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 год\Отчёты за 2025 год\Отчёт за 1 квартал 2025 года\"/>
    </mc:Choice>
  </mc:AlternateContent>
  <xr:revisionPtr revIDLastSave="0" documentId="13_ncr:1_{9A266ACB-85BF-4058-A50E-096D21BC90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№4" sheetId="5" r:id="rId1"/>
    <sheet name="Лист2" sheetId="2" state="hidden" r:id="rId2"/>
    <sheet name="Лист3" sheetId="3" state="hidden" r:id="rId3"/>
  </sheets>
  <definedNames>
    <definedName name="_xlnm._FilterDatabase" localSheetId="0" hidden="1">'Таблица №4'!$A$4:$I$230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5" l="1"/>
  <c r="I9" i="5"/>
  <c r="I11" i="5"/>
  <c r="I13" i="5"/>
  <c r="I15" i="5"/>
  <c r="I17" i="5"/>
  <c r="I19" i="5"/>
  <c r="I21" i="5"/>
  <c r="I23" i="5"/>
  <c r="I25" i="5"/>
  <c r="I27" i="5"/>
  <c r="I31" i="5"/>
  <c r="I32" i="5"/>
  <c r="I34" i="5"/>
  <c r="I37" i="5"/>
  <c r="I39" i="5"/>
  <c r="I41" i="5"/>
  <c r="I43" i="5"/>
  <c r="I45" i="5"/>
  <c r="I47" i="5"/>
  <c r="I49" i="5"/>
  <c r="I51" i="5"/>
  <c r="I52" i="5"/>
  <c r="I57" i="5"/>
  <c r="I59" i="5"/>
  <c r="I61" i="5"/>
  <c r="I64" i="5"/>
  <c r="I68" i="5"/>
  <c r="I72" i="5"/>
  <c r="I74" i="5"/>
  <c r="I77" i="5"/>
  <c r="I79" i="5"/>
  <c r="I81" i="5"/>
  <c r="I83" i="5"/>
  <c r="I85" i="5"/>
  <c r="I86" i="5"/>
  <c r="I88" i="5"/>
  <c r="I90" i="5"/>
  <c r="I92" i="5"/>
  <c r="I96" i="5"/>
  <c r="I98" i="5"/>
  <c r="I101" i="5"/>
  <c r="I103" i="5"/>
  <c r="I105" i="5"/>
  <c r="I107" i="5"/>
  <c r="I109" i="5"/>
  <c r="I111" i="5"/>
  <c r="I112" i="5"/>
  <c r="I114" i="5"/>
  <c r="I116" i="5"/>
  <c r="I117" i="5"/>
  <c r="I121" i="5"/>
  <c r="I126" i="5"/>
  <c r="I127" i="5"/>
  <c r="I131" i="5"/>
  <c r="I133" i="5"/>
  <c r="I135" i="5"/>
  <c r="I138" i="5"/>
  <c r="I140" i="5"/>
  <c r="I142" i="5"/>
  <c r="I144" i="5"/>
  <c r="I147" i="5"/>
  <c r="I148" i="5"/>
  <c r="I150" i="5"/>
  <c r="I153" i="5"/>
  <c r="I157" i="5"/>
  <c r="I159" i="5"/>
  <c r="I161" i="5"/>
  <c r="I163" i="5"/>
  <c r="I165" i="5"/>
  <c r="I169" i="5"/>
  <c r="I171" i="5"/>
  <c r="I174" i="5"/>
  <c r="I176" i="5"/>
  <c r="I178" i="5"/>
  <c r="I179" i="5"/>
  <c r="I181" i="5"/>
  <c r="I183" i="5"/>
  <c r="I184" i="5"/>
  <c r="I187" i="5"/>
  <c r="I191" i="5"/>
  <c r="I195" i="5"/>
  <c r="I197" i="5"/>
  <c r="I202" i="5"/>
  <c r="I204" i="5"/>
  <c r="I206" i="5"/>
  <c r="I209" i="5"/>
  <c r="I211" i="5"/>
  <c r="I213" i="5"/>
  <c r="I215" i="5"/>
  <c r="I217" i="5"/>
  <c r="I219" i="5"/>
  <c r="I222" i="5"/>
  <c r="I224" i="5"/>
  <c r="I227" i="5"/>
  <c r="I228" i="5"/>
  <c r="H7" i="5"/>
  <c r="H9" i="5"/>
  <c r="H11" i="5"/>
  <c r="H13" i="5"/>
  <c r="H17" i="5"/>
  <c r="H21" i="5"/>
  <c r="H23" i="5"/>
  <c r="H27" i="5"/>
  <c r="H32" i="5"/>
  <c r="H39" i="5"/>
  <c r="H43" i="5"/>
  <c r="H45" i="5"/>
  <c r="H47" i="5"/>
  <c r="H49" i="5"/>
  <c r="H52" i="5"/>
  <c r="H61" i="5"/>
  <c r="H63" i="5"/>
  <c r="H64" i="5"/>
  <c r="H72" i="5"/>
  <c r="H77" i="5"/>
  <c r="H79" i="5"/>
  <c r="H81" i="5"/>
  <c r="H83" i="5"/>
  <c r="H86" i="5"/>
  <c r="H92" i="5"/>
  <c r="H96" i="5"/>
  <c r="H105" i="5"/>
  <c r="H107" i="5"/>
  <c r="H109" i="5"/>
  <c r="H111" i="5"/>
  <c r="H127" i="5"/>
  <c r="H135" i="5"/>
  <c r="H138" i="5"/>
  <c r="H140" i="5"/>
  <c r="H150" i="5"/>
  <c r="H161" i="5"/>
  <c r="H163" i="5"/>
  <c r="H165" i="5"/>
  <c r="H176" i="5"/>
  <c r="H181" i="5"/>
  <c r="H187" i="5"/>
  <c r="H191" i="5"/>
  <c r="H195" i="5"/>
  <c r="H197" i="5"/>
  <c r="H202" i="5"/>
  <c r="H204" i="5"/>
  <c r="H215" i="5"/>
  <c r="H217" i="5"/>
  <c r="H226" i="5"/>
  <c r="H227" i="5"/>
  <c r="G7" i="5"/>
  <c r="G9" i="5"/>
  <c r="G11" i="5"/>
  <c r="G13" i="5"/>
  <c r="G15" i="5"/>
  <c r="G17" i="5"/>
  <c r="G19" i="5"/>
  <c r="G21" i="5"/>
  <c r="G23" i="5"/>
  <c r="G25" i="5"/>
  <c r="G27" i="5"/>
  <c r="G30" i="5"/>
  <c r="G31" i="5"/>
  <c r="G32" i="5"/>
  <c r="G34" i="5"/>
  <c r="G37" i="5"/>
  <c r="G39" i="5"/>
  <c r="G41" i="5"/>
  <c r="G43" i="5"/>
  <c r="G45" i="5"/>
  <c r="G47" i="5"/>
  <c r="G49" i="5"/>
  <c r="G51" i="5"/>
  <c r="G52" i="5"/>
  <c r="G54" i="5"/>
  <c r="G57" i="5"/>
  <c r="G59" i="5"/>
  <c r="G61" i="5"/>
  <c r="G63" i="5"/>
  <c r="G64" i="5"/>
  <c r="G68" i="5"/>
  <c r="G70" i="5"/>
  <c r="G72" i="5"/>
  <c r="G74" i="5"/>
  <c r="G77" i="5"/>
  <c r="G79" i="5"/>
  <c r="G81" i="5"/>
  <c r="G83" i="5"/>
  <c r="G85" i="5"/>
  <c r="G86" i="5"/>
  <c r="G88" i="5"/>
  <c r="G90" i="5"/>
  <c r="G92" i="5"/>
  <c r="G96" i="5"/>
  <c r="G98" i="5"/>
  <c r="G101" i="5"/>
  <c r="G103" i="5"/>
  <c r="G105" i="5"/>
  <c r="G107" i="5"/>
  <c r="G109" i="5"/>
  <c r="G111" i="5"/>
  <c r="G112" i="5"/>
  <c r="G114" i="5"/>
  <c r="G115" i="5"/>
  <c r="G116" i="5"/>
  <c r="G117" i="5"/>
  <c r="G121" i="5"/>
  <c r="G126" i="5"/>
  <c r="G127" i="5"/>
  <c r="G129" i="5"/>
  <c r="G131" i="5"/>
  <c r="G133" i="5"/>
  <c r="G135" i="5"/>
  <c r="G138" i="5"/>
  <c r="G140" i="5"/>
  <c r="G142" i="5"/>
  <c r="G144" i="5"/>
  <c r="G147" i="5"/>
  <c r="G148" i="5"/>
  <c r="G150" i="5"/>
  <c r="G153" i="5"/>
  <c r="G157" i="5"/>
  <c r="G159" i="5"/>
  <c r="G161" i="5"/>
  <c r="G163" i="5"/>
  <c r="G165" i="5"/>
  <c r="G169" i="5"/>
  <c r="G171" i="5"/>
  <c r="G174" i="5"/>
  <c r="G176" i="5"/>
  <c r="G178" i="5"/>
  <c r="G179" i="5"/>
  <c r="G181" i="5"/>
  <c r="G183" i="5"/>
  <c r="G184" i="5"/>
  <c r="G187" i="5"/>
  <c r="G191" i="5"/>
  <c r="G195" i="5"/>
  <c r="G197" i="5"/>
  <c r="G202" i="5"/>
  <c r="G204" i="5"/>
  <c r="G206" i="5"/>
  <c r="G209" i="5"/>
  <c r="G211" i="5"/>
  <c r="G213" i="5"/>
  <c r="G215" i="5"/>
  <c r="G217" i="5"/>
  <c r="G219" i="5"/>
  <c r="G222" i="5"/>
  <c r="G224" i="5"/>
  <c r="G226" i="5"/>
  <c r="G227" i="5"/>
  <c r="G228" i="5"/>
  <c r="F223" i="5" l="1"/>
  <c r="D221" i="5"/>
  <c r="E221" i="5"/>
  <c r="F221" i="5"/>
  <c r="C221" i="5"/>
  <c r="D225" i="5"/>
  <c r="E225" i="5"/>
  <c r="F225" i="5"/>
  <c r="C225" i="5"/>
  <c r="D226" i="5"/>
  <c r="I226" i="5" s="1"/>
  <c r="D218" i="5"/>
  <c r="E218" i="5"/>
  <c r="F218" i="5"/>
  <c r="C218" i="5"/>
  <c r="D214" i="5"/>
  <c r="E214" i="5"/>
  <c r="F214" i="5"/>
  <c r="C214" i="5"/>
  <c r="D210" i="5"/>
  <c r="E210" i="5"/>
  <c r="F210" i="5"/>
  <c r="I210" i="5" s="1"/>
  <c r="C210" i="5"/>
  <c r="D205" i="5"/>
  <c r="E205" i="5"/>
  <c r="F205" i="5"/>
  <c r="C205" i="5"/>
  <c r="E189" i="5"/>
  <c r="D182" i="5"/>
  <c r="E182" i="5"/>
  <c r="F182" i="5"/>
  <c r="I182" i="5" s="1"/>
  <c r="C182" i="5"/>
  <c r="D180" i="5"/>
  <c r="E180" i="5"/>
  <c r="F180" i="5"/>
  <c r="C180" i="5"/>
  <c r="E177" i="5"/>
  <c r="F177" i="5"/>
  <c r="D177" i="5"/>
  <c r="C177" i="5"/>
  <c r="D175" i="5"/>
  <c r="E175" i="5"/>
  <c r="F175" i="5"/>
  <c r="C175" i="5"/>
  <c r="D173" i="5"/>
  <c r="D172" i="5" s="1"/>
  <c r="E173" i="5"/>
  <c r="F173" i="5"/>
  <c r="I173" i="5" s="1"/>
  <c r="C173" i="5"/>
  <c r="C172" i="5" s="1"/>
  <c r="D164" i="5"/>
  <c r="E164" i="5"/>
  <c r="F164" i="5"/>
  <c r="C164" i="5"/>
  <c r="D149" i="5"/>
  <c r="E149" i="5"/>
  <c r="F149" i="5"/>
  <c r="C149" i="5"/>
  <c r="D146" i="5"/>
  <c r="D145" i="5" s="1"/>
  <c r="E146" i="5"/>
  <c r="F146" i="5"/>
  <c r="I146" i="5" s="1"/>
  <c r="C146" i="5"/>
  <c r="C145" i="5" s="1"/>
  <c r="D143" i="5"/>
  <c r="E143" i="5"/>
  <c r="F143" i="5"/>
  <c r="C143" i="5"/>
  <c r="D141" i="5"/>
  <c r="E141" i="5"/>
  <c r="F141" i="5"/>
  <c r="I141" i="5" s="1"/>
  <c r="C141" i="5"/>
  <c r="D139" i="5"/>
  <c r="E139" i="5"/>
  <c r="F139" i="5"/>
  <c r="C139" i="5"/>
  <c r="C220" i="5" l="1"/>
  <c r="G214" i="5"/>
  <c r="D220" i="5"/>
  <c r="G164" i="5"/>
  <c r="I177" i="5"/>
  <c r="I205" i="5"/>
  <c r="I218" i="5"/>
  <c r="E220" i="5"/>
  <c r="G225" i="5"/>
  <c r="I139" i="5"/>
  <c r="H139" i="5"/>
  <c r="I221" i="5"/>
  <c r="H221" i="5"/>
  <c r="G177" i="5"/>
  <c r="G180" i="5"/>
  <c r="G218" i="5"/>
  <c r="G221" i="5"/>
  <c r="H223" i="5"/>
  <c r="I223" i="5"/>
  <c r="G223" i="5"/>
  <c r="G173" i="5"/>
  <c r="G205" i="5"/>
  <c r="G139" i="5"/>
  <c r="I149" i="5"/>
  <c r="H149" i="5"/>
  <c r="G149" i="5"/>
  <c r="G175" i="5"/>
  <c r="G182" i="5"/>
  <c r="G210" i="5"/>
  <c r="F220" i="5"/>
  <c r="E145" i="5"/>
  <c r="G145" i="5" s="1"/>
  <c r="G146" i="5"/>
  <c r="F172" i="5"/>
  <c r="H180" i="5"/>
  <c r="I180" i="5"/>
  <c r="G141" i="5"/>
  <c r="F145" i="5"/>
  <c r="I175" i="5"/>
  <c r="H175" i="5"/>
  <c r="I143" i="5"/>
  <c r="G143" i="5"/>
  <c r="I164" i="5"/>
  <c r="H164" i="5"/>
  <c r="I214" i="5"/>
  <c r="H214" i="5"/>
  <c r="H225" i="5"/>
  <c r="I225" i="5"/>
  <c r="E172" i="5"/>
  <c r="G172" i="5" s="1"/>
  <c r="D134" i="5"/>
  <c r="E134" i="5"/>
  <c r="F134" i="5"/>
  <c r="C134" i="5"/>
  <c r="D132" i="5"/>
  <c r="E132" i="5"/>
  <c r="F132" i="5"/>
  <c r="C132" i="5"/>
  <c r="D130" i="5"/>
  <c r="E130" i="5"/>
  <c r="F130" i="5"/>
  <c r="I130" i="5" s="1"/>
  <c r="C130" i="5"/>
  <c r="E128" i="5"/>
  <c r="F128" i="5"/>
  <c r="C128" i="5"/>
  <c r="D129" i="5"/>
  <c r="D125" i="5"/>
  <c r="E125" i="5"/>
  <c r="F125" i="5"/>
  <c r="C125" i="5"/>
  <c r="E123" i="5"/>
  <c r="F124" i="5"/>
  <c r="D124" i="5"/>
  <c r="D123" i="5" s="1"/>
  <c r="C124" i="5"/>
  <c r="C123" i="5" s="1"/>
  <c r="G132" i="5" l="1"/>
  <c r="G125" i="5"/>
  <c r="H220" i="5"/>
  <c r="I220" i="5"/>
  <c r="I145" i="5"/>
  <c r="H145" i="5"/>
  <c r="G128" i="5"/>
  <c r="D128" i="5"/>
  <c r="I128" i="5" s="1"/>
  <c r="I129" i="5"/>
  <c r="H134" i="5"/>
  <c r="I134" i="5"/>
  <c r="G130" i="5"/>
  <c r="G134" i="5"/>
  <c r="F123" i="5"/>
  <c r="G123" i="5" s="1"/>
  <c r="G124" i="5"/>
  <c r="H124" i="5"/>
  <c r="I124" i="5"/>
  <c r="H172" i="5"/>
  <c r="I172" i="5"/>
  <c r="I125" i="5"/>
  <c r="H125" i="5"/>
  <c r="I132" i="5"/>
  <c r="G220" i="5"/>
  <c r="E120" i="5"/>
  <c r="F122" i="5"/>
  <c r="D122" i="5"/>
  <c r="D120" i="5" s="1"/>
  <c r="C122" i="5"/>
  <c r="C120" i="5" s="1"/>
  <c r="E118" i="5"/>
  <c r="F119" i="5"/>
  <c r="D119" i="5"/>
  <c r="D118" i="5" s="1"/>
  <c r="C119" i="5"/>
  <c r="C118" i="5" s="1"/>
  <c r="E113" i="5"/>
  <c r="F113" i="5"/>
  <c r="D115" i="5"/>
  <c r="C115" i="5"/>
  <c r="C113" i="5" s="1"/>
  <c r="D110" i="5"/>
  <c r="E110" i="5"/>
  <c r="F110" i="5"/>
  <c r="C110" i="5"/>
  <c r="D108" i="5"/>
  <c r="E108" i="5"/>
  <c r="F108" i="5"/>
  <c r="C108" i="5"/>
  <c r="D106" i="5"/>
  <c r="E106" i="5"/>
  <c r="F106" i="5"/>
  <c r="C106" i="5"/>
  <c r="D104" i="5"/>
  <c r="E104" i="5"/>
  <c r="F104" i="5"/>
  <c r="C104" i="5"/>
  <c r="D102" i="5"/>
  <c r="E102" i="5"/>
  <c r="F102" i="5"/>
  <c r="I102" i="5" s="1"/>
  <c r="C102" i="5"/>
  <c r="D100" i="5"/>
  <c r="E100" i="5"/>
  <c r="F100" i="5"/>
  <c r="I100" i="5" s="1"/>
  <c r="C100" i="5"/>
  <c r="D97" i="5"/>
  <c r="E97" i="5"/>
  <c r="F97" i="5"/>
  <c r="C97" i="5"/>
  <c r="D91" i="5"/>
  <c r="E91" i="5"/>
  <c r="F91" i="5"/>
  <c r="C91" i="5"/>
  <c r="D87" i="5"/>
  <c r="E87" i="5"/>
  <c r="F87" i="5"/>
  <c r="I87" i="5" s="1"/>
  <c r="C87" i="5"/>
  <c r="D84" i="5"/>
  <c r="E84" i="5"/>
  <c r="F84" i="5"/>
  <c r="C84" i="5"/>
  <c r="D82" i="5"/>
  <c r="E82" i="5"/>
  <c r="F82" i="5"/>
  <c r="C82" i="5"/>
  <c r="D80" i="5"/>
  <c r="E80" i="5"/>
  <c r="F80" i="5"/>
  <c r="C80" i="5"/>
  <c r="D71" i="5"/>
  <c r="E71" i="5"/>
  <c r="F71" i="5"/>
  <c r="C71" i="5"/>
  <c r="D73" i="5"/>
  <c r="E73" i="5"/>
  <c r="F73" i="5"/>
  <c r="I73" i="5" s="1"/>
  <c r="C73" i="5"/>
  <c r="E69" i="5"/>
  <c r="F69" i="5"/>
  <c r="C69" i="5"/>
  <c r="D70" i="5"/>
  <c r="D67" i="5"/>
  <c r="E67" i="5"/>
  <c r="F67" i="5"/>
  <c r="C67" i="5"/>
  <c r="D65" i="5"/>
  <c r="E65" i="5"/>
  <c r="C65" i="5"/>
  <c r="F66" i="5"/>
  <c r="D66" i="5"/>
  <c r="C66" i="5"/>
  <c r="E62" i="5"/>
  <c r="F62" i="5"/>
  <c r="D63" i="5"/>
  <c r="C63" i="5"/>
  <c r="C62" i="5" s="1"/>
  <c r="D60" i="5"/>
  <c r="E60" i="5"/>
  <c r="F60" i="5"/>
  <c r="C60" i="5"/>
  <c r="D58" i="5"/>
  <c r="E58" i="5"/>
  <c r="F58" i="5"/>
  <c r="C58" i="5"/>
  <c r="D56" i="5"/>
  <c r="E56" i="5"/>
  <c r="F56" i="5"/>
  <c r="C56" i="5"/>
  <c r="G62" i="5" l="1"/>
  <c r="I97" i="5"/>
  <c r="I67" i="5"/>
  <c r="G113" i="5"/>
  <c r="G71" i="5"/>
  <c r="G84" i="5"/>
  <c r="G97" i="5"/>
  <c r="G104" i="5"/>
  <c r="G110" i="5"/>
  <c r="F65" i="5"/>
  <c r="F55" i="5" s="1"/>
  <c r="H66" i="5"/>
  <c r="I66" i="5"/>
  <c r="G66" i="5"/>
  <c r="I91" i="5"/>
  <c r="H91" i="5"/>
  <c r="H60" i="5"/>
  <c r="I60" i="5"/>
  <c r="G108" i="5"/>
  <c r="G119" i="5"/>
  <c r="I119" i="5"/>
  <c r="H119" i="5"/>
  <c r="G73" i="5"/>
  <c r="G82" i="5"/>
  <c r="G60" i="5"/>
  <c r="H71" i="5"/>
  <c r="I71" i="5"/>
  <c r="H84" i="5"/>
  <c r="I84" i="5"/>
  <c r="I104" i="5"/>
  <c r="H104" i="5"/>
  <c r="H110" i="5"/>
  <c r="I110" i="5"/>
  <c r="F118" i="5"/>
  <c r="H82" i="5"/>
  <c r="I82" i="5"/>
  <c r="D62" i="5"/>
  <c r="I62" i="5" s="1"/>
  <c r="I63" i="5"/>
  <c r="G56" i="5"/>
  <c r="C55" i="5"/>
  <c r="I56" i="5"/>
  <c r="H62" i="5"/>
  <c r="D69" i="5"/>
  <c r="I70" i="5"/>
  <c r="H108" i="5"/>
  <c r="I108" i="5"/>
  <c r="G91" i="5"/>
  <c r="I106" i="5"/>
  <c r="H106" i="5"/>
  <c r="D113" i="5"/>
  <c r="I113" i="5" s="1"/>
  <c r="I115" i="5"/>
  <c r="G122" i="5"/>
  <c r="I122" i="5"/>
  <c r="H122" i="5"/>
  <c r="G102" i="5"/>
  <c r="G67" i="5"/>
  <c r="I69" i="5"/>
  <c r="G80" i="5"/>
  <c r="G87" i="5"/>
  <c r="G100" i="5"/>
  <c r="G106" i="5"/>
  <c r="H123" i="5"/>
  <c r="I123" i="5"/>
  <c r="I80" i="5"/>
  <c r="H80" i="5"/>
  <c r="I58" i="5"/>
  <c r="G58" i="5"/>
  <c r="G69" i="5"/>
  <c r="F120" i="5"/>
  <c r="G120" i="5" s="1"/>
  <c r="E99" i="5"/>
  <c r="E55" i="5"/>
  <c r="C99" i="5"/>
  <c r="E53" i="5"/>
  <c r="F53" i="5"/>
  <c r="C53" i="5"/>
  <c r="D54" i="5"/>
  <c r="I54" i="5" s="1"/>
  <c r="D50" i="5"/>
  <c r="E50" i="5"/>
  <c r="F50" i="5"/>
  <c r="C50" i="5"/>
  <c r="D48" i="5"/>
  <c r="E48" i="5"/>
  <c r="F48" i="5"/>
  <c r="C48" i="5"/>
  <c r="D46" i="5"/>
  <c r="E46" i="5"/>
  <c r="F46" i="5"/>
  <c r="C46" i="5"/>
  <c r="D44" i="5"/>
  <c r="E44" i="5"/>
  <c r="F44" i="5"/>
  <c r="C44" i="5"/>
  <c r="D42" i="5"/>
  <c r="E42" i="5"/>
  <c r="F42" i="5"/>
  <c r="C42" i="5"/>
  <c r="D40" i="5"/>
  <c r="E40" i="5"/>
  <c r="F40" i="5"/>
  <c r="C40" i="5"/>
  <c r="D38" i="5"/>
  <c r="E38" i="5"/>
  <c r="F38" i="5"/>
  <c r="C38" i="5"/>
  <c r="D36" i="5"/>
  <c r="E36" i="5"/>
  <c r="F36" i="5"/>
  <c r="C36" i="5"/>
  <c r="G65" i="5" l="1"/>
  <c r="D99" i="5"/>
  <c r="F99" i="5"/>
  <c r="G118" i="5"/>
  <c r="D55" i="5"/>
  <c r="G53" i="5"/>
  <c r="C35" i="5"/>
  <c r="I36" i="5"/>
  <c r="H55" i="5"/>
  <c r="I55" i="5"/>
  <c r="G48" i="5"/>
  <c r="G99" i="5"/>
  <c r="I42" i="5"/>
  <c r="H42" i="5"/>
  <c r="G36" i="5"/>
  <c r="H38" i="5"/>
  <c r="I38" i="5"/>
  <c r="H50" i="5"/>
  <c r="I50" i="5"/>
  <c r="G38" i="5"/>
  <c r="H99" i="5"/>
  <c r="I99" i="5"/>
  <c r="I44" i="5"/>
  <c r="H44" i="5"/>
  <c r="G44" i="5"/>
  <c r="G42" i="5"/>
  <c r="G55" i="5"/>
  <c r="I40" i="5"/>
  <c r="I46" i="5"/>
  <c r="H46" i="5"/>
  <c r="H48" i="5"/>
  <c r="I48" i="5"/>
  <c r="I120" i="5"/>
  <c r="H120" i="5"/>
  <c r="G50" i="5"/>
  <c r="G40" i="5"/>
  <c r="G46" i="5"/>
  <c r="I118" i="5"/>
  <c r="H118" i="5"/>
  <c r="I65" i="5"/>
  <c r="H65" i="5"/>
  <c r="E35" i="5"/>
  <c r="F35" i="5"/>
  <c r="D53" i="5"/>
  <c r="D35" i="5" s="1"/>
  <c r="D33" i="5"/>
  <c r="E33" i="5"/>
  <c r="F33" i="5"/>
  <c r="I33" i="5" s="1"/>
  <c r="C33" i="5"/>
  <c r="E29" i="5"/>
  <c r="F29" i="5"/>
  <c r="C29" i="5"/>
  <c r="D26" i="5"/>
  <c r="E26" i="5"/>
  <c r="F26" i="5"/>
  <c r="C26" i="5"/>
  <c r="I53" i="5" l="1"/>
  <c r="G35" i="5"/>
  <c r="C28" i="5"/>
  <c r="G26" i="5"/>
  <c r="I26" i="5"/>
  <c r="H26" i="5"/>
  <c r="H29" i="5"/>
  <c r="G33" i="5"/>
  <c r="G29" i="5"/>
  <c r="H35" i="5"/>
  <c r="I35" i="5"/>
  <c r="E28" i="5"/>
  <c r="F28" i="5"/>
  <c r="D24" i="5"/>
  <c r="E24" i="5"/>
  <c r="F24" i="5"/>
  <c r="C24" i="5"/>
  <c r="D22" i="5"/>
  <c r="E22" i="5"/>
  <c r="F22" i="5"/>
  <c r="C22" i="5"/>
  <c r="D20" i="5"/>
  <c r="E20" i="5"/>
  <c r="F20" i="5"/>
  <c r="C20" i="5"/>
  <c r="D18" i="5"/>
  <c r="E18" i="5"/>
  <c r="F18" i="5"/>
  <c r="C18" i="5"/>
  <c r="D16" i="5"/>
  <c r="E16" i="5"/>
  <c r="F16" i="5"/>
  <c r="C16" i="5"/>
  <c r="G20" i="5" l="1"/>
  <c r="G28" i="5"/>
  <c r="G16" i="5"/>
  <c r="I22" i="5"/>
  <c r="H22" i="5"/>
  <c r="H28" i="5"/>
  <c r="I16" i="5"/>
  <c r="H16" i="5"/>
  <c r="I20" i="5"/>
  <c r="H20" i="5"/>
  <c r="I18" i="5"/>
  <c r="I24" i="5"/>
  <c r="G22" i="5"/>
  <c r="G18" i="5"/>
  <c r="G24" i="5"/>
  <c r="D14" i="5"/>
  <c r="E14" i="5"/>
  <c r="F14" i="5"/>
  <c r="I14" i="5" s="1"/>
  <c r="C14" i="5"/>
  <c r="D12" i="5"/>
  <c r="E12" i="5"/>
  <c r="F12" i="5"/>
  <c r="C12" i="5"/>
  <c r="D10" i="5"/>
  <c r="E10" i="5"/>
  <c r="F10" i="5"/>
  <c r="C10" i="5"/>
  <c r="D8" i="5"/>
  <c r="E8" i="5"/>
  <c r="F8" i="5"/>
  <c r="C8" i="5"/>
  <c r="D6" i="5"/>
  <c r="E6" i="5"/>
  <c r="F6" i="5"/>
  <c r="C6" i="5"/>
  <c r="C5" i="5" s="1"/>
  <c r="G10" i="5" l="1"/>
  <c r="G12" i="5"/>
  <c r="H12" i="5"/>
  <c r="I12" i="5"/>
  <c r="G14" i="5"/>
  <c r="H10" i="5"/>
  <c r="I10" i="5"/>
  <c r="D5" i="5"/>
  <c r="I6" i="5"/>
  <c r="H6" i="5"/>
  <c r="G6" i="5"/>
  <c r="I8" i="5"/>
  <c r="H8" i="5"/>
  <c r="G8" i="5"/>
  <c r="F5" i="5"/>
  <c r="E5" i="5"/>
  <c r="D78" i="5"/>
  <c r="E78" i="5"/>
  <c r="F78" i="5"/>
  <c r="C78" i="5"/>
  <c r="D95" i="5"/>
  <c r="E95" i="5"/>
  <c r="F95" i="5"/>
  <c r="C95" i="5"/>
  <c r="D93" i="5"/>
  <c r="E93" i="5"/>
  <c r="F93" i="5"/>
  <c r="C93" i="5"/>
  <c r="F94" i="5"/>
  <c r="D89" i="5"/>
  <c r="E89" i="5"/>
  <c r="F89" i="5"/>
  <c r="I89" i="5" s="1"/>
  <c r="C89" i="5"/>
  <c r="D76" i="5"/>
  <c r="D75" i="5" s="1"/>
  <c r="E76" i="5"/>
  <c r="F76" i="5"/>
  <c r="C76" i="5"/>
  <c r="D203" i="5"/>
  <c r="E203" i="5"/>
  <c r="F203" i="5"/>
  <c r="C203" i="5"/>
  <c r="D201" i="5"/>
  <c r="D200" i="5" s="1"/>
  <c r="E201" i="5"/>
  <c r="F201" i="5"/>
  <c r="C201" i="5"/>
  <c r="C200" i="5" s="1"/>
  <c r="D186" i="5"/>
  <c r="D185" i="5" s="1"/>
  <c r="E186" i="5"/>
  <c r="F186" i="5"/>
  <c r="C186" i="5"/>
  <c r="C185" i="5" s="1"/>
  <c r="G203" i="5" l="1"/>
  <c r="I186" i="5"/>
  <c r="H186" i="5"/>
  <c r="I76" i="5"/>
  <c r="H76" i="5"/>
  <c r="I78" i="5"/>
  <c r="H78" i="5"/>
  <c r="I95" i="5"/>
  <c r="H95" i="5"/>
  <c r="G78" i="5"/>
  <c r="G76" i="5"/>
  <c r="G94" i="5"/>
  <c r="I94" i="5"/>
  <c r="H94" i="5"/>
  <c r="I203" i="5"/>
  <c r="H203" i="5"/>
  <c r="I201" i="5"/>
  <c r="H201" i="5"/>
  <c r="F200" i="5"/>
  <c r="I93" i="5"/>
  <c r="H93" i="5"/>
  <c r="G186" i="5"/>
  <c r="G89" i="5"/>
  <c r="G93" i="5"/>
  <c r="G95" i="5"/>
  <c r="G201" i="5"/>
  <c r="C75" i="5"/>
  <c r="E200" i="5"/>
  <c r="E185" i="5"/>
  <c r="E75" i="5"/>
  <c r="F185" i="5"/>
  <c r="F75" i="5"/>
  <c r="E192" i="5"/>
  <c r="F193" i="5"/>
  <c r="D193" i="5"/>
  <c r="D192" i="5" s="1"/>
  <c r="C193" i="5"/>
  <c r="C192" i="5" s="1"/>
  <c r="E166" i="5"/>
  <c r="F167" i="5"/>
  <c r="D167" i="5"/>
  <c r="D166" i="5" s="1"/>
  <c r="C167" i="5"/>
  <c r="C166" i="5" s="1"/>
  <c r="D216" i="5"/>
  <c r="E216" i="5"/>
  <c r="F216" i="5"/>
  <c r="C216" i="5"/>
  <c r="D212" i="5"/>
  <c r="E212" i="5"/>
  <c r="F212" i="5"/>
  <c r="C212" i="5"/>
  <c r="D208" i="5"/>
  <c r="E208" i="5"/>
  <c r="F208" i="5"/>
  <c r="C208" i="5"/>
  <c r="E198" i="5"/>
  <c r="F199" i="5"/>
  <c r="D199" i="5"/>
  <c r="D198" i="5" s="1"/>
  <c r="C199" i="5"/>
  <c r="C198" i="5" s="1"/>
  <c r="D158" i="5"/>
  <c r="E158" i="5"/>
  <c r="F158" i="5"/>
  <c r="C158" i="5"/>
  <c r="D156" i="5"/>
  <c r="E156" i="5"/>
  <c r="F156" i="5"/>
  <c r="I156" i="5" s="1"/>
  <c r="C156" i="5"/>
  <c r="D152" i="5"/>
  <c r="E152" i="5"/>
  <c r="F152" i="5"/>
  <c r="I152" i="5" s="1"/>
  <c r="C153" i="5"/>
  <c r="C152" i="5" s="1"/>
  <c r="D170" i="5"/>
  <c r="E170" i="5"/>
  <c r="F170" i="5"/>
  <c r="C170" i="5"/>
  <c r="D137" i="5"/>
  <c r="D136" i="5" s="1"/>
  <c r="E137" i="5"/>
  <c r="F137" i="5"/>
  <c r="C137" i="5"/>
  <c r="C136" i="5" s="1"/>
  <c r="D30" i="5"/>
  <c r="I30" i="5" s="1"/>
  <c r="D196" i="5"/>
  <c r="E196" i="5"/>
  <c r="F196" i="5"/>
  <c r="C196" i="5"/>
  <c r="D194" i="5"/>
  <c r="E194" i="5"/>
  <c r="F194" i="5"/>
  <c r="C194" i="5"/>
  <c r="F190" i="5"/>
  <c r="D190" i="5"/>
  <c r="D189" i="5" s="1"/>
  <c r="C190" i="5"/>
  <c r="C189" i="5" s="1"/>
  <c r="D162" i="5"/>
  <c r="E162" i="5"/>
  <c r="F162" i="5"/>
  <c r="C162" i="5"/>
  <c r="D160" i="5"/>
  <c r="E160" i="5"/>
  <c r="F160" i="5"/>
  <c r="C160" i="5"/>
  <c r="E154" i="5"/>
  <c r="F155" i="5"/>
  <c r="D155" i="5"/>
  <c r="D154" i="5" s="1"/>
  <c r="C155" i="5"/>
  <c r="C154" i="5" s="1"/>
  <c r="D168" i="5"/>
  <c r="E168" i="5"/>
  <c r="F168" i="5"/>
  <c r="I168" i="5" s="1"/>
  <c r="C168" i="5"/>
  <c r="I5" i="5"/>
  <c r="H5" i="5"/>
  <c r="G5" i="5"/>
  <c r="G212" i="5" l="1"/>
  <c r="G194" i="5"/>
  <c r="G216" i="5"/>
  <c r="C151" i="5"/>
  <c r="G158" i="5"/>
  <c r="I212" i="5"/>
  <c r="I162" i="5"/>
  <c r="H162" i="5"/>
  <c r="G152" i="5"/>
  <c r="I199" i="5"/>
  <c r="G199" i="5"/>
  <c r="H199" i="5"/>
  <c r="H216" i="5"/>
  <c r="I216" i="5"/>
  <c r="I185" i="5"/>
  <c r="H185" i="5"/>
  <c r="H196" i="5"/>
  <c r="I196" i="5"/>
  <c r="G75" i="5"/>
  <c r="H200" i="5"/>
  <c r="I200" i="5"/>
  <c r="G193" i="5"/>
  <c r="I193" i="5"/>
  <c r="H193" i="5"/>
  <c r="G162" i="5"/>
  <c r="I137" i="5"/>
  <c r="H137" i="5"/>
  <c r="G185" i="5"/>
  <c r="H75" i="5"/>
  <c r="I75" i="5"/>
  <c r="C207" i="5"/>
  <c r="G200" i="5"/>
  <c r="G196" i="5"/>
  <c r="H155" i="5"/>
  <c r="G155" i="5"/>
  <c r="I155" i="5"/>
  <c r="I208" i="5"/>
  <c r="F207" i="5"/>
  <c r="G137" i="5"/>
  <c r="G156" i="5"/>
  <c r="I194" i="5"/>
  <c r="H194" i="5"/>
  <c r="E207" i="5"/>
  <c r="G208" i="5"/>
  <c r="G167" i="5"/>
  <c r="I167" i="5"/>
  <c r="H167" i="5"/>
  <c r="D188" i="5"/>
  <c r="G190" i="5"/>
  <c r="I190" i="5"/>
  <c r="D207" i="5"/>
  <c r="G168" i="5"/>
  <c r="H160" i="5"/>
  <c r="I160" i="5"/>
  <c r="I170" i="5"/>
  <c r="G160" i="5"/>
  <c r="G170" i="5"/>
  <c r="I158" i="5"/>
  <c r="F189" i="5"/>
  <c r="D29" i="5"/>
  <c r="I29" i="5" s="1"/>
  <c r="E151" i="5"/>
  <c r="F198" i="5"/>
  <c r="G198" i="5" s="1"/>
  <c r="F136" i="5"/>
  <c r="E188" i="5"/>
  <c r="F154" i="5"/>
  <c r="E136" i="5"/>
  <c r="G136" i="5" s="1"/>
  <c r="C188" i="5"/>
  <c r="C229" i="5" s="1"/>
  <c r="D151" i="5"/>
  <c r="F166" i="5"/>
  <c r="F192" i="5"/>
  <c r="G192" i="5" s="1"/>
  <c r="I166" i="5" l="1"/>
  <c r="H166" i="5"/>
  <c r="I189" i="5"/>
  <c r="H189" i="5"/>
  <c r="G189" i="5"/>
  <c r="H154" i="5"/>
  <c r="I154" i="5"/>
  <c r="I207" i="5"/>
  <c r="H207" i="5"/>
  <c r="G207" i="5"/>
  <c r="G166" i="5"/>
  <c r="I192" i="5"/>
  <c r="H192" i="5"/>
  <c r="H136" i="5"/>
  <c r="I136" i="5"/>
  <c r="I198" i="5"/>
  <c r="H198" i="5"/>
  <c r="G154" i="5"/>
  <c r="E229" i="5"/>
  <c r="F188" i="5"/>
  <c r="F151" i="5"/>
  <c r="D28" i="5"/>
  <c r="I188" i="5" l="1"/>
  <c r="H188" i="5"/>
  <c r="I151" i="5"/>
  <c r="H151" i="5"/>
  <c r="F229" i="5"/>
  <c r="G151" i="5"/>
  <c r="G188" i="5"/>
  <c r="I28" i="5"/>
  <c r="D229" i="5"/>
  <c r="I229" i="5" l="1"/>
  <c r="H229" i="5"/>
  <c r="G229" i="5"/>
</calcChain>
</file>

<file path=xl/sharedStrings.xml><?xml version="1.0" encoding="utf-8"?>
<sst xmlns="http://schemas.openxmlformats.org/spreadsheetml/2006/main" count="235" uniqueCount="118">
  <si>
    <t>Исполнено, руб.</t>
  </si>
  <si>
    <t>% испол. кассового плана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</si>
  <si>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</si>
  <si>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</si>
  <si>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Департамент финансов администрации города Нефтеюганска</t>
  </si>
  <si>
    <t>% испол. бюджетн. росписи</t>
  </si>
  <si>
    <t>Администрация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</si>
  <si>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</si>
  <si>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</si>
  <si>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</si>
  <si>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</si>
  <si>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</si>
  <si>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"Профилактика терроризма в городе Нефтеюганске"</t>
  </si>
  <si>
    <t>Кассовый план за 1 квартал, руб.</t>
  </si>
  <si>
    <t>Муниципальная программа "Развитие гражданского общества"</t>
  </si>
  <si>
    <t>№ п/п</t>
  </si>
  <si>
    <t>Отклонение (гр.5-гр.6), руб.</t>
  </si>
  <si>
    <t>Департамент образования администрации города Нефтеюганска</t>
  </si>
  <si>
    <t>Комплекс процессных мероприятий "Обеспечение деятельности органов местного самоуправления города Нефтеюганска"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</si>
  <si>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</si>
  <si>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Комплекс процессных мероприятий "Персонифицированное финансирование дополнительного образования"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</si>
  <si>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</si>
  <si>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Комплекс процессных мероприятий "Качество образования"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</si>
  <si>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</si>
  <si>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Комплекс процессных мероприятий "Содействие развитию летнего отдыха и оздоровления"</t>
  </si>
  <si>
    <t>Комплекс процессных мероприятий "Обеспечение функционирования казённого учреждения"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</si>
  <si>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</si>
  <si>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Региональный проект "Сохранение культурного и исторического наследия"</t>
  </si>
  <si>
    <t>Региональный проект "Развитие искусства и творчества"</t>
  </si>
  <si>
    <t>Комплекс процессных мероприятий "Обеспечение деятельности подведомственных учреждений культуры"</t>
  </si>
  <si>
    <t>Комплекс процессных мероприятий "Обеспечение деятельности подведомственных учреждений дополнительного образования"</t>
  </si>
  <si>
    <t>Комплекс процессных мероприятий "Усиление социальной направленности культурной политики"</t>
  </si>
  <si>
    <t>Комплекс процессных мероприятий "Развитие физической культуры и массового спорта"</t>
  </si>
  <si>
    <t>Региональный проект "Укрепление материально-технической базы учреждений спорта"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</si>
  <si>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</si>
  <si>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Комплекс процессных мероприятий "Осуществление полномочий в области градостроительной деятельности"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</si>
  <si>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</si>
  <si>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Комплекс процессных мероприятий "Организационное обеспечение функционирования отрасли"</t>
  </si>
  <si>
    <t>Комплекс процессных мероприятий "Улучшение жилищных условий отдельных категорий граждан"</t>
  </si>
  <si>
    <t>Региональный проект "Формирование комфортной городской среды"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</si>
  <si>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</si>
  <si>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</si>
  <si>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Комплекс процессных мероприятий "Поддержка технического состояния жилищного фонда"</t>
  </si>
  <si>
    <t>Комплекс процессных мероприятий "Реализация энергосберегающих мероприятий в муниципальном секторе"</t>
  </si>
  <si>
    <t>Комплекс процессных мероприятий "Улучшение санитарного состояния городских территорий"</t>
  </si>
  <si>
    <t>Комплекс процессных мероприятий "Благоустройство и озеленение города"</t>
  </si>
  <si>
    <t>Комплекс процессных мероприятий "Реализация полномочий в сфере жилищно-коммунального комплекса"</t>
  </si>
  <si>
    <t>Региональный проект "Создание (реконструкция) коммунальных объектов"</t>
  </si>
  <si>
    <t>Комплекс процессных мероприятий "Создание условий для деятельности народных дружин"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</si>
  <si>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</si>
  <si>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Комплекс процессных мероприятий "Организация и проведение профилактических мероприятий"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</si>
  <si>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</si>
  <si>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Комплекс процессных мероприятий "Популяризация предпринимательства"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</si>
  <si>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</si>
  <si>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Комплекс процессных мероприятий "Выполнение других обязательств муниципального образования"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</si>
  <si>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</si>
  <si>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</si>
  <si>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</si>
  <si>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</si>
  <si>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Региональный проект "Региональная и местная дорожная сеть"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</si>
  <si>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</si>
  <si>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</si>
  <si>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</si>
  <si>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</si>
  <si>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</si>
  <si>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</si>
  <si>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Комплекс процессных мероприятий "Размещение социально значимой информации на наружных информационных поверхностях"</t>
  </si>
  <si>
    <t>Комплекс процессных мероприятий "Управление и распоряжение муниципальным имуществом города Нефтеюганска"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</si>
  <si>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</si>
  <si>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Комплекс процессных мероприятий "Содействие этнокультурному многообразию народов России"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</si>
  <si>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</si>
  <si>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</si>
  <si>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</si>
  <si>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</si>
  <si>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</si>
  <si>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Комплекс процессных мероприятий "Повышение уровня антитеррористической защищенности муниципальных объектов"</t>
  </si>
  <si>
    <t>Комплекс процессных мероприятий "Обеспечение функций казённого учреждения"</t>
  </si>
  <si>
    <t>4.  Исполнение по муниципальным программам за 1 квартал 2025 года</t>
  </si>
  <si>
    <t>Первоначальный план на 2025 год, руб.</t>
  </si>
  <si>
    <t>Наименование программы</t>
  </si>
  <si>
    <t>Муниципальная программа "Развитие образования в городе Нефтеюганске"</t>
  </si>
  <si>
    <t>Региональный проект "Педагоги и наставники"</t>
  </si>
  <si>
    <t xml:space="preserve">Комплекс процессных мероприятий "Развитие материально-технической базы образовательных организаций" </t>
  </si>
  <si>
    <t>Муниципальная программа города Нефтеюганска "Доступная среда в городе Нефтеюганске"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</si>
  <si>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</si>
  <si>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</si>
  <si>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Муниципальная программа города Нефтеюганска "Развитие культуры и туризма в городе Нефтеюганске"</t>
  </si>
  <si>
    <t>Региональный проект "Семейные ценности и инфраструктура культуры"</t>
  </si>
  <si>
    <t>Комплекс процессных мероприятий "Обустройство мест для проведения массовых мероприятий"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</si>
  <si>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</si>
  <si>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Муниципальная программа города Нефтеюганска "Развитие физической культуры и спорта в городе Нефтеюганске "</t>
  </si>
  <si>
    <t>Региональный проект "Развитие спорта высших достижений"</t>
  </si>
  <si>
    <t>Региональный проект "Бизнес-спринт (Я выбираю спорт)"</t>
  </si>
  <si>
    <t>Комплекс процессных мероприятий "Содействие развитию физической культуры, спорта высших достижений"</t>
  </si>
  <si>
    <t>Комплекс процессных мероприятий "Совершенствование инфраструктуры спорта в городе Нефтеюганске"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</si>
  <si>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</si>
  <si>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Муниципальная программа "Развитие жилищной сферы города Нефтеюганска"</t>
  </si>
  <si>
    <t>Региональный проект "Жильё"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</si>
  <si>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</si>
  <si>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</si>
  <si>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учёте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</si>
  <si>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</si>
  <si>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Региональный проект "Модернизация коммунальной инфраструктуры"</t>
  </si>
  <si>
    <t>Комплекс процессных мероприятий "Реализация энергосберегающих мероприятий в системах наружного освещения и коммунальной инфраструктуры"</t>
  </si>
  <si>
    <t>Региональный проект "Чистая вода"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</si>
  <si>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</si>
  <si>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</si>
  <si>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Муниципальная программа "Социально-экономическое развитие города Нефтеюганска"</t>
  </si>
  <si>
    <t>Региональный проект "Малое и среднее предпринимательство и поддержка индивидуальной предпринимательской инициативы"</t>
  </si>
  <si>
    <t>Комплекс процессных мероприятий "Обеспечение функций казенного учреждения"</t>
  </si>
  <si>
    <t>Муниципальная программа города Нефтеюганска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</si>
  <si>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</si>
  <si>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</si>
  <si>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</si>
  <si>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Нефтеюганск, за исключением переданного в пользование муниципальным учрежденям"</t>
  </si>
  <si>
    <t>ИТОГО по муниципальным программам</t>
  </si>
  <si>
    <t>Муниципальная программа "Защита населения и территории от чрезвычайных ситуаций в городе Нефтеюганске"</t>
  </si>
  <si>
    <t>Сводная бюджетная роспись                          на 2025 год,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</si>
</sst>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_р_._-;\-* #,##0.00_р_._-;_-* &quot;-&quot;??_р_._-;_-@_-"/>
    <numFmt numFmtId="165" formatCode="_(* #,##0.00_);_(* \-#,##0.00;_(* &quot;&quot;??_);_(@_)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43" fontId="10" fillId="0" borderId="0" applyFont="0" applyFill="0" applyBorder="0" applyAlignment="0" applyProtection="0"/>
  </cellStyleXfs>
  <cellXfs count="58">
    <xf numFmtId="0" fontId="0" fillId="0" borderId="0" xfId="0"/>
    <xf numFmtId="0" fontId="1" fillId="2" borderId="1" xfId="0" applyFont="1" applyFill="1" applyBorder="1" applyAlignment="1">
      <alignment vertical="center" wrapText="1"/>
    </xf>
    <xf numFmtId="165" fontId="1" fillId="2" borderId="1" xfId="4" applyNumberFormat="1" applyFont="1" applyFill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" fontId="1" fillId="2" borderId="1" xfId="4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 wrapText="1"/>
    </xf>
    <xf numFmtId="4" fontId="1" fillId="2" borderId="1" xfId="3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0" fillId="0" borderId="0" xfId="0"/>
    <xf numFmtId="1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0" fillId="0" borderId="0" xfId="0"/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5" fillId="2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0" fillId="0" borderId="0" xfId="5" applyFont="1"/>
    <xf numFmtId="4" fontId="7" fillId="0" borderId="0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0" xfId="2" applyNumberFormat="1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_Tmp8" xfId="2" xr:uid="{00000000-0005-0000-0000-000002000000}"/>
    <cellStyle name="Обычный_приложения 10" xfId="3" xr:uid="{00000000-0005-0000-0000-000003000000}"/>
    <cellStyle name="Обычный_расходы 2" xfId="4" xr:uid="{00000000-0005-0000-0000-000004000000}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1"/>
  <sheetViews>
    <sheetView tabSelected="1" topLeftCell="A205" zoomScaleNormal="100" workbookViewId="0">
      <selection activeCell="D218" sqref="D218"/>
    </sheetView>
  </sheetViews>
  <sheetFormatPr defaultRowHeight="15" x14ac:dyDescent="0.25"/>
  <cols>
    <col min="1" max="1" width="9.140625" style="41"/>
    <col min="2" max="2" width="58.85546875" style="18" customWidth="1"/>
    <col min="3" max="4" width="16.42578125" bestFit="1" customWidth="1"/>
    <col min="5" max="5" width="15.5703125" customWidth="1"/>
    <col min="6" max="6" width="16.5703125" customWidth="1"/>
    <col min="7" max="7" width="15.42578125" bestFit="1" customWidth="1"/>
    <col min="8" max="8" width="9" bestFit="1" customWidth="1"/>
  </cols>
  <sheetData>
    <row r="1" spans="1:9" s="8" customFormat="1" ht="15.75" x14ac:dyDescent="0.2">
      <c r="A1" s="40"/>
      <c r="B1" s="54" t="s">
        <v>77</v>
      </c>
      <c r="C1" s="54"/>
      <c r="D1" s="54"/>
      <c r="E1" s="54"/>
      <c r="F1" s="54"/>
      <c r="G1" s="54"/>
      <c r="H1" s="54"/>
    </row>
    <row r="2" spans="1:9" s="9" customFormat="1" x14ac:dyDescent="0.25">
      <c r="A2" s="41"/>
      <c r="B2" s="18"/>
    </row>
    <row r="3" spans="1:9" ht="51" x14ac:dyDescent="0.25">
      <c r="A3" s="36" t="s">
        <v>15</v>
      </c>
      <c r="B3" s="17" t="s">
        <v>79</v>
      </c>
      <c r="C3" s="2" t="s">
        <v>78</v>
      </c>
      <c r="D3" s="2" t="s">
        <v>117</v>
      </c>
      <c r="E3" s="2" t="s">
        <v>13</v>
      </c>
      <c r="F3" s="7" t="s">
        <v>0</v>
      </c>
      <c r="G3" s="3" t="s">
        <v>16</v>
      </c>
      <c r="H3" s="4" t="s">
        <v>1</v>
      </c>
      <c r="I3" s="4" t="s">
        <v>5</v>
      </c>
    </row>
    <row r="4" spans="1:9" x14ac:dyDescent="0.25">
      <c r="A4" s="11">
        <v>1</v>
      </c>
      <c r="B4" s="10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</row>
    <row r="5" spans="1:9" ht="25.5" x14ac:dyDescent="0.25">
      <c r="A5" s="48">
        <v>1</v>
      </c>
      <c r="B5" s="16" t="s">
        <v>80</v>
      </c>
      <c r="C5" s="28">
        <f>C6+C8+C10+C12+C14+C16+C18+C20+C22+C24+C26</f>
        <v>6584923385</v>
      </c>
      <c r="D5" s="28">
        <f>D6+D8+D10+D12+D14+D16+D18+D20+D22+D24+D26</f>
        <v>6800091971</v>
      </c>
      <c r="E5" s="28">
        <f>E6+E8+E10+E12+E14+E16+E18+E20+E22+E24+E26</f>
        <v>1301937431.8499999</v>
      </c>
      <c r="F5" s="28">
        <f>F6+F8+F10+F12+F14+F16+F18+F20+F22+F24+F26</f>
        <v>1115585584.8399999</v>
      </c>
      <c r="G5" s="33">
        <f>E5-F5</f>
        <v>186351847.00999999</v>
      </c>
      <c r="H5" s="33">
        <f>F5/E5*100</f>
        <v>85.686574296799989</v>
      </c>
      <c r="I5" s="33">
        <f>F5/D5*100</f>
        <v>16.40544847919087</v>
      </c>
    </row>
    <row r="6" spans="1:9" s="30" customFormat="1" ht="14.25" customHeight="1" x14ac:dyDescent="0.25">
      <c r="A6" s="49"/>
      <c r="B6" s="37" t="s">
        <v>81</v>
      </c>
      <c r="C6" s="34">
        <f>C7</f>
        <v>98193976</v>
      </c>
      <c r="D6" s="34">
        <f t="shared" ref="D6:F6" si="0">D7</f>
        <v>98193976</v>
      </c>
      <c r="E6" s="34">
        <f t="shared" si="0"/>
        <v>22274789</v>
      </c>
      <c r="F6" s="34">
        <f t="shared" si="0"/>
        <v>21145993.359999999</v>
      </c>
      <c r="G6" s="33">
        <f t="shared" ref="G6:G69" si="1">E6-F6</f>
        <v>1128795.6400000006</v>
      </c>
      <c r="H6" s="33">
        <f t="shared" ref="H6:H66" si="2">F6/E6*100</f>
        <v>94.932407036493132</v>
      </c>
      <c r="I6" s="33">
        <f t="shared" ref="I6:I69" si="3">F6/D6*100</f>
        <v>21.53491916856488</v>
      </c>
    </row>
    <row r="7" spans="1:9" s="20" customFormat="1" x14ac:dyDescent="0.25">
      <c r="A7" s="49"/>
      <c r="B7" s="1" t="s">
        <v>17</v>
      </c>
      <c r="C7" s="35">
        <v>98193976</v>
      </c>
      <c r="D7" s="35">
        <v>98193976</v>
      </c>
      <c r="E7" s="32">
        <v>22274789</v>
      </c>
      <c r="F7" s="32">
        <v>21145993.359999999</v>
      </c>
      <c r="G7" s="32">
        <f t="shared" si="1"/>
        <v>1128795.6400000006</v>
      </c>
      <c r="H7" s="32">
        <f t="shared" si="2"/>
        <v>94.932407036493132</v>
      </c>
      <c r="I7" s="32">
        <f t="shared" si="3"/>
        <v>21.53491916856488</v>
      </c>
    </row>
    <row r="8" spans="1:9" s="30" customFormat="1" ht="30.75" customHeight="1" x14ac:dyDescent="0.25">
      <c r="A8" s="49"/>
      <c r="B8" s="25" t="s">
        <v>18</v>
      </c>
      <c r="C8" s="23">
        <f>C9</f>
        <v>64884300</v>
      </c>
      <c r="D8" s="23">
        <f t="shared" ref="D8:F8" si="4">D9</f>
        <v>65047143</v>
      </c>
      <c r="E8" s="23">
        <f t="shared" si="4"/>
        <v>12250355</v>
      </c>
      <c r="F8" s="23">
        <f t="shared" si="4"/>
        <v>12098712.25</v>
      </c>
      <c r="G8" s="33">
        <f t="shared" si="1"/>
        <v>151642.75</v>
      </c>
      <c r="H8" s="33">
        <f t="shared" si="2"/>
        <v>98.762135872797145</v>
      </c>
      <c r="I8" s="33">
        <f t="shared" si="3"/>
        <v>18.599913373597364</v>
      </c>
    </row>
    <row r="9" spans="1:9" s="20" customFormat="1" x14ac:dyDescent="0.25">
      <c r="A9" s="49"/>
      <c r="B9" s="1" t="s">
        <v>17</v>
      </c>
      <c r="C9" s="24">
        <v>64884300</v>
      </c>
      <c r="D9" s="35">
        <v>65047143</v>
      </c>
      <c r="E9" s="32">
        <v>12250355</v>
      </c>
      <c r="F9" s="32">
        <v>12098712.25</v>
      </c>
      <c r="G9" s="32">
        <f t="shared" si="1"/>
        <v>151642.75</v>
      </c>
      <c r="H9" s="32">
        <f t="shared" si="2"/>
        <v>98.762135872797145</v>
      </c>
      <c r="I9" s="32">
        <f t="shared" si="3"/>
        <v>18.599913373597364</v>
      </c>
    </row>
    <row r="10" spans="1:9" s="30" customFormat="1" ht="38.25" x14ac:dyDescent="0.25">
      <c r="A10" s="49"/>
      <c r="B10" s="25" t="s">
        <v>19</v>
      </c>
      <c r="C10" s="23">
        <f>C11</f>
        <v>5927157209</v>
      </c>
      <c r="D10" s="23">
        <f t="shared" ref="D10:F10" si="5">D11</f>
        <v>5999549191</v>
      </c>
      <c r="E10" s="23">
        <f t="shared" si="5"/>
        <v>1204444066.8499999</v>
      </c>
      <c r="F10" s="23">
        <f t="shared" si="5"/>
        <v>1052055717.79</v>
      </c>
      <c r="G10" s="33">
        <f t="shared" si="1"/>
        <v>152388349.05999994</v>
      </c>
      <c r="H10" s="33">
        <f t="shared" si="2"/>
        <v>87.347826831133517</v>
      </c>
      <c r="I10" s="33">
        <f t="shared" si="3"/>
        <v>17.5355794960095</v>
      </c>
    </row>
    <row r="11" spans="1:9" s="20" customFormat="1" x14ac:dyDescent="0.25">
      <c r="A11" s="49"/>
      <c r="B11" s="1" t="s">
        <v>17</v>
      </c>
      <c r="C11" s="24">
        <v>5927157209</v>
      </c>
      <c r="D11" s="35">
        <v>5999549191</v>
      </c>
      <c r="E11" s="32">
        <v>1204444066.8499999</v>
      </c>
      <c r="F11" s="32">
        <v>1052055717.79</v>
      </c>
      <c r="G11" s="32">
        <f t="shared" si="1"/>
        <v>152388349.05999994</v>
      </c>
      <c r="H11" s="32">
        <f t="shared" si="2"/>
        <v>87.347826831133517</v>
      </c>
      <c r="I11" s="32">
        <f t="shared" si="3"/>
        <v>17.5355794960095</v>
      </c>
    </row>
    <row r="12" spans="1:9" s="30" customFormat="1" ht="25.5" x14ac:dyDescent="0.25">
      <c r="A12" s="49"/>
      <c r="B12" s="25" t="s">
        <v>20</v>
      </c>
      <c r="C12" s="23">
        <f>C13</f>
        <v>42234000</v>
      </c>
      <c r="D12" s="23">
        <f t="shared" ref="D12:F12" si="6">D13</f>
        <v>53228279</v>
      </c>
      <c r="E12" s="23">
        <f t="shared" si="6"/>
        <v>9920565</v>
      </c>
      <c r="F12" s="23">
        <f t="shared" si="6"/>
        <v>8210518.25</v>
      </c>
      <c r="G12" s="33">
        <f t="shared" si="1"/>
        <v>1710046.75</v>
      </c>
      <c r="H12" s="33">
        <f t="shared" si="2"/>
        <v>82.762607270856051</v>
      </c>
      <c r="I12" s="33">
        <f t="shared" si="3"/>
        <v>15.425105609745525</v>
      </c>
    </row>
    <row r="13" spans="1:9" s="20" customFormat="1" x14ac:dyDescent="0.25">
      <c r="A13" s="49"/>
      <c r="B13" s="1" t="s">
        <v>17</v>
      </c>
      <c r="C13" s="24">
        <v>42234000</v>
      </c>
      <c r="D13" s="35">
        <v>53228279</v>
      </c>
      <c r="E13" s="32">
        <v>9920565</v>
      </c>
      <c r="F13" s="32">
        <v>8210518.25</v>
      </c>
      <c r="G13" s="32">
        <f t="shared" si="1"/>
        <v>1710046.75</v>
      </c>
      <c r="H13" s="32">
        <f t="shared" si="2"/>
        <v>82.762607270856051</v>
      </c>
      <c r="I13" s="32">
        <f t="shared" si="3"/>
        <v>15.425105609745525</v>
      </c>
    </row>
    <row r="14" spans="1:9" s="30" customFormat="1" ht="63.75" x14ac:dyDescent="0.25">
      <c r="A14" s="49"/>
      <c r="B14" s="25" t="s">
        <v>21</v>
      </c>
      <c r="C14" s="23">
        <f>C15</f>
        <v>88000</v>
      </c>
      <c r="D14" s="23">
        <f t="shared" ref="D14:F14" si="7">D15</f>
        <v>88000</v>
      </c>
      <c r="E14" s="23">
        <f t="shared" si="7"/>
        <v>0</v>
      </c>
      <c r="F14" s="23">
        <f t="shared" si="7"/>
        <v>0</v>
      </c>
      <c r="G14" s="33">
        <f t="shared" si="1"/>
        <v>0</v>
      </c>
      <c r="H14" s="33">
        <v>0</v>
      </c>
      <c r="I14" s="33">
        <f t="shared" si="3"/>
        <v>0</v>
      </c>
    </row>
    <row r="15" spans="1:9" s="20" customFormat="1" x14ac:dyDescent="0.25">
      <c r="A15" s="49"/>
      <c r="B15" s="1" t="s">
        <v>17</v>
      </c>
      <c r="C15" s="24">
        <v>88000</v>
      </c>
      <c r="D15" s="35">
        <v>88000</v>
      </c>
      <c r="E15" s="32">
        <v>0</v>
      </c>
      <c r="F15" s="32">
        <v>0</v>
      </c>
      <c r="G15" s="32">
        <f t="shared" si="1"/>
        <v>0</v>
      </c>
      <c r="H15" s="32">
        <v>0</v>
      </c>
      <c r="I15" s="32">
        <f t="shared" si="3"/>
        <v>0</v>
      </c>
    </row>
    <row r="16" spans="1:9" s="30" customFormat="1" x14ac:dyDescent="0.25">
      <c r="A16" s="49"/>
      <c r="B16" s="25" t="s">
        <v>22</v>
      </c>
      <c r="C16" s="23">
        <f>C17</f>
        <v>4516200</v>
      </c>
      <c r="D16" s="23">
        <f t="shared" ref="D16:F16" si="8">D17</f>
        <v>4516200</v>
      </c>
      <c r="E16" s="23">
        <f t="shared" si="8"/>
        <v>456000</v>
      </c>
      <c r="F16" s="23">
        <f t="shared" si="8"/>
        <v>85830</v>
      </c>
      <c r="G16" s="33">
        <f t="shared" si="1"/>
        <v>370170</v>
      </c>
      <c r="H16" s="33">
        <f t="shared" si="2"/>
        <v>18.822368421052634</v>
      </c>
      <c r="I16" s="33">
        <f t="shared" si="3"/>
        <v>1.9004915637039992</v>
      </c>
    </row>
    <row r="17" spans="1:9" s="20" customFormat="1" x14ac:dyDescent="0.25">
      <c r="A17" s="49"/>
      <c r="B17" s="1" t="s">
        <v>17</v>
      </c>
      <c r="C17" s="24">
        <v>4516200</v>
      </c>
      <c r="D17" s="35">
        <v>4516200</v>
      </c>
      <c r="E17" s="32">
        <v>456000</v>
      </c>
      <c r="F17" s="32">
        <v>85830</v>
      </c>
      <c r="G17" s="32">
        <f t="shared" si="1"/>
        <v>370170</v>
      </c>
      <c r="H17" s="32">
        <f t="shared" si="2"/>
        <v>18.822368421052634</v>
      </c>
      <c r="I17" s="32">
        <f t="shared" si="3"/>
        <v>1.9004915637039992</v>
      </c>
    </row>
    <row r="18" spans="1:9" s="30" customFormat="1" ht="42.75" customHeight="1" x14ac:dyDescent="0.25">
      <c r="A18" s="49"/>
      <c r="B18" s="25" t="s">
        <v>23</v>
      </c>
      <c r="C18" s="23">
        <f>C19</f>
        <v>55000</v>
      </c>
      <c r="D18" s="23">
        <f t="shared" ref="D18:F18" si="9">D19</f>
        <v>55000</v>
      </c>
      <c r="E18" s="23">
        <f t="shared" si="9"/>
        <v>0</v>
      </c>
      <c r="F18" s="23">
        <f t="shared" si="9"/>
        <v>0</v>
      </c>
      <c r="G18" s="33">
        <f t="shared" si="1"/>
        <v>0</v>
      </c>
      <c r="H18" s="33">
        <v>0</v>
      </c>
      <c r="I18" s="33">
        <f t="shared" si="3"/>
        <v>0</v>
      </c>
    </row>
    <row r="19" spans="1:9" s="20" customFormat="1" x14ac:dyDescent="0.25">
      <c r="A19" s="49"/>
      <c r="B19" s="1" t="s">
        <v>17</v>
      </c>
      <c r="C19" s="24">
        <v>55000</v>
      </c>
      <c r="D19" s="35">
        <v>55000</v>
      </c>
      <c r="E19" s="32">
        <v>0</v>
      </c>
      <c r="F19" s="32">
        <v>0</v>
      </c>
      <c r="G19" s="32">
        <f t="shared" si="1"/>
        <v>0</v>
      </c>
      <c r="H19" s="32">
        <v>0</v>
      </c>
      <c r="I19" s="32">
        <f t="shared" si="3"/>
        <v>0</v>
      </c>
    </row>
    <row r="20" spans="1:9" s="30" customFormat="1" ht="25.5" x14ac:dyDescent="0.25">
      <c r="A20" s="49"/>
      <c r="B20" s="25" t="s">
        <v>24</v>
      </c>
      <c r="C20" s="23">
        <f>C21</f>
        <v>95331022</v>
      </c>
      <c r="D20" s="23">
        <f t="shared" ref="D20:F20" si="10">D21</f>
        <v>95331022</v>
      </c>
      <c r="E20" s="23">
        <f t="shared" si="10"/>
        <v>1049312</v>
      </c>
      <c r="F20" s="23">
        <f t="shared" si="10"/>
        <v>1049311.2</v>
      </c>
      <c r="G20" s="33">
        <f t="shared" si="1"/>
        <v>0.80000000004656613</v>
      </c>
      <c r="H20" s="33">
        <f t="shared" si="2"/>
        <v>99.999923759568162</v>
      </c>
      <c r="I20" s="33">
        <f t="shared" si="3"/>
        <v>1.1007027701853442</v>
      </c>
    </row>
    <row r="21" spans="1:9" s="20" customFormat="1" x14ac:dyDescent="0.25">
      <c r="A21" s="49"/>
      <c r="B21" s="1" t="s">
        <v>17</v>
      </c>
      <c r="C21" s="24">
        <v>95331022</v>
      </c>
      <c r="D21" s="35">
        <v>95331022</v>
      </c>
      <c r="E21" s="32">
        <v>1049312</v>
      </c>
      <c r="F21" s="32">
        <v>1049311.2</v>
      </c>
      <c r="G21" s="32">
        <f t="shared" si="1"/>
        <v>0.80000000004656613</v>
      </c>
      <c r="H21" s="32">
        <f t="shared" si="2"/>
        <v>99.999923759568162</v>
      </c>
      <c r="I21" s="32">
        <f t="shared" si="3"/>
        <v>1.1007027701853442</v>
      </c>
    </row>
    <row r="22" spans="1:9" s="30" customFormat="1" ht="25.5" x14ac:dyDescent="0.25">
      <c r="A22" s="49"/>
      <c r="B22" s="25" t="s">
        <v>25</v>
      </c>
      <c r="C22" s="23">
        <f>C23</f>
        <v>102371500</v>
      </c>
      <c r="D22" s="23">
        <f t="shared" ref="D22:F22" si="11">D23</f>
        <v>102371500</v>
      </c>
      <c r="E22" s="23">
        <f t="shared" si="11"/>
        <v>23811884</v>
      </c>
      <c r="F22" s="23">
        <f t="shared" si="11"/>
        <v>20939501.989999998</v>
      </c>
      <c r="G22" s="33">
        <f t="shared" si="1"/>
        <v>2872382.0100000016</v>
      </c>
      <c r="H22" s="33">
        <f t="shared" si="2"/>
        <v>87.937191320098819</v>
      </c>
      <c r="I22" s="33">
        <f t="shared" si="3"/>
        <v>20.454425294149246</v>
      </c>
    </row>
    <row r="23" spans="1:9" s="20" customFormat="1" x14ac:dyDescent="0.25">
      <c r="A23" s="49"/>
      <c r="B23" s="1" t="s">
        <v>17</v>
      </c>
      <c r="C23" s="24">
        <v>102371500</v>
      </c>
      <c r="D23" s="35">
        <v>102371500</v>
      </c>
      <c r="E23" s="32">
        <v>23811884</v>
      </c>
      <c r="F23" s="32">
        <v>20939501.989999998</v>
      </c>
      <c r="G23" s="32">
        <f t="shared" si="1"/>
        <v>2872382.0100000016</v>
      </c>
      <c r="H23" s="32">
        <f t="shared" si="2"/>
        <v>87.937191320098819</v>
      </c>
      <c r="I23" s="32">
        <f t="shared" si="3"/>
        <v>20.454425294149246</v>
      </c>
    </row>
    <row r="24" spans="1:9" s="30" customFormat="1" ht="25.5" x14ac:dyDescent="0.25">
      <c r="A24" s="49"/>
      <c r="B24" s="25" t="s">
        <v>82</v>
      </c>
      <c r="C24" s="23">
        <f>C25</f>
        <v>10371978</v>
      </c>
      <c r="D24" s="23">
        <f t="shared" ref="D24:F24" si="12">D25</f>
        <v>89074401</v>
      </c>
      <c r="E24" s="23">
        <f t="shared" si="12"/>
        <v>0</v>
      </c>
      <c r="F24" s="23">
        <f t="shared" si="12"/>
        <v>0</v>
      </c>
      <c r="G24" s="33">
        <f t="shared" si="1"/>
        <v>0</v>
      </c>
      <c r="H24" s="33">
        <v>0</v>
      </c>
      <c r="I24" s="33">
        <f t="shared" si="3"/>
        <v>0</v>
      </c>
    </row>
    <row r="25" spans="1:9" s="20" customFormat="1" ht="25.5" x14ac:dyDescent="0.25">
      <c r="A25" s="49"/>
      <c r="B25" s="1" t="s">
        <v>7</v>
      </c>
      <c r="C25" s="24">
        <v>10371978</v>
      </c>
      <c r="D25" s="35">
        <v>89074401</v>
      </c>
      <c r="E25" s="32">
        <v>0</v>
      </c>
      <c r="F25" s="32">
        <v>0</v>
      </c>
      <c r="G25" s="32">
        <f t="shared" si="1"/>
        <v>0</v>
      </c>
      <c r="H25" s="32">
        <v>0</v>
      </c>
      <c r="I25" s="32">
        <f t="shared" si="3"/>
        <v>0</v>
      </c>
    </row>
    <row r="26" spans="1:9" s="30" customFormat="1" ht="38.25" x14ac:dyDescent="0.25">
      <c r="A26" s="49"/>
      <c r="B26" s="25" t="s">
        <v>26</v>
      </c>
      <c r="C26" s="23">
        <f>C27</f>
        <v>239720200</v>
      </c>
      <c r="D26" s="23">
        <f t="shared" ref="D26:F26" si="13">D27</f>
        <v>292637259</v>
      </c>
      <c r="E26" s="23">
        <f t="shared" si="13"/>
        <v>27730460</v>
      </c>
      <c r="F26" s="23">
        <f t="shared" si="13"/>
        <v>0</v>
      </c>
      <c r="G26" s="33">
        <f t="shared" si="1"/>
        <v>27730460</v>
      </c>
      <c r="H26" s="33">
        <f t="shared" si="2"/>
        <v>0</v>
      </c>
      <c r="I26" s="33">
        <f t="shared" si="3"/>
        <v>0</v>
      </c>
    </row>
    <row r="27" spans="1:9" s="20" customFormat="1" ht="25.5" x14ac:dyDescent="0.25">
      <c r="A27" s="50"/>
      <c r="B27" s="1" t="s">
        <v>7</v>
      </c>
      <c r="C27" s="24">
        <v>239720200</v>
      </c>
      <c r="D27" s="35">
        <v>292637259</v>
      </c>
      <c r="E27" s="32">
        <v>27730460</v>
      </c>
      <c r="F27" s="32">
        <v>0</v>
      </c>
      <c r="G27" s="32">
        <f t="shared" si="1"/>
        <v>27730460</v>
      </c>
      <c r="H27" s="32">
        <f t="shared" si="2"/>
        <v>0</v>
      </c>
      <c r="I27" s="32">
        <f t="shared" si="3"/>
        <v>0</v>
      </c>
    </row>
    <row r="28" spans="1:9" s="30" customFormat="1" ht="25.5" x14ac:dyDescent="0.25">
      <c r="A28" s="48">
        <v>2</v>
      </c>
      <c r="B28" s="27" t="s">
        <v>83</v>
      </c>
      <c r="C28" s="28">
        <f>C29+C33</f>
        <v>10305400</v>
      </c>
      <c r="D28" s="28">
        <f t="shared" ref="D28:F28" si="14">D29+D33</f>
        <v>17898559</v>
      </c>
      <c r="E28" s="28">
        <f t="shared" si="14"/>
        <v>93680</v>
      </c>
      <c r="F28" s="28">
        <f t="shared" si="14"/>
        <v>93679.2</v>
      </c>
      <c r="G28" s="33">
        <f t="shared" si="1"/>
        <v>0.80000000000291038</v>
      </c>
      <c r="H28" s="33">
        <f t="shared" si="2"/>
        <v>99.999146029035018</v>
      </c>
      <c r="I28" s="33">
        <f t="shared" si="3"/>
        <v>0.52338962035994074</v>
      </c>
    </row>
    <row r="29" spans="1:9" s="30" customFormat="1" ht="51" x14ac:dyDescent="0.25">
      <c r="A29" s="55"/>
      <c r="B29" s="25" t="s">
        <v>84</v>
      </c>
      <c r="C29" s="23">
        <f>C30+C31+C32</f>
        <v>0</v>
      </c>
      <c r="D29" s="23">
        <f t="shared" ref="D29:F29" si="15">D30+D31+D32</f>
        <v>1987577</v>
      </c>
      <c r="E29" s="23">
        <f t="shared" si="15"/>
        <v>93680</v>
      </c>
      <c r="F29" s="23">
        <f t="shared" si="15"/>
        <v>93679.2</v>
      </c>
      <c r="G29" s="33">
        <f t="shared" si="1"/>
        <v>0.80000000000291038</v>
      </c>
      <c r="H29" s="33">
        <f t="shared" si="2"/>
        <v>99.999146029035018</v>
      </c>
      <c r="I29" s="33">
        <f t="shared" si="3"/>
        <v>4.7132362670729231</v>
      </c>
    </row>
    <row r="30" spans="1:9" s="20" customFormat="1" x14ac:dyDescent="0.25">
      <c r="A30" s="55"/>
      <c r="B30" s="1" t="s">
        <v>6</v>
      </c>
      <c r="C30" s="24">
        <v>0</v>
      </c>
      <c r="D30" s="35">
        <f>304134+11447+11447+11447</f>
        <v>338475</v>
      </c>
      <c r="E30" s="32">
        <v>0</v>
      </c>
      <c r="F30" s="32">
        <v>0</v>
      </c>
      <c r="G30" s="32">
        <f t="shared" si="1"/>
        <v>0</v>
      </c>
      <c r="H30" s="32">
        <v>0</v>
      </c>
      <c r="I30" s="32">
        <f t="shared" si="3"/>
        <v>0</v>
      </c>
    </row>
    <row r="31" spans="1:9" s="20" customFormat="1" x14ac:dyDescent="0.25">
      <c r="A31" s="55"/>
      <c r="B31" s="1" t="s">
        <v>17</v>
      </c>
      <c r="C31" s="24">
        <v>0</v>
      </c>
      <c r="D31" s="35">
        <v>1555422</v>
      </c>
      <c r="E31" s="32">
        <v>0</v>
      </c>
      <c r="F31" s="32">
        <v>0</v>
      </c>
      <c r="G31" s="32">
        <f t="shared" si="1"/>
        <v>0</v>
      </c>
      <c r="H31" s="32">
        <v>0</v>
      </c>
      <c r="I31" s="32">
        <f t="shared" si="3"/>
        <v>0</v>
      </c>
    </row>
    <row r="32" spans="1:9" s="20" customFormat="1" x14ac:dyDescent="0.25">
      <c r="A32" s="55"/>
      <c r="B32" s="6" t="s">
        <v>8</v>
      </c>
      <c r="C32" s="24">
        <v>0</v>
      </c>
      <c r="D32" s="35">
        <v>93680</v>
      </c>
      <c r="E32" s="32">
        <v>93680</v>
      </c>
      <c r="F32" s="32">
        <v>93679.2</v>
      </c>
      <c r="G32" s="32">
        <f t="shared" si="1"/>
        <v>0.80000000000291038</v>
      </c>
      <c r="H32" s="32">
        <f t="shared" si="2"/>
        <v>99.999146029035018</v>
      </c>
      <c r="I32" s="32">
        <f t="shared" si="3"/>
        <v>99.999146029035018</v>
      </c>
    </row>
    <row r="33" spans="1:9" s="30" customFormat="1" ht="51" x14ac:dyDescent="0.25">
      <c r="A33" s="55"/>
      <c r="B33" s="25" t="s">
        <v>85</v>
      </c>
      <c r="C33" s="23">
        <f>C34</f>
        <v>10305400</v>
      </c>
      <c r="D33" s="23">
        <f t="shared" ref="D33:F33" si="16">D34</f>
        <v>15910982</v>
      </c>
      <c r="E33" s="23">
        <f t="shared" si="16"/>
        <v>0</v>
      </c>
      <c r="F33" s="23">
        <f t="shared" si="16"/>
        <v>0</v>
      </c>
      <c r="G33" s="33">
        <f t="shared" si="1"/>
        <v>0</v>
      </c>
      <c r="H33" s="33">
        <v>0</v>
      </c>
      <c r="I33" s="33">
        <f t="shared" si="3"/>
        <v>0</v>
      </c>
    </row>
    <row r="34" spans="1:9" s="18" customFormat="1" ht="25.5" x14ac:dyDescent="0.25">
      <c r="A34" s="56"/>
      <c r="B34" s="1" t="s">
        <v>2</v>
      </c>
      <c r="C34" s="24">
        <v>10305400</v>
      </c>
      <c r="D34" s="35">
        <v>15910982</v>
      </c>
      <c r="E34" s="32">
        <v>0</v>
      </c>
      <c r="F34" s="32">
        <v>0</v>
      </c>
      <c r="G34" s="32">
        <f t="shared" si="1"/>
        <v>0</v>
      </c>
      <c r="H34" s="32">
        <v>0</v>
      </c>
      <c r="I34" s="32">
        <f t="shared" si="3"/>
        <v>0</v>
      </c>
    </row>
    <row r="35" spans="1:9" ht="25.5" x14ac:dyDescent="0.25">
      <c r="A35" s="51">
        <v>3</v>
      </c>
      <c r="B35" s="13" t="s">
        <v>86</v>
      </c>
      <c r="C35" s="23">
        <f>C36+C38+C40+C42+C44+C46+C48+C50+C53</f>
        <v>1096897120</v>
      </c>
      <c r="D35" s="23">
        <f t="shared" ref="D35:F35" si="17">D36+D38+D40+D42+D44+D46+D48+D50+D53</f>
        <v>1128361114</v>
      </c>
      <c r="E35" s="23">
        <f t="shared" si="17"/>
        <v>165657128.50999999</v>
      </c>
      <c r="F35" s="23">
        <f t="shared" si="17"/>
        <v>156222777.99000001</v>
      </c>
      <c r="G35" s="33">
        <f t="shared" si="1"/>
        <v>9434350.5199999809</v>
      </c>
      <c r="H35" s="33">
        <f t="shared" si="2"/>
        <v>94.304893121800987</v>
      </c>
      <c r="I35" s="33">
        <f t="shared" si="3"/>
        <v>13.845104732136312</v>
      </c>
    </row>
    <row r="36" spans="1:9" s="30" customFormat="1" ht="25.5" x14ac:dyDescent="0.25">
      <c r="A36" s="52"/>
      <c r="B36" s="22" t="s">
        <v>87</v>
      </c>
      <c r="C36" s="23">
        <f>C37</f>
        <v>42232236</v>
      </c>
      <c r="D36" s="23">
        <f t="shared" ref="D36:F36" si="18">D37</f>
        <v>42232236</v>
      </c>
      <c r="E36" s="23">
        <f t="shared" si="18"/>
        <v>0</v>
      </c>
      <c r="F36" s="23">
        <f t="shared" si="18"/>
        <v>0</v>
      </c>
      <c r="G36" s="33">
        <f t="shared" si="1"/>
        <v>0</v>
      </c>
      <c r="H36" s="33">
        <v>0</v>
      </c>
      <c r="I36" s="33">
        <f t="shared" si="3"/>
        <v>0</v>
      </c>
    </row>
    <row r="37" spans="1:9" s="20" customFormat="1" ht="25.5" x14ac:dyDescent="0.25">
      <c r="A37" s="52"/>
      <c r="B37" s="1" t="s">
        <v>7</v>
      </c>
      <c r="C37" s="24">
        <v>42232236</v>
      </c>
      <c r="D37" s="35">
        <v>42232236</v>
      </c>
      <c r="E37" s="32">
        <v>0</v>
      </c>
      <c r="F37" s="32">
        <v>0</v>
      </c>
      <c r="G37" s="32">
        <f t="shared" si="1"/>
        <v>0</v>
      </c>
      <c r="H37" s="32">
        <v>0</v>
      </c>
      <c r="I37" s="32">
        <f t="shared" si="3"/>
        <v>0</v>
      </c>
    </row>
    <row r="38" spans="1:9" s="30" customFormat="1" ht="25.5" x14ac:dyDescent="0.25">
      <c r="A38" s="52"/>
      <c r="B38" s="22" t="s">
        <v>27</v>
      </c>
      <c r="C38" s="23">
        <f>C39</f>
        <v>1596375</v>
      </c>
      <c r="D38" s="23">
        <f t="shared" ref="D38:F38" si="19">D39</f>
        <v>1596375</v>
      </c>
      <c r="E38" s="23">
        <f t="shared" si="19"/>
        <v>182200</v>
      </c>
      <c r="F38" s="23">
        <f t="shared" si="19"/>
        <v>182200</v>
      </c>
      <c r="G38" s="33">
        <f t="shared" si="1"/>
        <v>0</v>
      </c>
      <c r="H38" s="33">
        <f t="shared" si="2"/>
        <v>100</v>
      </c>
      <c r="I38" s="33">
        <f t="shared" si="3"/>
        <v>11.413358390102577</v>
      </c>
    </row>
    <row r="39" spans="1:9" s="20" customFormat="1" x14ac:dyDescent="0.25">
      <c r="A39" s="52"/>
      <c r="B39" s="6" t="s">
        <v>8</v>
      </c>
      <c r="C39" s="24">
        <v>1596375</v>
      </c>
      <c r="D39" s="35">
        <v>1596375</v>
      </c>
      <c r="E39" s="32">
        <v>182200</v>
      </c>
      <c r="F39" s="32">
        <v>182200</v>
      </c>
      <c r="G39" s="32">
        <f t="shared" si="1"/>
        <v>0</v>
      </c>
      <c r="H39" s="32">
        <f t="shared" si="2"/>
        <v>100</v>
      </c>
      <c r="I39" s="32">
        <f t="shared" si="3"/>
        <v>11.413358390102577</v>
      </c>
    </row>
    <row r="40" spans="1:9" s="30" customFormat="1" x14ac:dyDescent="0.25">
      <c r="A40" s="52"/>
      <c r="B40" s="22" t="s">
        <v>28</v>
      </c>
      <c r="C40" s="23">
        <f>C41</f>
        <v>2759158</v>
      </c>
      <c r="D40" s="23">
        <f t="shared" ref="D40:F40" si="20">D41</f>
        <v>2759158</v>
      </c>
      <c r="E40" s="23">
        <f t="shared" si="20"/>
        <v>0</v>
      </c>
      <c r="F40" s="23">
        <f t="shared" si="20"/>
        <v>0</v>
      </c>
      <c r="G40" s="33">
        <f t="shared" si="1"/>
        <v>0</v>
      </c>
      <c r="H40" s="33">
        <v>0</v>
      </c>
      <c r="I40" s="33">
        <f t="shared" si="3"/>
        <v>0</v>
      </c>
    </row>
    <row r="41" spans="1:9" s="20" customFormat="1" x14ac:dyDescent="0.25">
      <c r="A41" s="52"/>
      <c r="B41" s="6" t="s">
        <v>8</v>
      </c>
      <c r="C41" s="24">
        <v>2759158</v>
      </c>
      <c r="D41" s="35">
        <v>2759158</v>
      </c>
      <c r="E41" s="32">
        <v>0</v>
      </c>
      <c r="F41" s="32">
        <v>0</v>
      </c>
      <c r="G41" s="32">
        <f t="shared" si="1"/>
        <v>0</v>
      </c>
      <c r="H41" s="32">
        <v>0</v>
      </c>
      <c r="I41" s="32">
        <f t="shared" si="3"/>
        <v>0</v>
      </c>
    </row>
    <row r="42" spans="1:9" s="30" customFormat="1" ht="25.5" x14ac:dyDescent="0.25">
      <c r="A42" s="52"/>
      <c r="B42" s="22" t="s">
        <v>18</v>
      </c>
      <c r="C42" s="23">
        <f>C43</f>
        <v>36623200</v>
      </c>
      <c r="D42" s="23">
        <f t="shared" ref="D42:F42" si="21">D43</f>
        <v>34485100</v>
      </c>
      <c r="E42" s="23">
        <f t="shared" si="21"/>
        <v>7123145</v>
      </c>
      <c r="F42" s="23">
        <f t="shared" si="21"/>
        <v>5875034.0700000003</v>
      </c>
      <c r="G42" s="33">
        <f t="shared" si="1"/>
        <v>1248110.9299999997</v>
      </c>
      <c r="H42" s="33">
        <f t="shared" si="2"/>
        <v>82.478091769857272</v>
      </c>
      <c r="I42" s="33">
        <f t="shared" si="3"/>
        <v>17.036442028586261</v>
      </c>
    </row>
    <row r="43" spans="1:9" s="20" customFormat="1" x14ac:dyDescent="0.25">
      <c r="A43" s="52"/>
      <c r="B43" s="6" t="s">
        <v>8</v>
      </c>
      <c r="C43" s="24">
        <v>36623200</v>
      </c>
      <c r="D43" s="35">
        <v>34485100</v>
      </c>
      <c r="E43" s="32">
        <v>7123145</v>
      </c>
      <c r="F43" s="32">
        <v>5875034.0700000003</v>
      </c>
      <c r="G43" s="32">
        <f t="shared" si="1"/>
        <v>1248110.9299999997</v>
      </c>
      <c r="H43" s="32">
        <f t="shared" si="2"/>
        <v>82.478091769857272</v>
      </c>
      <c r="I43" s="32">
        <f t="shared" si="3"/>
        <v>17.036442028586261</v>
      </c>
    </row>
    <row r="44" spans="1:9" s="30" customFormat="1" ht="25.5" x14ac:dyDescent="0.25">
      <c r="A44" s="52"/>
      <c r="B44" s="22" t="s">
        <v>29</v>
      </c>
      <c r="C44" s="23">
        <f>C45</f>
        <v>612984800</v>
      </c>
      <c r="D44" s="23">
        <f t="shared" ref="D44:F44" si="22">D45</f>
        <v>633739341</v>
      </c>
      <c r="E44" s="23">
        <f t="shared" si="22"/>
        <v>105586452.51000001</v>
      </c>
      <c r="F44" s="23">
        <f t="shared" si="22"/>
        <v>102353356.78</v>
      </c>
      <c r="G44" s="33">
        <f t="shared" si="1"/>
        <v>3233095.7300000042</v>
      </c>
      <c r="H44" s="33">
        <f t="shared" si="2"/>
        <v>96.937963485709687</v>
      </c>
      <c r="I44" s="33">
        <f t="shared" si="3"/>
        <v>16.150702687715896</v>
      </c>
    </row>
    <row r="45" spans="1:9" s="20" customFormat="1" x14ac:dyDescent="0.25">
      <c r="A45" s="52"/>
      <c r="B45" s="6" t="s">
        <v>8</v>
      </c>
      <c r="C45" s="24">
        <v>612984800</v>
      </c>
      <c r="D45" s="35">
        <v>633739341</v>
      </c>
      <c r="E45" s="32">
        <v>105586452.51000001</v>
      </c>
      <c r="F45" s="32">
        <v>102353356.78</v>
      </c>
      <c r="G45" s="32">
        <f t="shared" si="1"/>
        <v>3233095.7300000042</v>
      </c>
      <c r="H45" s="32">
        <f t="shared" si="2"/>
        <v>96.937963485709687</v>
      </c>
      <c r="I45" s="32">
        <f t="shared" si="3"/>
        <v>16.150702687715896</v>
      </c>
    </row>
    <row r="46" spans="1:9" s="30" customFormat="1" ht="25.5" x14ac:dyDescent="0.25">
      <c r="A46" s="52"/>
      <c r="B46" s="22" t="s">
        <v>30</v>
      </c>
      <c r="C46" s="23">
        <f>C47</f>
        <v>279029800</v>
      </c>
      <c r="D46" s="23">
        <f t="shared" ref="D46:F46" si="23">D47</f>
        <v>290035360</v>
      </c>
      <c r="E46" s="23">
        <f t="shared" si="23"/>
        <v>49872598</v>
      </c>
      <c r="F46" s="23">
        <f t="shared" si="23"/>
        <v>45379924.140000001</v>
      </c>
      <c r="G46" s="33">
        <f t="shared" si="1"/>
        <v>4492673.8599999994</v>
      </c>
      <c r="H46" s="33">
        <f t="shared" si="2"/>
        <v>90.991698768129154</v>
      </c>
      <c r="I46" s="33">
        <f t="shared" si="3"/>
        <v>15.646341928791028</v>
      </c>
    </row>
    <row r="47" spans="1:9" s="20" customFormat="1" x14ac:dyDescent="0.25">
      <c r="A47" s="52"/>
      <c r="B47" s="6" t="s">
        <v>8</v>
      </c>
      <c r="C47" s="24">
        <v>279029800</v>
      </c>
      <c r="D47" s="35">
        <v>290035360</v>
      </c>
      <c r="E47" s="32">
        <v>49872598</v>
      </c>
      <c r="F47" s="32">
        <v>45379924.140000001</v>
      </c>
      <c r="G47" s="32">
        <f t="shared" si="1"/>
        <v>4492673.8599999994</v>
      </c>
      <c r="H47" s="32">
        <f t="shared" si="2"/>
        <v>90.991698768129154</v>
      </c>
      <c r="I47" s="32">
        <f t="shared" si="3"/>
        <v>15.646341928791028</v>
      </c>
    </row>
    <row r="48" spans="1:9" s="30" customFormat="1" ht="25.5" x14ac:dyDescent="0.25">
      <c r="A48" s="52"/>
      <c r="B48" s="22" t="s">
        <v>31</v>
      </c>
      <c r="C48" s="23">
        <f>C49</f>
        <v>3589049</v>
      </c>
      <c r="D48" s="23">
        <f t="shared" ref="D48:F48" si="24">D49</f>
        <v>3589049</v>
      </c>
      <c r="E48" s="23">
        <f t="shared" si="24"/>
        <v>522263</v>
      </c>
      <c r="F48" s="23">
        <f t="shared" si="24"/>
        <v>522263</v>
      </c>
      <c r="G48" s="33">
        <f t="shared" si="1"/>
        <v>0</v>
      </c>
      <c r="H48" s="33">
        <f t="shared" si="2"/>
        <v>100</v>
      </c>
      <c r="I48" s="33">
        <f t="shared" si="3"/>
        <v>14.551570624976144</v>
      </c>
    </row>
    <row r="49" spans="1:9" s="20" customFormat="1" x14ac:dyDescent="0.25">
      <c r="A49" s="52"/>
      <c r="B49" s="6" t="s">
        <v>8</v>
      </c>
      <c r="C49" s="24">
        <v>3589049</v>
      </c>
      <c r="D49" s="35">
        <v>3589049</v>
      </c>
      <c r="E49" s="32">
        <v>522263</v>
      </c>
      <c r="F49" s="32">
        <v>522263</v>
      </c>
      <c r="G49" s="32">
        <f t="shared" si="1"/>
        <v>0</v>
      </c>
      <c r="H49" s="32">
        <f t="shared" si="2"/>
        <v>100</v>
      </c>
      <c r="I49" s="32">
        <f t="shared" si="3"/>
        <v>14.551570624976144</v>
      </c>
    </row>
    <row r="50" spans="1:9" s="30" customFormat="1" ht="25.5" x14ac:dyDescent="0.25">
      <c r="A50" s="52"/>
      <c r="B50" s="22" t="s">
        <v>88</v>
      </c>
      <c r="C50" s="23">
        <f>C51+C52</f>
        <v>5517770</v>
      </c>
      <c r="D50" s="23">
        <f t="shared" ref="D50:F50" si="25">D51+D52</f>
        <v>5517770</v>
      </c>
      <c r="E50" s="23">
        <f t="shared" si="25"/>
        <v>2370470</v>
      </c>
      <c r="F50" s="23">
        <f t="shared" si="25"/>
        <v>1910000</v>
      </c>
      <c r="G50" s="33">
        <f t="shared" si="1"/>
        <v>460470</v>
      </c>
      <c r="H50" s="33">
        <f t="shared" si="2"/>
        <v>80.574738343029011</v>
      </c>
      <c r="I50" s="33">
        <f t="shared" si="3"/>
        <v>34.615433408786522</v>
      </c>
    </row>
    <row r="51" spans="1:9" s="20" customFormat="1" x14ac:dyDescent="0.25">
      <c r="A51" s="52"/>
      <c r="B51" s="1" t="s">
        <v>6</v>
      </c>
      <c r="C51" s="24">
        <v>3147300</v>
      </c>
      <c r="D51" s="35">
        <v>3147300</v>
      </c>
      <c r="E51" s="32">
        <v>0</v>
      </c>
      <c r="F51" s="32">
        <v>0</v>
      </c>
      <c r="G51" s="32">
        <f t="shared" si="1"/>
        <v>0</v>
      </c>
      <c r="H51" s="32">
        <v>0</v>
      </c>
      <c r="I51" s="32">
        <f t="shared" si="3"/>
        <v>0</v>
      </c>
    </row>
    <row r="52" spans="1:9" s="20" customFormat="1" ht="25.5" x14ac:dyDescent="0.25">
      <c r="A52" s="52"/>
      <c r="B52" s="1" t="s">
        <v>2</v>
      </c>
      <c r="C52" s="24">
        <v>2370470</v>
      </c>
      <c r="D52" s="24">
        <v>2370470</v>
      </c>
      <c r="E52" s="32">
        <v>2370470</v>
      </c>
      <c r="F52" s="32">
        <v>1910000</v>
      </c>
      <c r="G52" s="32">
        <f t="shared" si="1"/>
        <v>460470</v>
      </c>
      <c r="H52" s="32">
        <f t="shared" si="2"/>
        <v>80.574738343029011</v>
      </c>
      <c r="I52" s="32">
        <f t="shared" si="3"/>
        <v>80.574738343029011</v>
      </c>
    </row>
    <row r="53" spans="1:9" s="30" customFormat="1" ht="38.25" x14ac:dyDescent="0.25">
      <c r="A53" s="52"/>
      <c r="B53" s="22" t="s">
        <v>89</v>
      </c>
      <c r="C53" s="23">
        <f>C54</f>
        <v>112564732</v>
      </c>
      <c r="D53" s="23">
        <f t="shared" ref="D53:F53" si="26">D54</f>
        <v>114406725</v>
      </c>
      <c r="E53" s="23">
        <f t="shared" si="26"/>
        <v>0</v>
      </c>
      <c r="F53" s="23">
        <f t="shared" si="26"/>
        <v>0</v>
      </c>
      <c r="G53" s="33">
        <f t="shared" si="1"/>
        <v>0</v>
      </c>
      <c r="H53" s="33">
        <v>0</v>
      </c>
      <c r="I53" s="33">
        <f t="shared" si="3"/>
        <v>0</v>
      </c>
    </row>
    <row r="54" spans="1:9" s="20" customFormat="1" ht="25.5" x14ac:dyDescent="0.25">
      <c r="A54" s="53"/>
      <c r="B54" s="1" t="s">
        <v>7</v>
      </c>
      <c r="C54" s="24">
        <v>112564732</v>
      </c>
      <c r="D54" s="35">
        <f>112564732+1841993</f>
        <v>114406725</v>
      </c>
      <c r="E54" s="32">
        <v>0</v>
      </c>
      <c r="F54" s="32">
        <v>0</v>
      </c>
      <c r="G54" s="32">
        <f t="shared" si="1"/>
        <v>0</v>
      </c>
      <c r="H54" s="32">
        <v>0</v>
      </c>
      <c r="I54" s="32">
        <f t="shared" si="3"/>
        <v>0</v>
      </c>
    </row>
    <row r="55" spans="1:9" ht="25.5" x14ac:dyDescent="0.25">
      <c r="A55" s="48">
        <v>4</v>
      </c>
      <c r="B55" s="16" t="s">
        <v>90</v>
      </c>
      <c r="C55" s="28">
        <f>C56+C58+C60+C62+C65+C67+C69+C71+C73</f>
        <v>2553623078</v>
      </c>
      <c r="D55" s="28">
        <f t="shared" ref="D55:F55" si="27">D56+D58+D60+D62+D65+D67+D69+D71+D73</f>
        <v>2602735705</v>
      </c>
      <c r="E55" s="28">
        <f t="shared" si="27"/>
        <v>214520102.5</v>
      </c>
      <c r="F55" s="28">
        <f t="shared" si="27"/>
        <v>184618676.37</v>
      </c>
      <c r="G55" s="33">
        <f t="shared" si="1"/>
        <v>29901426.129999995</v>
      </c>
      <c r="H55" s="33">
        <f t="shared" si="2"/>
        <v>86.061247509426309</v>
      </c>
      <c r="I55" s="33">
        <f t="shared" si="3"/>
        <v>7.0932548401029445</v>
      </c>
    </row>
    <row r="56" spans="1:9" s="30" customFormat="1" x14ac:dyDescent="0.25">
      <c r="A56" s="49"/>
      <c r="B56" s="25" t="s">
        <v>91</v>
      </c>
      <c r="C56" s="23">
        <f>C57</f>
        <v>1826949</v>
      </c>
      <c r="D56" s="23">
        <f t="shared" ref="D56:F56" si="28">D57</f>
        <v>1826949</v>
      </c>
      <c r="E56" s="23">
        <f t="shared" si="28"/>
        <v>0</v>
      </c>
      <c r="F56" s="23">
        <f t="shared" si="28"/>
        <v>0</v>
      </c>
      <c r="G56" s="33">
        <f t="shared" si="1"/>
        <v>0</v>
      </c>
      <c r="H56" s="33">
        <v>0</v>
      </c>
      <c r="I56" s="33">
        <f t="shared" si="3"/>
        <v>0</v>
      </c>
    </row>
    <row r="57" spans="1:9" s="20" customFormat="1" ht="25.5" x14ac:dyDescent="0.25">
      <c r="A57" s="49"/>
      <c r="B57" s="1" t="s">
        <v>3</v>
      </c>
      <c r="C57" s="24">
        <v>1826949</v>
      </c>
      <c r="D57" s="35">
        <v>1826949</v>
      </c>
      <c r="E57" s="32">
        <v>0</v>
      </c>
      <c r="F57" s="32">
        <v>0</v>
      </c>
      <c r="G57" s="32">
        <f t="shared" si="1"/>
        <v>0</v>
      </c>
      <c r="H57" s="32">
        <v>0</v>
      </c>
      <c r="I57" s="32">
        <f t="shared" si="3"/>
        <v>0</v>
      </c>
    </row>
    <row r="58" spans="1:9" s="30" customFormat="1" x14ac:dyDescent="0.25">
      <c r="A58" s="49"/>
      <c r="B58" s="25" t="s">
        <v>92</v>
      </c>
      <c r="C58" s="23">
        <f>C59</f>
        <v>192805000</v>
      </c>
      <c r="D58" s="23">
        <f t="shared" ref="D58:F58" si="29">D59</f>
        <v>192805000</v>
      </c>
      <c r="E58" s="23">
        <f t="shared" si="29"/>
        <v>0</v>
      </c>
      <c r="F58" s="23">
        <f t="shared" si="29"/>
        <v>0</v>
      </c>
      <c r="G58" s="33">
        <f t="shared" si="1"/>
        <v>0</v>
      </c>
      <c r="H58" s="33">
        <v>0</v>
      </c>
      <c r="I58" s="33">
        <f t="shared" si="3"/>
        <v>0</v>
      </c>
    </row>
    <row r="59" spans="1:9" s="20" customFormat="1" ht="25.5" x14ac:dyDescent="0.25">
      <c r="A59" s="49"/>
      <c r="B59" s="1" t="s">
        <v>7</v>
      </c>
      <c r="C59" s="24">
        <v>192805000</v>
      </c>
      <c r="D59" s="35">
        <v>192805000</v>
      </c>
      <c r="E59" s="32">
        <v>0</v>
      </c>
      <c r="F59" s="32">
        <v>0</v>
      </c>
      <c r="G59" s="32">
        <f t="shared" si="1"/>
        <v>0</v>
      </c>
      <c r="H59" s="32">
        <v>0</v>
      </c>
      <c r="I59" s="32">
        <f t="shared" si="3"/>
        <v>0</v>
      </c>
    </row>
    <row r="60" spans="1:9" s="30" customFormat="1" ht="25.5" x14ac:dyDescent="0.25">
      <c r="A60" s="49"/>
      <c r="B60" s="25" t="s">
        <v>18</v>
      </c>
      <c r="C60" s="23">
        <f>C61</f>
        <v>28901000</v>
      </c>
      <c r="D60" s="23">
        <f t="shared" ref="D60:F60" si="30">D61</f>
        <v>28901000</v>
      </c>
      <c r="E60" s="23">
        <f t="shared" si="30"/>
        <v>6572614.5</v>
      </c>
      <c r="F60" s="23">
        <f t="shared" si="30"/>
        <v>2496745.63</v>
      </c>
      <c r="G60" s="33">
        <f t="shared" si="1"/>
        <v>4075868.87</v>
      </c>
      <c r="H60" s="33">
        <f t="shared" si="2"/>
        <v>37.987099806325169</v>
      </c>
      <c r="I60" s="33">
        <f t="shared" si="3"/>
        <v>8.6389593093664576</v>
      </c>
    </row>
    <row r="61" spans="1:9" s="20" customFormat="1" ht="25.5" x14ac:dyDescent="0.25">
      <c r="A61" s="49"/>
      <c r="B61" s="1" t="s">
        <v>3</v>
      </c>
      <c r="C61" s="24">
        <v>28901000</v>
      </c>
      <c r="D61" s="35">
        <v>28901000</v>
      </c>
      <c r="E61" s="32">
        <v>6572614.5</v>
      </c>
      <c r="F61" s="32">
        <v>2496745.63</v>
      </c>
      <c r="G61" s="32">
        <f t="shared" si="1"/>
        <v>4075868.87</v>
      </c>
      <c r="H61" s="32">
        <f t="shared" si="2"/>
        <v>37.987099806325169</v>
      </c>
      <c r="I61" s="32">
        <f t="shared" si="3"/>
        <v>8.6389593093664576</v>
      </c>
    </row>
    <row r="62" spans="1:9" s="30" customFormat="1" ht="25.5" x14ac:dyDescent="0.25">
      <c r="A62" s="49"/>
      <c r="B62" s="25" t="s">
        <v>32</v>
      </c>
      <c r="C62" s="23">
        <f>C63+C64</f>
        <v>16252610</v>
      </c>
      <c r="D62" s="23">
        <f t="shared" ref="D62:F62" si="31">D63+D64</f>
        <v>16252610</v>
      </c>
      <c r="E62" s="23">
        <f t="shared" si="31"/>
        <v>2421080</v>
      </c>
      <c r="F62" s="23">
        <f t="shared" si="31"/>
        <v>1802010.94</v>
      </c>
      <c r="G62" s="33">
        <f t="shared" si="1"/>
        <v>619069.06000000006</v>
      </c>
      <c r="H62" s="33">
        <f t="shared" si="2"/>
        <v>74.43004526905348</v>
      </c>
      <c r="I62" s="33">
        <f t="shared" si="3"/>
        <v>11.08751726645751</v>
      </c>
    </row>
    <row r="63" spans="1:9" s="20" customFormat="1" ht="25.5" x14ac:dyDescent="0.25">
      <c r="A63" s="49"/>
      <c r="B63" s="1" t="s">
        <v>3</v>
      </c>
      <c r="C63" s="24">
        <f>6248632+9704808</f>
        <v>15953440</v>
      </c>
      <c r="D63" s="24">
        <f>6248632+9704808</f>
        <v>15953440</v>
      </c>
      <c r="E63" s="32">
        <v>2296410</v>
      </c>
      <c r="F63" s="32">
        <v>1677340.94</v>
      </c>
      <c r="G63" s="32">
        <f t="shared" si="1"/>
        <v>619069.06000000006</v>
      </c>
      <c r="H63" s="32">
        <f t="shared" si="2"/>
        <v>73.041875797440355</v>
      </c>
      <c r="I63" s="32">
        <f t="shared" si="3"/>
        <v>10.513976546751046</v>
      </c>
    </row>
    <row r="64" spans="1:9" s="20" customFormat="1" x14ac:dyDescent="0.25">
      <c r="A64" s="49"/>
      <c r="B64" s="1" t="s">
        <v>17</v>
      </c>
      <c r="C64" s="24">
        <v>299170</v>
      </c>
      <c r="D64" s="24">
        <v>299170</v>
      </c>
      <c r="E64" s="32">
        <v>124670</v>
      </c>
      <c r="F64" s="32">
        <v>124670</v>
      </c>
      <c r="G64" s="32">
        <f t="shared" si="1"/>
        <v>0</v>
      </c>
      <c r="H64" s="32">
        <f t="shared" si="2"/>
        <v>100</v>
      </c>
      <c r="I64" s="32">
        <f t="shared" si="3"/>
        <v>41.671959086806829</v>
      </c>
    </row>
    <row r="65" spans="1:9" s="30" customFormat="1" ht="25.5" x14ac:dyDescent="0.25">
      <c r="A65" s="49"/>
      <c r="B65" s="25" t="s">
        <v>93</v>
      </c>
      <c r="C65" s="23">
        <f>C66</f>
        <v>913211336</v>
      </c>
      <c r="D65" s="23">
        <f t="shared" ref="D65:F65" si="32">D66</f>
        <v>921371475</v>
      </c>
      <c r="E65" s="23">
        <f t="shared" si="32"/>
        <v>204661508</v>
      </c>
      <c r="F65" s="23">
        <f t="shared" si="32"/>
        <v>180319919.80000001</v>
      </c>
      <c r="G65" s="33">
        <f t="shared" si="1"/>
        <v>24341588.199999988</v>
      </c>
      <c r="H65" s="33">
        <f t="shared" si="2"/>
        <v>88.106416082891371</v>
      </c>
      <c r="I65" s="33">
        <f t="shared" si="3"/>
        <v>19.570816407139151</v>
      </c>
    </row>
    <row r="66" spans="1:9" s="20" customFormat="1" ht="25.5" x14ac:dyDescent="0.25">
      <c r="A66" s="49"/>
      <c r="B66" s="1" t="s">
        <v>3</v>
      </c>
      <c r="C66" s="24">
        <f>642888936+270322400</f>
        <v>913211336</v>
      </c>
      <c r="D66" s="35">
        <f>272992400+648379075</f>
        <v>921371475</v>
      </c>
      <c r="E66" s="32">
        <v>204661508</v>
      </c>
      <c r="F66" s="32">
        <f>124012410.45+56307509.35</f>
        <v>180319919.80000001</v>
      </c>
      <c r="G66" s="32">
        <f t="shared" si="1"/>
        <v>24341588.199999988</v>
      </c>
      <c r="H66" s="32">
        <f t="shared" si="2"/>
        <v>88.106416082891371</v>
      </c>
      <c r="I66" s="32">
        <f t="shared" si="3"/>
        <v>19.570816407139151</v>
      </c>
    </row>
    <row r="67" spans="1:9" s="30" customFormat="1" ht="25.5" x14ac:dyDescent="0.25">
      <c r="A67" s="49"/>
      <c r="B67" s="25" t="s">
        <v>24</v>
      </c>
      <c r="C67" s="23">
        <f>C68</f>
        <v>4175848</v>
      </c>
      <c r="D67" s="23">
        <f t="shared" ref="D67:F67" si="33">D68</f>
        <v>4175848</v>
      </c>
      <c r="E67" s="23">
        <f t="shared" si="33"/>
        <v>0</v>
      </c>
      <c r="F67" s="23">
        <f t="shared" si="33"/>
        <v>0</v>
      </c>
      <c r="G67" s="33">
        <f t="shared" si="1"/>
        <v>0</v>
      </c>
      <c r="H67" s="33">
        <v>0</v>
      </c>
      <c r="I67" s="33">
        <f t="shared" si="3"/>
        <v>0</v>
      </c>
    </row>
    <row r="68" spans="1:9" s="20" customFormat="1" ht="25.5" x14ac:dyDescent="0.25">
      <c r="A68" s="49"/>
      <c r="B68" s="1" t="s">
        <v>3</v>
      </c>
      <c r="C68" s="24">
        <v>4175848</v>
      </c>
      <c r="D68" s="35">
        <v>4175848</v>
      </c>
      <c r="E68" s="32">
        <v>0</v>
      </c>
      <c r="F68" s="32">
        <v>0</v>
      </c>
      <c r="G68" s="32">
        <f t="shared" si="1"/>
        <v>0</v>
      </c>
      <c r="H68" s="32">
        <v>0</v>
      </c>
      <c r="I68" s="32">
        <f t="shared" si="3"/>
        <v>0</v>
      </c>
    </row>
    <row r="69" spans="1:9" s="30" customFormat="1" ht="25.5" x14ac:dyDescent="0.25">
      <c r="A69" s="49"/>
      <c r="B69" s="25" t="s">
        <v>94</v>
      </c>
      <c r="C69" s="23">
        <f>C70</f>
        <v>9650635</v>
      </c>
      <c r="D69" s="23">
        <f t="shared" ref="D69:F69" si="34">D70</f>
        <v>13657004</v>
      </c>
      <c r="E69" s="23">
        <f t="shared" si="34"/>
        <v>0</v>
      </c>
      <c r="F69" s="23">
        <f t="shared" si="34"/>
        <v>0</v>
      </c>
      <c r="G69" s="33">
        <f t="shared" si="1"/>
        <v>0</v>
      </c>
      <c r="H69" s="33">
        <v>0</v>
      </c>
      <c r="I69" s="33">
        <f t="shared" si="3"/>
        <v>0</v>
      </c>
    </row>
    <row r="70" spans="1:9" s="20" customFormat="1" ht="25.5" x14ac:dyDescent="0.25">
      <c r="A70" s="49"/>
      <c r="B70" s="1" t="s">
        <v>7</v>
      </c>
      <c r="C70" s="24">
        <v>9650635</v>
      </c>
      <c r="D70" s="35">
        <f>9650635+4006369</f>
        <v>13657004</v>
      </c>
      <c r="E70" s="32">
        <v>0</v>
      </c>
      <c r="F70" s="32">
        <v>0</v>
      </c>
      <c r="G70" s="32">
        <f t="shared" ref="G70:G133" si="35">E70-F70</f>
        <v>0</v>
      </c>
      <c r="H70" s="32">
        <v>0</v>
      </c>
      <c r="I70" s="32">
        <f t="shared" ref="I70:I133" si="36">F70/D70*100</f>
        <v>0</v>
      </c>
    </row>
    <row r="71" spans="1:9" s="30" customFormat="1" ht="38.25" x14ac:dyDescent="0.25">
      <c r="A71" s="49"/>
      <c r="B71" s="25" t="s">
        <v>95</v>
      </c>
      <c r="C71" s="23">
        <f>C72</f>
        <v>0</v>
      </c>
      <c r="D71" s="23">
        <f t="shared" ref="D71:F71" si="37">D72</f>
        <v>864900</v>
      </c>
      <c r="E71" s="23">
        <f t="shared" si="37"/>
        <v>864900</v>
      </c>
      <c r="F71" s="23">
        <f t="shared" si="37"/>
        <v>0</v>
      </c>
      <c r="G71" s="33">
        <f t="shared" si="35"/>
        <v>864900</v>
      </c>
      <c r="H71" s="33">
        <f t="shared" ref="H71:H127" si="38">F71/E71*100</f>
        <v>0</v>
      </c>
      <c r="I71" s="33">
        <f t="shared" si="36"/>
        <v>0</v>
      </c>
    </row>
    <row r="72" spans="1:9" s="20" customFormat="1" ht="25.5" x14ac:dyDescent="0.25">
      <c r="A72" s="49"/>
      <c r="B72" s="1" t="s">
        <v>3</v>
      </c>
      <c r="C72" s="24">
        <v>0</v>
      </c>
      <c r="D72" s="35">
        <v>864900</v>
      </c>
      <c r="E72" s="32">
        <v>864900</v>
      </c>
      <c r="F72" s="32">
        <v>0</v>
      </c>
      <c r="G72" s="32">
        <f t="shared" si="35"/>
        <v>864900</v>
      </c>
      <c r="H72" s="32">
        <f t="shared" si="38"/>
        <v>0</v>
      </c>
      <c r="I72" s="32">
        <f t="shared" si="36"/>
        <v>0</v>
      </c>
    </row>
    <row r="73" spans="1:9" s="30" customFormat="1" ht="25.5" x14ac:dyDescent="0.25">
      <c r="A73" s="49"/>
      <c r="B73" s="25" t="s">
        <v>33</v>
      </c>
      <c r="C73" s="23">
        <f>C74</f>
        <v>1386799700</v>
      </c>
      <c r="D73" s="23">
        <f t="shared" ref="D73:F73" si="39">D74</f>
        <v>1422880919</v>
      </c>
      <c r="E73" s="23">
        <f t="shared" si="39"/>
        <v>0</v>
      </c>
      <c r="F73" s="23">
        <f t="shared" si="39"/>
        <v>0</v>
      </c>
      <c r="G73" s="33">
        <f t="shared" si="35"/>
        <v>0</v>
      </c>
      <c r="H73" s="33">
        <v>0</v>
      </c>
      <c r="I73" s="33">
        <f t="shared" si="36"/>
        <v>0</v>
      </c>
    </row>
    <row r="74" spans="1:9" s="20" customFormat="1" ht="25.5" x14ac:dyDescent="0.25">
      <c r="A74" s="50"/>
      <c r="B74" s="1" t="s">
        <v>7</v>
      </c>
      <c r="C74" s="24">
        <v>1386799700</v>
      </c>
      <c r="D74" s="35">
        <v>1422880919</v>
      </c>
      <c r="E74" s="32">
        <v>0</v>
      </c>
      <c r="F74" s="32">
        <v>0</v>
      </c>
      <c r="G74" s="32">
        <f t="shared" si="35"/>
        <v>0</v>
      </c>
      <c r="H74" s="32">
        <v>0</v>
      </c>
      <c r="I74" s="32">
        <f t="shared" si="36"/>
        <v>0</v>
      </c>
    </row>
    <row r="75" spans="1:9" ht="25.5" x14ac:dyDescent="0.25">
      <c r="A75" s="48">
        <v>5</v>
      </c>
      <c r="B75" s="15" t="s">
        <v>96</v>
      </c>
      <c r="C75" s="26">
        <f>C76+C78+C80+C82+C84+C87+C89+C91+C93+C95+C97</f>
        <v>640893988</v>
      </c>
      <c r="D75" s="26">
        <f t="shared" ref="D75:F75" si="40">D76+D78+D80+D82+D84+D87+D89+D91+D93+D95+D97</f>
        <v>796182503</v>
      </c>
      <c r="E75" s="26">
        <f t="shared" si="40"/>
        <v>92915655</v>
      </c>
      <c r="F75" s="26">
        <f t="shared" si="40"/>
        <v>27026035.609999999</v>
      </c>
      <c r="G75" s="33">
        <f t="shared" si="35"/>
        <v>65889619.390000001</v>
      </c>
      <c r="H75" s="33">
        <f t="shared" si="38"/>
        <v>29.086633043699685</v>
      </c>
      <c r="I75" s="33">
        <f t="shared" si="36"/>
        <v>3.3944523407844844</v>
      </c>
    </row>
    <row r="76" spans="1:9" s="30" customFormat="1" x14ac:dyDescent="0.25">
      <c r="A76" s="49"/>
      <c r="B76" s="15" t="s">
        <v>97</v>
      </c>
      <c r="C76" s="26">
        <f>C77</f>
        <v>349528300</v>
      </c>
      <c r="D76" s="26">
        <f t="shared" ref="D76:F76" si="41">D77</f>
        <v>349528300</v>
      </c>
      <c r="E76" s="26">
        <f t="shared" si="41"/>
        <v>33000000</v>
      </c>
      <c r="F76" s="26">
        <f t="shared" si="41"/>
        <v>0</v>
      </c>
      <c r="G76" s="33">
        <f t="shared" si="35"/>
        <v>33000000</v>
      </c>
      <c r="H76" s="33">
        <f t="shared" si="38"/>
        <v>0</v>
      </c>
      <c r="I76" s="33">
        <f t="shared" si="36"/>
        <v>0</v>
      </c>
    </row>
    <row r="77" spans="1:9" s="20" customFormat="1" ht="25.5" x14ac:dyDescent="0.25">
      <c r="A77" s="49"/>
      <c r="B77" s="1" t="s">
        <v>9</v>
      </c>
      <c r="C77" s="29">
        <v>349528300</v>
      </c>
      <c r="D77" s="35">
        <v>349528300</v>
      </c>
      <c r="E77" s="32">
        <v>33000000</v>
      </c>
      <c r="F77" s="32">
        <v>0</v>
      </c>
      <c r="G77" s="32">
        <f t="shared" si="35"/>
        <v>33000000</v>
      </c>
      <c r="H77" s="32">
        <f t="shared" si="38"/>
        <v>0</v>
      </c>
      <c r="I77" s="32">
        <f t="shared" si="36"/>
        <v>0</v>
      </c>
    </row>
    <row r="78" spans="1:9" s="30" customFormat="1" ht="51" x14ac:dyDescent="0.25">
      <c r="A78" s="49"/>
      <c r="B78" s="15" t="s">
        <v>34</v>
      </c>
      <c r="C78" s="26">
        <f>C79</f>
        <v>6311000</v>
      </c>
      <c r="D78" s="26">
        <f t="shared" ref="D78:F78" si="42">D79</f>
        <v>6311000</v>
      </c>
      <c r="E78" s="26">
        <f t="shared" si="42"/>
        <v>3155500</v>
      </c>
      <c r="F78" s="26">
        <f t="shared" si="42"/>
        <v>0</v>
      </c>
      <c r="G78" s="33">
        <f t="shared" si="35"/>
        <v>3155500</v>
      </c>
      <c r="H78" s="33">
        <f t="shared" si="38"/>
        <v>0</v>
      </c>
      <c r="I78" s="33">
        <f t="shared" si="36"/>
        <v>0</v>
      </c>
    </row>
    <row r="79" spans="1:9" s="20" customFormat="1" ht="25.5" x14ac:dyDescent="0.25">
      <c r="A79" s="49"/>
      <c r="B79" s="1" t="s">
        <v>9</v>
      </c>
      <c r="C79" s="29">
        <v>6311000</v>
      </c>
      <c r="D79" s="35">
        <v>6311000</v>
      </c>
      <c r="E79" s="32">
        <v>3155500</v>
      </c>
      <c r="F79" s="32">
        <v>0</v>
      </c>
      <c r="G79" s="32">
        <f t="shared" si="35"/>
        <v>3155500</v>
      </c>
      <c r="H79" s="32">
        <f t="shared" si="38"/>
        <v>0</v>
      </c>
      <c r="I79" s="32">
        <f t="shared" si="36"/>
        <v>0</v>
      </c>
    </row>
    <row r="80" spans="1:9" s="30" customFormat="1" ht="25.5" x14ac:dyDescent="0.25">
      <c r="A80" s="49"/>
      <c r="B80" s="15" t="s">
        <v>18</v>
      </c>
      <c r="C80" s="26">
        <f>C81</f>
        <v>96645500</v>
      </c>
      <c r="D80" s="26">
        <f t="shared" ref="D80:F80" si="43">D81</f>
        <v>96645500</v>
      </c>
      <c r="E80" s="26">
        <f t="shared" si="43"/>
        <v>18941188</v>
      </c>
      <c r="F80" s="26">
        <f t="shared" si="43"/>
        <v>16833254.57</v>
      </c>
      <c r="G80" s="33">
        <f t="shared" si="35"/>
        <v>2107933.4299999997</v>
      </c>
      <c r="H80" s="33">
        <f t="shared" si="38"/>
        <v>88.871165684010961</v>
      </c>
      <c r="I80" s="33">
        <f t="shared" si="36"/>
        <v>17.417525461609699</v>
      </c>
    </row>
    <row r="81" spans="1:9" s="20" customFormat="1" ht="25.5" x14ac:dyDescent="0.25">
      <c r="A81" s="49"/>
      <c r="B81" s="1" t="s">
        <v>7</v>
      </c>
      <c r="C81" s="29">
        <v>96645500</v>
      </c>
      <c r="D81" s="35">
        <v>96645500</v>
      </c>
      <c r="E81" s="32">
        <v>18941188</v>
      </c>
      <c r="F81" s="32">
        <v>16833254.57</v>
      </c>
      <c r="G81" s="32">
        <f t="shared" si="35"/>
        <v>2107933.4299999997</v>
      </c>
      <c r="H81" s="32">
        <f t="shared" si="38"/>
        <v>88.871165684010961</v>
      </c>
      <c r="I81" s="32">
        <f t="shared" si="36"/>
        <v>17.417525461609699</v>
      </c>
    </row>
    <row r="82" spans="1:9" s="30" customFormat="1" ht="25.5" x14ac:dyDescent="0.25">
      <c r="A82" s="49"/>
      <c r="B82" s="39" t="s">
        <v>35</v>
      </c>
      <c r="C82" s="34">
        <f>C83</f>
        <v>12037700</v>
      </c>
      <c r="D82" s="34">
        <f t="shared" ref="D82:F82" si="44">D83</f>
        <v>12727700</v>
      </c>
      <c r="E82" s="34">
        <f t="shared" si="44"/>
        <v>1450000</v>
      </c>
      <c r="F82" s="34">
        <f t="shared" si="44"/>
        <v>1450000</v>
      </c>
      <c r="G82" s="33">
        <f t="shared" si="35"/>
        <v>0</v>
      </c>
      <c r="H82" s="33">
        <f t="shared" si="38"/>
        <v>100</v>
      </c>
      <c r="I82" s="33">
        <f t="shared" si="36"/>
        <v>11.39247468120713</v>
      </c>
    </row>
    <row r="83" spans="1:9" s="20" customFormat="1" ht="25.5" x14ac:dyDescent="0.25">
      <c r="A83" s="49"/>
      <c r="B83" s="1" t="s">
        <v>7</v>
      </c>
      <c r="C83" s="35">
        <v>12037700</v>
      </c>
      <c r="D83" s="35">
        <v>12727700</v>
      </c>
      <c r="E83" s="32">
        <v>1450000</v>
      </c>
      <c r="F83" s="32">
        <v>1450000</v>
      </c>
      <c r="G83" s="32">
        <f t="shared" si="35"/>
        <v>0</v>
      </c>
      <c r="H83" s="32">
        <f t="shared" si="38"/>
        <v>100</v>
      </c>
      <c r="I83" s="32">
        <f t="shared" si="36"/>
        <v>11.39247468120713</v>
      </c>
    </row>
    <row r="84" spans="1:9" s="30" customFormat="1" ht="51" x14ac:dyDescent="0.25">
      <c r="A84" s="49"/>
      <c r="B84" s="15" t="s">
        <v>36</v>
      </c>
      <c r="C84" s="26">
        <f>C85+C86</f>
        <v>20507748</v>
      </c>
      <c r="D84" s="26">
        <f t="shared" ref="D84:F84" si="45">D85+D86</f>
        <v>115695570</v>
      </c>
      <c r="E84" s="26">
        <f t="shared" si="45"/>
        <v>19232748</v>
      </c>
      <c r="F84" s="26">
        <f t="shared" si="45"/>
        <v>0</v>
      </c>
      <c r="G84" s="33">
        <f t="shared" si="35"/>
        <v>19232748</v>
      </c>
      <c r="H84" s="33">
        <f t="shared" si="38"/>
        <v>0</v>
      </c>
      <c r="I84" s="33">
        <f t="shared" si="36"/>
        <v>0</v>
      </c>
    </row>
    <row r="85" spans="1:9" s="18" customFormat="1" ht="25.5" x14ac:dyDescent="0.25">
      <c r="A85" s="49"/>
      <c r="B85" s="1" t="s">
        <v>7</v>
      </c>
      <c r="C85" s="29">
        <v>0</v>
      </c>
      <c r="D85" s="35">
        <v>1068705</v>
      </c>
      <c r="E85" s="32">
        <v>0</v>
      </c>
      <c r="F85" s="32">
        <v>0</v>
      </c>
      <c r="G85" s="32">
        <f t="shared" si="35"/>
        <v>0</v>
      </c>
      <c r="H85" s="32">
        <v>0</v>
      </c>
      <c r="I85" s="32">
        <f t="shared" si="36"/>
        <v>0</v>
      </c>
    </row>
    <row r="86" spans="1:9" s="20" customFormat="1" ht="25.5" x14ac:dyDescent="0.25">
      <c r="A86" s="49"/>
      <c r="B86" s="1" t="s">
        <v>2</v>
      </c>
      <c r="C86" s="29">
        <v>20507748</v>
      </c>
      <c r="D86" s="35">
        <v>114626865</v>
      </c>
      <c r="E86" s="32">
        <v>19232748</v>
      </c>
      <c r="F86" s="32">
        <v>0</v>
      </c>
      <c r="G86" s="32">
        <f t="shared" si="35"/>
        <v>19232748</v>
      </c>
      <c r="H86" s="32">
        <f t="shared" si="38"/>
        <v>0</v>
      </c>
      <c r="I86" s="32">
        <f t="shared" si="36"/>
        <v>0</v>
      </c>
    </row>
    <row r="87" spans="1:9" s="30" customFormat="1" ht="38.25" x14ac:dyDescent="0.25">
      <c r="A87" s="49"/>
      <c r="B87" s="39" t="s">
        <v>98</v>
      </c>
      <c r="C87" s="26">
        <f>C88</f>
        <v>0</v>
      </c>
      <c r="D87" s="26">
        <f t="shared" ref="D87:F87" si="46">D88</f>
        <v>45957000</v>
      </c>
      <c r="E87" s="26">
        <f t="shared" si="46"/>
        <v>0</v>
      </c>
      <c r="F87" s="26">
        <f t="shared" si="46"/>
        <v>0</v>
      </c>
      <c r="G87" s="33">
        <f t="shared" si="35"/>
        <v>0</v>
      </c>
      <c r="H87" s="33">
        <v>0</v>
      </c>
      <c r="I87" s="33">
        <f t="shared" si="36"/>
        <v>0</v>
      </c>
    </row>
    <row r="88" spans="1:9" s="20" customFormat="1" ht="25.5" x14ac:dyDescent="0.25">
      <c r="A88" s="49"/>
      <c r="B88" s="1" t="s">
        <v>7</v>
      </c>
      <c r="C88" s="29">
        <v>0</v>
      </c>
      <c r="D88" s="35">
        <v>45957000</v>
      </c>
      <c r="E88" s="32">
        <v>0</v>
      </c>
      <c r="F88" s="32">
        <v>0</v>
      </c>
      <c r="G88" s="32">
        <f t="shared" si="35"/>
        <v>0</v>
      </c>
      <c r="H88" s="32">
        <v>0</v>
      </c>
      <c r="I88" s="32">
        <f t="shared" si="36"/>
        <v>0</v>
      </c>
    </row>
    <row r="89" spans="1:9" s="30" customFormat="1" ht="38.25" x14ac:dyDescent="0.25">
      <c r="A89" s="49"/>
      <c r="B89" s="39" t="s">
        <v>99</v>
      </c>
      <c r="C89" s="26">
        <f>C90</f>
        <v>0</v>
      </c>
      <c r="D89" s="26">
        <f t="shared" ref="D89:F89" si="47">D90</f>
        <v>13453693</v>
      </c>
      <c r="E89" s="26">
        <f t="shared" si="47"/>
        <v>0</v>
      </c>
      <c r="F89" s="26">
        <f t="shared" si="47"/>
        <v>0</v>
      </c>
      <c r="G89" s="33">
        <f t="shared" si="35"/>
        <v>0</v>
      </c>
      <c r="H89" s="33">
        <v>0</v>
      </c>
      <c r="I89" s="33">
        <f t="shared" si="36"/>
        <v>0</v>
      </c>
    </row>
    <row r="90" spans="1:9" s="20" customFormat="1" ht="25.5" x14ac:dyDescent="0.25">
      <c r="A90" s="49"/>
      <c r="B90" s="1" t="s">
        <v>9</v>
      </c>
      <c r="C90" s="29">
        <v>0</v>
      </c>
      <c r="D90" s="35">
        <v>13453693</v>
      </c>
      <c r="E90" s="32">
        <v>0</v>
      </c>
      <c r="F90" s="32">
        <v>0</v>
      </c>
      <c r="G90" s="32">
        <f t="shared" si="35"/>
        <v>0</v>
      </c>
      <c r="H90" s="32">
        <v>0</v>
      </c>
      <c r="I90" s="32">
        <f t="shared" si="36"/>
        <v>0</v>
      </c>
    </row>
    <row r="91" spans="1:9" s="30" customFormat="1" ht="25.5" x14ac:dyDescent="0.25">
      <c r="A91" s="49"/>
      <c r="B91" s="39" t="s">
        <v>37</v>
      </c>
      <c r="C91" s="34">
        <f>C92</f>
        <v>56607500</v>
      </c>
      <c r="D91" s="34">
        <f t="shared" ref="D91:F91" si="48">D92</f>
        <v>56607500</v>
      </c>
      <c r="E91" s="34">
        <f t="shared" si="48"/>
        <v>12723405</v>
      </c>
      <c r="F91" s="34">
        <f t="shared" si="48"/>
        <v>8729967.0399999991</v>
      </c>
      <c r="G91" s="33">
        <f t="shared" si="35"/>
        <v>3993437.9600000009</v>
      </c>
      <c r="H91" s="33">
        <f t="shared" si="38"/>
        <v>68.613449308577373</v>
      </c>
      <c r="I91" s="33">
        <f t="shared" si="36"/>
        <v>15.421926493839155</v>
      </c>
    </row>
    <row r="92" spans="1:9" s="20" customFormat="1" ht="25.5" x14ac:dyDescent="0.25">
      <c r="A92" s="49"/>
      <c r="B92" s="1" t="s">
        <v>7</v>
      </c>
      <c r="C92" s="35">
        <v>56607500</v>
      </c>
      <c r="D92" s="35">
        <v>56607500</v>
      </c>
      <c r="E92" s="32">
        <v>12723405</v>
      </c>
      <c r="F92" s="32">
        <v>8729967.0399999991</v>
      </c>
      <c r="G92" s="32">
        <f t="shared" si="35"/>
        <v>3993437.9600000009</v>
      </c>
      <c r="H92" s="32">
        <f t="shared" si="38"/>
        <v>68.613449308577373</v>
      </c>
      <c r="I92" s="32">
        <f t="shared" si="36"/>
        <v>15.421926493839155</v>
      </c>
    </row>
    <row r="93" spans="1:9" s="30" customFormat="1" ht="25.5" x14ac:dyDescent="0.25">
      <c r="A93" s="49"/>
      <c r="B93" s="38" t="s">
        <v>38</v>
      </c>
      <c r="C93" s="23">
        <f>C94</f>
        <v>4412900</v>
      </c>
      <c r="D93" s="23">
        <f t="shared" ref="D93:F93" si="49">D94</f>
        <v>4412900</v>
      </c>
      <c r="E93" s="23">
        <f t="shared" si="49"/>
        <v>12814</v>
      </c>
      <c r="F93" s="23">
        <f t="shared" si="49"/>
        <v>12814</v>
      </c>
      <c r="G93" s="33">
        <f t="shared" si="35"/>
        <v>0</v>
      </c>
      <c r="H93" s="33">
        <f t="shared" si="38"/>
        <v>100</v>
      </c>
      <c r="I93" s="33">
        <f t="shared" si="36"/>
        <v>0.29037594325726845</v>
      </c>
    </row>
    <row r="94" spans="1:9" s="20" customFormat="1" ht="25.5" x14ac:dyDescent="0.25">
      <c r="A94" s="49"/>
      <c r="B94" s="1" t="s">
        <v>9</v>
      </c>
      <c r="C94" s="24">
        <v>4412900</v>
      </c>
      <c r="D94" s="35">
        <v>4412900</v>
      </c>
      <c r="E94" s="32">
        <v>12814</v>
      </c>
      <c r="F94" s="32">
        <f>12814+0</f>
        <v>12814</v>
      </c>
      <c r="G94" s="32">
        <f t="shared" si="35"/>
        <v>0</v>
      </c>
      <c r="H94" s="32">
        <f t="shared" si="38"/>
        <v>100</v>
      </c>
      <c r="I94" s="32">
        <f t="shared" si="36"/>
        <v>0.29037594325726845</v>
      </c>
    </row>
    <row r="95" spans="1:9" s="30" customFormat="1" ht="65.25" customHeight="1" x14ac:dyDescent="0.25">
      <c r="A95" s="49"/>
      <c r="B95" s="38" t="s">
        <v>100</v>
      </c>
      <c r="C95" s="23">
        <f>C96</f>
        <v>18793100</v>
      </c>
      <c r="D95" s="23">
        <f t="shared" ref="D95:F95" si="50">D96</f>
        <v>18793100</v>
      </c>
      <c r="E95" s="23">
        <f t="shared" si="50"/>
        <v>4400000</v>
      </c>
      <c r="F95" s="23">
        <f t="shared" si="50"/>
        <v>0</v>
      </c>
      <c r="G95" s="33">
        <f t="shared" si="35"/>
        <v>4400000</v>
      </c>
      <c r="H95" s="33">
        <f t="shared" si="38"/>
        <v>0</v>
      </c>
      <c r="I95" s="33">
        <f t="shared" si="36"/>
        <v>0</v>
      </c>
    </row>
    <row r="96" spans="1:9" s="20" customFormat="1" ht="25.5" x14ac:dyDescent="0.25">
      <c r="A96" s="49"/>
      <c r="B96" s="1" t="s">
        <v>9</v>
      </c>
      <c r="C96" s="24">
        <v>18793100</v>
      </c>
      <c r="D96" s="35">
        <v>18793100</v>
      </c>
      <c r="E96" s="32">
        <v>4400000</v>
      </c>
      <c r="F96" s="32">
        <v>0</v>
      </c>
      <c r="G96" s="32">
        <f t="shared" si="35"/>
        <v>4400000</v>
      </c>
      <c r="H96" s="32">
        <f t="shared" si="38"/>
        <v>0</v>
      </c>
      <c r="I96" s="32">
        <f t="shared" si="36"/>
        <v>0</v>
      </c>
    </row>
    <row r="97" spans="1:9" s="30" customFormat="1" ht="25.5" x14ac:dyDescent="0.25">
      <c r="A97" s="49"/>
      <c r="B97" s="15" t="s">
        <v>47</v>
      </c>
      <c r="C97" s="23">
        <f>C98</f>
        <v>76050240</v>
      </c>
      <c r="D97" s="23">
        <f t="shared" ref="D97:F97" si="51">D98</f>
        <v>76050240</v>
      </c>
      <c r="E97" s="23">
        <f t="shared" si="51"/>
        <v>0</v>
      </c>
      <c r="F97" s="23">
        <f t="shared" si="51"/>
        <v>0</v>
      </c>
      <c r="G97" s="33">
        <f t="shared" si="35"/>
        <v>0</v>
      </c>
      <c r="H97" s="33">
        <v>0</v>
      </c>
      <c r="I97" s="33">
        <f t="shared" si="36"/>
        <v>0</v>
      </c>
    </row>
    <row r="98" spans="1:9" s="20" customFormat="1" ht="25.5" x14ac:dyDescent="0.25">
      <c r="A98" s="50"/>
      <c r="B98" s="1" t="s">
        <v>7</v>
      </c>
      <c r="C98" s="24">
        <v>76050240</v>
      </c>
      <c r="D98" s="35">
        <v>76050240</v>
      </c>
      <c r="E98" s="32">
        <v>0</v>
      </c>
      <c r="F98" s="32">
        <v>0</v>
      </c>
      <c r="G98" s="32">
        <f t="shared" si="35"/>
        <v>0</v>
      </c>
      <c r="H98" s="32">
        <v>0</v>
      </c>
      <c r="I98" s="32">
        <f t="shared" si="36"/>
        <v>0</v>
      </c>
    </row>
    <row r="99" spans="1:9" ht="38.25" x14ac:dyDescent="0.25">
      <c r="A99" s="51">
        <v>6</v>
      </c>
      <c r="B99" s="16" t="s">
        <v>101</v>
      </c>
      <c r="C99" s="28">
        <f>C100+C102+C104+C106+C108+C110+C113+C118+C120+C123+C125+C128+C130+C132+C134</f>
        <v>1709083887</v>
      </c>
      <c r="D99" s="28">
        <f t="shared" ref="D99:F99" si="52">D100+D102+D104+D106+D108+D110+D113+D118+D120+D123+D125+D128+D130+D132+D134</f>
        <v>2311884510.1100001</v>
      </c>
      <c r="E99" s="28">
        <f t="shared" si="52"/>
        <v>301417132</v>
      </c>
      <c r="F99" s="28">
        <f t="shared" si="52"/>
        <v>177829598.75999999</v>
      </c>
      <c r="G99" s="33">
        <f t="shared" si="35"/>
        <v>123587533.24000001</v>
      </c>
      <c r="H99" s="33">
        <f t="shared" si="38"/>
        <v>58.997840494348544</v>
      </c>
      <c r="I99" s="33">
        <f t="shared" si="36"/>
        <v>7.6919758743285493</v>
      </c>
    </row>
    <row r="100" spans="1:9" s="30" customFormat="1" ht="25.5" x14ac:dyDescent="0.25">
      <c r="A100" s="52"/>
      <c r="B100" s="31" t="s">
        <v>102</v>
      </c>
      <c r="C100" s="28">
        <f>C101</f>
        <v>160650200</v>
      </c>
      <c r="D100" s="28">
        <f t="shared" ref="D100:F100" si="53">D101</f>
        <v>160650200</v>
      </c>
      <c r="E100" s="28">
        <f t="shared" si="53"/>
        <v>0</v>
      </c>
      <c r="F100" s="28">
        <f t="shared" si="53"/>
        <v>0</v>
      </c>
      <c r="G100" s="33">
        <f t="shared" si="35"/>
        <v>0</v>
      </c>
      <c r="H100" s="33">
        <v>0</v>
      </c>
      <c r="I100" s="33">
        <f t="shared" si="36"/>
        <v>0</v>
      </c>
    </row>
    <row r="101" spans="1:9" s="20" customFormat="1" ht="25.5" x14ac:dyDescent="0.25">
      <c r="A101" s="52"/>
      <c r="B101" s="1" t="s">
        <v>2</v>
      </c>
      <c r="C101" s="21">
        <v>160650200</v>
      </c>
      <c r="D101" s="35">
        <v>160650200</v>
      </c>
      <c r="E101" s="32">
        <v>0</v>
      </c>
      <c r="F101" s="32">
        <v>0</v>
      </c>
      <c r="G101" s="32">
        <f t="shared" si="35"/>
        <v>0</v>
      </c>
      <c r="H101" s="32">
        <v>0</v>
      </c>
      <c r="I101" s="32">
        <f t="shared" si="36"/>
        <v>0</v>
      </c>
    </row>
    <row r="102" spans="1:9" s="30" customFormat="1" ht="25.5" x14ac:dyDescent="0.25">
      <c r="A102" s="52"/>
      <c r="B102" s="31" t="s">
        <v>39</v>
      </c>
      <c r="C102" s="23">
        <f>C103</f>
        <v>31553200</v>
      </c>
      <c r="D102" s="23">
        <f t="shared" ref="D102:F102" si="54">D103</f>
        <v>31553200</v>
      </c>
      <c r="E102" s="23">
        <f t="shared" si="54"/>
        <v>0</v>
      </c>
      <c r="F102" s="23">
        <f t="shared" si="54"/>
        <v>0</v>
      </c>
      <c r="G102" s="33">
        <f t="shared" si="35"/>
        <v>0</v>
      </c>
      <c r="H102" s="33">
        <v>0</v>
      </c>
      <c r="I102" s="33">
        <f t="shared" si="36"/>
        <v>0</v>
      </c>
    </row>
    <row r="103" spans="1:9" s="20" customFormat="1" ht="25.5" x14ac:dyDescent="0.25">
      <c r="A103" s="52"/>
      <c r="B103" s="1" t="s">
        <v>2</v>
      </c>
      <c r="C103" s="24">
        <v>31553200</v>
      </c>
      <c r="D103" s="35">
        <v>31553200</v>
      </c>
      <c r="E103" s="32">
        <v>0</v>
      </c>
      <c r="F103" s="32">
        <v>0</v>
      </c>
      <c r="G103" s="32">
        <f t="shared" si="35"/>
        <v>0</v>
      </c>
      <c r="H103" s="32">
        <v>0</v>
      </c>
      <c r="I103" s="32">
        <f t="shared" si="36"/>
        <v>0</v>
      </c>
    </row>
    <row r="104" spans="1:9" s="30" customFormat="1" ht="25.5" x14ac:dyDescent="0.25">
      <c r="A104" s="52"/>
      <c r="B104" s="31" t="s">
        <v>18</v>
      </c>
      <c r="C104" s="23">
        <f>C105</f>
        <v>65929900</v>
      </c>
      <c r="D104" s="23">
        <f t="shared" ref="D104:F104" si="55">D105</f>
        <v>65929900</v>
      </c>
      <c r="E104" s="23">
        <f t="shared" si="55"/>
        <v>14986184</v>
      </c>
      <c r="F104" s="23">
        <f t="shared" si="55"/>
        <v>12514838.619999999</v>
      </c>
      <c r="G104" s="33">
        <f t="shared" si="35"/>
        <v>2471345.3800000008</v>
      </c>
      <c r="H104" s="33">
        <f t="shared" si="38"/>
        <v>83.509174984105357</v>
      </c>
      <c r="I104" s="33">
        <f t="shared" si="36"/>
        <v>18.982037922096044</v>
      </c>
    </row>
    <row r="105" spans="1:9" s="20" customFormat="1" ht="25.5" x14ac:dyDescent="0.25">
      <c r="A105" s="52"/>
      <c r="B105" s="1" t="s">
        <v>2</v>
      </c>
      <c r="C105" s="24">
        <v>65929900</v>
      </c>
      <c r="D105" s="35">
        <v>65929900</v>
      </c>
      <c r="E105" s="32">
        <v>14986184</v>
      </c>
      <c r="F105" s="32">
        <v>12514838.619999999</v>
      </c>
      <c r="G105" s="32">
        <f t="shared" si="35"/>
        <v>2471345.3800000008</v>
      </c>
      <c r="H105" s="32">
        <f t="shared" si="38"/>
        <v>83.509174984105357</v>
      </c>
      <c r="I105" s="32">
        <f t="shared" si="36"/>
        <v>18.982037922096044</v>
      </c>
    </row>
    <row r="106" spans="1:9" s="30" customFormat="1" ht="38.25" x14ac:dyDescent="0.25">
      <c r="A106" s="52"/>
      <c r="B106" s="31" t="s">
        <v>40</v>
      </c>
      <c r="C106" s="23">
        <f>C107</f>
        <v>145984671</v>
      </c>
      <c r="D106" s="23">
        <f t="shared" ref="D106:F106" si="56">D107</f>
        <v>166700100</v>
      </c>
      <c r="E106" s="23">
        <f t="shared" si="56"/>
        <v>100000</v>
      </c>
      <c r="F106" s="23">
        <f t="shared" si="56"/>
        <v>19510.09</v>
      </c>
      <c r="G106" s="33">
        <f t="shared" si="35"/>
        <v>80489.91</v>
      </c>
      <c r="H106" s="33">
        <f t="shared" si="38"/>
        <v>19.510089999999998</v>
      </c>
      <c r="I106" s="33">
        <f t="shared" si="36"/>
        <v>1.1703706236528952E-2</v>
      </c>
    </row>
    <row r="107" spans="1:9" s="20" customFormat="1" ht="25.5" x14ac:dyDescent="0.25">
      <c r="A107" s="52"/>
      <c r="B107" s="1" t="s">
        <v>7</v>
      </c>
      <c r="C107" s="24">
        <v>145984671</v>
      </c>
      <c r="D107" s="35">
        <v>166700100</v>
      </c>
      <c r="E107" s="32">
        <v>100000</v>
      </c>
      <c r="F107" s="32">
        <v>19510.09</v>
      </c>
      <c r="G107" s="32">
        <f t="shared" si="35"/>
        <v>80489.91</v>
      </c>
      <c r="H107" s="32">
        <f t="shared" si="38"/>
        <v>19.510089999999998</v>
      </c>
      <c r="I107" s="32">
        <f t="shared" si="36"/>
        <v>1.1703706236528952E-2</v>
      </c>
    </row>
    <row r="108" spans="1:9" s="30" customFormat="1" ht="38.25" x14ac:dyDescent="0.25">
      <c r="A108" s="52"/>
      <c r="B108" s="31" t="s">
        <v>41</v>
      </c>
      <c r="C108" s="23">
        <f>C109</f>
        <v>135471995</v>
      </c>
      <c r="D108" s="23">
        <f t="shared" ref="D108:F108" si="57">D109</f>
        <v>135341995</v>
      </c>
      <c r="E108" s="23">
        <f t="shared" si="57"/>
        <v>9658684</v>
      </c>
      <c r="F108" s="23">
        <f t="shared" si="57"/>
        <v>3129507.26</v>
      </c>
      <c r="G108" s="33">
        <f t="shared" si="35"/>
        <v>6529176.7400000002</v>
      </c>
      <c r="H108" s="33">
        <f t="shared" si="38"/>
        <v>32.400969531667045</v>
      </c>
      <c r="I108" s="33">
        <f t="shared" si="36"/>
        <v>2.3122957955511145</v>
      </c>
    </row>
    <row r="109" spans="1:9" s="20" customFormat="1" ht="25.5" x14ac:dyDescent="0.25">
      <c r="A109" s="52"/>
      <c r="B109" s="1" t="s">
        <v>2</v>
      </c>
      <c r="C109" s="24">
        <v>135471995</v>
      </c>
      <c r="D109" s="35">
        <v>135341995</v>
      </c>
      <c r="E109" s="32">
        <v>9658684</v>
      </c>
      <c r="F109" s="32">
        <v>3129507.26</v>
      </c>
      <c r="G109" s="32">
        <f t="shared" si="35"/>
        <v>6529176.7400000002</v>
      </c>
      <c r="H109" s="32">
        <f t="shared" si="38"/>
        <v>32.400969531667045</v>
      </c>
      <c r="I109" s="32">
        <f t="shared" si="36"/>
        <v>2.3122957955511145</v>
      </c>
    </row>
    <row r="110" spans="1:9" s="30" customFormat="1" ht="25.5" x14ac:dyDescent="0.25">
      <c r="A110" s="52"/>
      <c r="B110" s="31" t="s">
        <v>42</v>
      </c>
      <c r="C110" s="23">
        <f>C111+C112</f>
        <v>56893200</v>
      </c>
      <c r="D110" s="23">
        <f t="shared" ref="D110:F110" si="58">D111+D112</f>
        <v>63117759</v>
      </c>
      <c r="E110" s="23">
        <f t="shared" si="58"/>
        <v>10998483</v>
      </c>
      <c r="F110" s="23">
        <f t="shared" si="58"/>
        <v>4456468.75</v>
      </c>
      <c r="G110" s="33">
        <f t="shared" si="35"/>
        <v>6542014.25</v>
      </c>
      <c r="H110" s="33">
        <f t="shared" si="38"/>
        <v>40.518940202935262</v>
      </c>
      <c r="I110" s="33">
        <f t="shared" si="36"/>
        <v>7.0605623846689491</v>
      </c>
    </row>
    <row r="111" spans="1:9" s="20" customFormat="1" ht="25.5" x14ac:dyDescent="0.25">
      <c r="A111" s="52"/>
      <c r="B111" s="1" t="s">
        <v>9</v>
      </c>
      <c r="C111" s="24">
        <v>50224300</v>
      </c>
      <c r="D111" s="35">
        <v>49890229</v>
      </c>
      <c r="E111" s="32">
        <v>10998483</v>
      </c>
      <c r="F111" s="32">
        <v>4456468.75</v>
      </c>
      <c r="G111" s="32">
        <f t="shared" si="35"/>
        <v>6542014.25</v>
      </c>
      <c r="H111" s="32">
        <f t="shared" si="38"/>
        <v>40.518940202935262</v>
      </c>
      <c r="I111" s="32">
        <f t="shared" si="36"/>
        <v>8.9325481949581746</v>
      </c>
    </row>
    <row r="112" spans="1:9" s="20" customFormat="1" ht="25.5" x14ac:dyDescent="0.25">
      <c r="A112" s="52"/>
      <c r="B112" s="1" t="s">
        <v>2</v>
      </c>
      <c r="C112" s="24">
        <v>6668900</v>
      </c>
      <c r="D112" s="35">
        <v>13227530</v>
      </c>
      <c r="E112" s="32">
        <v>0</v>
      </c>
      <c r="F112" s="32">
        <v>0</v>
      </c>
      <c r="G112" s="32">
        <f t="shared" si="35"/>
        <v>0</v>
      </c>
      <c r="H112" s="32">
        <v>0</v>
      </c>
      <c r="I112" s="32">
        <f t="shared" si="36"/>
        <v>0</v>
      </c>
    </row>
    <row r="113" spans="1:9" s="30" customFormat="1" ht="25.5" x14ac:dyDescent="0.25">
      <c r="A113" s="52"/>
      <c r="B113" s="31" t="s">
        <v>43</v>
      </c>
      <c r="C113" s="23">
        <f>C114+C115+C116+C117</f>
        <v>4035000</v>
      </c>
      <c r="D113" s="23">
        <f t="shared" ref="D113:F113" si="59">D114+D115+D116+D117</f>
        <v>5562350</v>
      </c>
      <c r="E113" s="23">
        <f t="shared" si="59"/>
        <v>0</v>
      </c>
      <c r="F113" s="23">
        <f t="shared" si="59"/>
        <v>0</v>
      </c>
      <c r="G113" s="33">
        <f t="shared" si="35"/>
        <v>0</v>
      </c>
      <c r="H113" s="33">
        <v>0</v>
      </c>
      <c r="I113" s="33">
        <f t="shared" si="36"/>
        <v>0</v>
      </c>
    </row>
    <row r="114" spans="1:9" s="20" customFormat="1" x14ac:dyDescent="0.25">
      <c r="A114" s="52"/>
      <c r="B114" s="1" t="s">
        <v>6</v>
      </c>
      <c r="C114" s="24">
        <v>285000</v>
      </c>
      <c r="D114" s="35">
        <v>285000</v>
      </c>
      <c r="E114" s="32">
        <v>0</v>
      </c>
      <c r="F114" s="32">
        <v>0</v>
      </c>
      <c r="G114" s="32">
        <f t="shared" si="35"/>
        <v>0</v>
      </c>
      <c r="H114" s="32">
        <v>0</v>
      </c>
      <c r="I114" s="32">
        <f t="shared" si="36"/>
        <v>0</v>
      </c>
    </row>
    <row r="115" spans="1:9" s="20" customFormat="1" x14ac:dyDescent="0.25">
      <c r="A115" s="52"/>
      <c r="B115" s="1" t="s">
        <v>17</v>
      </c>
      <c r="C115" s="24">
        <f>980000+1635000+140000</f>
        <v>2755000</v>
      </c>
      <c r="D115" s="35">
        <f>980000+3162350+140000</f>
        <v>4282350</v>
      </c>
      <c r="E115" s="32">
        <v>0</v>
      </c>
      <c r="F115" s="32">
        <v>0</v>
      </c>
      <c r="G115" s="32">
        <f t="shared" si="35"/>
        <v>0</v>
      </c>
      <c r="H115" s="32">
        <v>0</v>
      </c>
      <c r="I115" s="32">
        <f t="shared" si="36"/>
        <v>0</v>
      </c>
    </row>
    <row r="116" spans="1:9" s="20" customFormat="1" x14ac:dyDescent="0.25">
      <c r="A116" s="52"/>
      <c r="B116" s="6" t="s">
        <v>8</v>
      </c>
      <c r="C116" s="24">
        <v>200000</v>
      </c>
      <c r="D116" s="24">
        <v>200000</v>
      </c>
      <c r="E116" s="32">
        <v>0</v>
      </c>
      <c r="F116" s="32">
        <v>0</v>
      </c>
      <c r="G116" s="32">
        <f t="shared" si="35"/>
        <v>0</v>
      </c>
      <c r="H116" s="32">
        <v>0</v>
      </c>
      <c r="I116" s="32">
        <f t="shared" si="36"/>
        <v>0</v>
      </c>
    </row>
    <row r="117" spans="1:9" s="20" customFormat="1" ht="25.5" x14ac:dyDescent="0.25">
      <c r="A117" s="52"/>
      <c r="B117" s="1" t="s">
        <v>3</v>
      </c>
      <c r="C117" s="24">
        <v>795000</v>
      </c>
      <c r="D117" s="24">
        <v>795000</v>
      </c>
      <c r="E117" s="32">
        <v>0</v>
      </c>
      <c r="F117" s="32">
        <v>0</v>
      </c>
      <c r="G117" s="32">
        <f t="shared" si="35"/>
        <v>0</v>
      </c>
      <c r="H117" s="32">
        <v>0</v>
      </c>
      <c r="I117" s="32">
        <f t="shared" si="36"/>
        <v>0</v>
      </c>
    </row>
    <row r="118" spans="1:9" s="30" customFormat="1" ht="25.5" x14ac:dyDescent="0.25">
      <c r="A118" s="52"/>
      <c r="B118" s="31" t="s">
        <v>44</v>
      </c>
      <c r="C118" s="23">
        <f>C119</f>
        <v>323036619</v>
      </c>
      <c r="D118" s="23">
        <f t="shared" ref="D118:F118" si="60">D119</f>
        <v>425436181</v>
      </c>
      <c r="E118" s="23">
        <f t="shared" si="60"/>
        <v>118668151</v>
      </c>
      <c r="F118" s="23">
        <f t="shared" si="60"/>
        <v>60769358.090000004</v>
      </c>
      <c r="G118" s="33">
        <f t="shared" si="35"/>
        <v>57898792.909999996</v>
      </c>
      <c r="H118" s="33">
        <f t="shared" si="38"/>
        <v>51.209492671711054</v>
      </c>
      <c r="I118" s="33">
        <f t="shared" si="36"/>
        <v>14.284012691905959</v>
      </c>
    </row>
    <row r="119" spans="1:9" s="20" customFormat="1" ht="25.5" x14ac:dyDescent="0.25">
      <c r="A119" s="52"/>
      <c r="B119" s="1" t="s">
        <v>2</v>
      </c>
      <c r="C119" s="24">
        <f>14473800+0+300789319+206700+7566800</f>
        <v>323036619</v>
      </c>
      <c r="D119" s="35">
        <f>14473800+17867381+383957098+1571102+7566800</f>
        <v>425436181</v>
      </c>
      <c r="E119" s="32">
        <v>118668151</v>
      </c>
      <c r="F119" s="32">
        <f>4353216.21+56416141.88</f>
        <v>60769358.090000004</v>
      </c>
      <c r="G119" s="32">
        <f t="shared" si="35"/>
        <v>57898792.909999996</v>
      </c>
      <c r="H119" s="32">
        <f t="shared" si="38"/>
        <v>51.209492671711054</v>
      </c>
      <c r="I119" s="32">
        <f t="shared" si="36"/>
        <v>14.284012691905959</v>
      </c>
    </row>
    <row r="120" spans="1:9" s="30" customFormat="1" ht="25.5" x14ac:dyDescent="0.25">
      <c r="A120" s="52"/>
      <c r="B120" s="31" t="s">
        <v>45</v>
      </c>
      <c r="C120" s="23">
        <f>C121+C122</f>
        <v>214432282</v>
      </c>
      <c r="D120" s="23">
        <f t="shared" ref="D120:F120" si="61">D121+D122</f>
        <v>316528871</v>
      </c>
      <c r="E120" s="23">
        <f t="shared" si="61"/>
        <v>51687202</v>
      </c>
      <c r="F120" s="23">
        <f t="shared" si="61"/>
        <v>33676458.859999999</v>
      </c>
      <c r="G120" s="33">
        <f t="shared" si="35"/>
        <v>18010743.140000001</v>
      </c>
      <c r="H120" s="33">
        <f t="shared" si="38"/>
        <v>65.154346834251157</v>
      </c>
      <c r="I120" s="33">
        <f t="shared" si="36"/>
        <v>10.639300849115909</v>
      </c>
    </row>
    <row r="121" spans="1:9" s="30" customFormat="1" ht="25.5" x14ac:dyDescent="0.25">
      <c r="A121" s="52"/>
      <c r="B121" s="1" t="s">
        <v>7</v>
      </c>
      <c r="C121" s="24">
        <v>52020956</v>
      </c>
      <c r="D121" s="35">
        <v>98970105</v>
      </c>
      <c r="E121" s="32">
        <v>0</v>
      </c>
      <c r="F121" s="32">
        <v>0</v>
      </c>
      <c r="G121" s="32">
        <f t="shared" si="35"/>
        <v>0</v>
      </c>
      <c r="H121" s="32">
        <v>0</v>
      </c>
      <c r="I121" s="32">
        <f t="shared" si="36"/>
        <v>0</v>
      </c>
    </row>
    <row r="122" spans="1:9" s="20" customFormat="1" ht="25.5" x14ac:dyDescent="0.25">
      <c r="A122" s="52"/>
      <c r="B122" s="1" t="s">
        <v>2</v>
      </c>
      <c r="C122" s="24">
        <f>17867381+144543945</f>
        <v>162411326</v>
      </c>
      <c r="D122" s="35">
        <f>8126000+209432766</f>
        <v>217558766</v>
      </c>
      <c r="E122" s="32">
        <v>51687202</v>
      </c>
      <c r="F122" s="32">
        <f>0+33676458.86</f>
        <v>33676458.859999999</v>
      </c>
      <c r="G122" s="32">
        <f t="shared" si="35"/>
        <v>18010743.140000001</v>
      </c>
      <c r="H122" s="32">
        <f t="shared" si="38"/>
        <v>65.154346834251157</v>
      </c>
      <c r="I122" s="32">
        <f t="shared" si="36"/>
        <v>15.479247046290013</v>
      </c>
    </row>
    <row r="123" spans="1:9" s="30" customFormat="1" ht="25.5" x14ac:dyDescent="0.25">
      <c r="A123" s="52"/>
      <c r="B123" s="22" t="s">
        <v>37</v>
      </c>
      <c r="C123" s="23">
        <f>C124</f>
        <v>311366500</v>
      </c>
      <c r="D123" s="23">
        <f t="shared" ref="D123:F123" si="62">D124</f>
        <v>315477342</v>
      </c>
      <c r="E123" s="23">
        <f t="shared" si="62"/>
        <v>80159808</v>
      </c>
      <c r="F123" s="23">
        <f t="shared" si="62"/>
        <v>63207457.090000004</v>
      </c>
      <c r="G123" s="33">
        <f t="shared" si="35"/>
        <v>16952350.909999996</v>
      </c>
      <c r="H123" s="33">
        <f t="shared" si="38"/>
        <v>78.851806992851081</v>
      </c>
      <c r="I123" s="33">
        <f t="shared" si="36"/>
        <v>20.035498172163503</v>
      </c>
    </row>
    <row r="124" spans="1:9" s="20" customFormat="1" ht="25.5" x14ac:dyDescent="0.25">
      <c r="A124" s="52"/>
      <c r="B124" s="1" t="s">
        <v>2</v>
      </c>
      <c r="C124" s="24">
        <f>168706600+142659900</f>
        <v>311366500</v>
      </c>
      <c r="D124" s="35">
        <f>172617442+142859900</f>
        <v>315477342</v>
      </c>
      <c r="E124" s="32">
        <v>80159808</v>
      </c>
      <c r="F124" s="32">
        <f>38495727.56+24711729.53</f>
        <v>63207457.090000004</v>
      </c>
      <c r="G124" s="32">
        <f t="shared" si="35"/>
        <v>16952350.909999996</v>
      </c>
      <c r="H124" s="32">
        <f t="shared" si="38"/>
        <v>78.851806992851081</v>
      </c>
      <c r="I124" s="32">
        <f t="shared" si="36"/>
        <v>20.035498172163503</v>
      </c>
    </row>
    <row r="125" spans="1:9" s="30" customFormat="1" ht="25.5" x14ac:dyDescent="0.25">
      <c r="A125" s="52"/>
      <c r="B125" s="22" t="s">
        <v>46</v>
      </c>
      <c r="C125" s="23">
        <f>C126+C127</f>
        <v>259730320</v>
      </c>
      <c r="D125" s="23">
        <f t="shared" ref="D125:F125" si="63">D126+D127</f>
        <v>268626471</v>
      </c>
      <c r="E125" s="23">
        <f t="shared" si="63"/>
        <v>15102620</v>
      </c>
      <c r="F125" s="23">
        <f t="shared" si="63"/>
        <v>0</v>
      </c>
      <c r="G125" s="33">
        <f t="shared" si="35"/>
        <v>15102620</v>
      </c>
      <c r="H125" s="33">
        <f t="shared" si="38"/>
        <v>0</v>
      </c>
      <c r="I125" s="33">
        <f t="shared" si="36"/>
        <v>0</v>
      </c>
    </row>
    <row r="126" spans="1:9" s="30" customFormat="1" ht="25.5" x14ac:dyDescent="0.25">
      <c r="A126" s="52"/>
      <c r="B126" s="1" t="s">
        <v>7</v>
      </c>
      <c r="C126" s="24">
        <v>0</v>
      </c>
      <c r="D126" s="35">
        <v>8896151</v>
      </c>
      <c r="E126" s="32">
        <v>0</v>
      </c>
      <c r="F126" s="32">
        <v>0</v>
      </c>
      <c r="G126" s="32">
        <f t="shared" si="35"/>
        <v>0</v>
      </c>
      <c r="H126" s="32">
        <v>0</v>
      </c>
      <c r="I126" s="32">
        <f t="shared" si="36"/>
        <v>0</v>
      </c>
    </row>
    <row r="127" spans="1:9" s="20" customFormat="1" ht="25.5" x14ac:dyDescent="0.25">
      <c r="A127" s="52"/>
      <c r="B127" s="1" t="s">
        <v>2</v>
      </c>
      <c r="C127" s="24">
        <v>259730320</v>
      </c>
      <c r="D127" s="24">
        <v>259730320</v>
      </c>
      <c r="E127" s="32">
        <v>15102620</v>
      </c>
      <c r="F127" s="32">
        <v>0</v>
      </c>
      <c r="G127" s="32">
        <f t="shared" si="35"/>
        <v>15102620</v>
      </c>
      <c r="H127" s="32">
        <f t="shared" si="38"/>
        <v>0</v>
      </c>
      <c r="I127" s="32">
        <f t="shared" si="36"/>
        <v>0</v>
      </c>
    </row>
    <row r="128" spans="1:9" s="30" customFormat="1" ht="25.5" x14ac:dyDescent="0.25">
      <c r="A128" s="52"/>
      <c r="B128" s="22" t="s">
        <v>54</v>
      </c>
      <c r="C128" s="23">
        <f>C129</f>
        <v>0</v>
      </c>
      <c r="D128" s="23">
        <f t="shared" ref="D128:F128" si="64">D129</f>
        <v>9687175</v>
      </c>
      <c r="E128" s="23">
        <f t="shared" si="64"/>
        <v>0</v>
      </c>
      <c r="F128" s="23">
        <f t="shared" si="64"/>
        <v>0</v>
      </c>
      <c r="G128" s="33">
        <f t="shared" si="35"/>
        <v>0</v>
      </c>
      <c r="H128" s="33">
        <v>0</v>
      </c>
      <c r="I128" s="33">
        <f t="shared" si="36"/>
        <v>0</v>
      </c>
    </row>
    <row r="129" spans="1:9" s="20" customFormat="1" ht="25.5" x14ac:dyDescent="0.25">
      <c r="A129" s="52"/>
      <c r="B129" s="1" t="s">
        <v>2</v>
      </c>
      <c r="C129" s="24">
        <v>0</v>
      </c>
      <c r="D129" s="35">
        <f>860000+5140667+3686508</f>
        <v>9687175</v>
      </c>
      <c r="E129" s="32">
        <v>0</v>
      </c>
      <c r="F129" s="32">
        <v>0</v>
      </c>
      <c r="G129" s="32">
        <f t="shared" si="35"/>
        <v>0</v>
      </c>
      <c r="H129" s="32">
        <v>0</v>
      </c>
      <c r="I129" s="32">
        <f t="shared" si="36"/>
        <v>0</v>
      </c>
    </row>
    <row r="130" spans="1:9" s="30" customFormat="1" ht="38.25" x14ac:dyDescent="0.25">
      <c r="A130" s="52"/>
      <c r="B130" s="22" t="s">
        <v>103</v>
      </c>
      <c r="C130" s="23">
        <f>C131</f>
        <v>0</v>
      </c>
      <c r="D130" s="23">
        <f t="shared" ref="D130:F130" si="65">D131</f>
        <v>39723250</v>
      </c>
      <c r="E130" s="23">
        <f t="shared" si="65"/>
        <v>0</v>
      </c>
      <c r="F130" s="23">
        <f t="shared" si="65"/>
        <v>0</v>
      </c>
      <c r="G130" s="33">
        <f t="shared" si="35"/>
        <v>0</v>
      </c>
      <c r="H130" s="33">
        <v>0</v>
      </c>
      <c r="I130" s="33">
        <f t="shared" si="36"/>
        <v>0</v>
      </c>
    </row>
    <row r="131" spans="1:9" s="20" customFormat="1" ht="25.5" x14ac:dyDescent="0.25">
      <c r="A131" s="52"/>
      <c r="B131" s="1" t="s">
        <v>2</v>
      </c>
      <c r="C131" s="24">
        <v>0</v>
      </c>
      <c r="D131" s="35">
        <v>39723250</v>
      </c>
      <c r="E131" s="32">
        <v>0</v>
      </c>
      <c r="F131" s="32">
        <v>0</v>
      </c>
      <c r="G131" s="32">
        <f t="shared" si="35"/>
        <v>0</v>
      </c>
      <c r="H131" s="32">
        <v>0</v>
      </c>
      <c r="I131" s="32">
        <f t="shared" si="36"/>
        <v>0</v>
      </c>
    </row>
    <row r="132" spans="1:9" s="30" customFormat="1" ht="25.5" x14ac:dyDescent="0.25">
      <c r="A132" s="52"/>
      <c r="B132" s="22" t="s">
        <v>47</v>
      </c>
      <c r="C132" s="23">
        <f>C133</f>
        <v>0</v>
      </c>
      <c r="D132" s="23">
        <f t="shared" ref="D132:F132" si="66">D133</f>
        <v>307493716.11000001</v>
      </c>
      <c r="E132" s="23">
        <f t="shared" si="66"/>
        <v>0</v>
      </c>
      <c r="F132" s="23">
        <f t="shared" si="66"/>
        <v>0</v>
      </c>
      <c r="G132" s="33">
        <f t="shared" si="35"/>
        <v>0</v>
      </c>
      <c r="H132" s="33">
        <v>0</v>
      </c>
      <c r="I132" s="33">
        <f t="shared" si="36"/>
        <v>0</v>
      </c>
    </row>
    <row r="133" spans="1:9" s="20" customFormat="1" ht="25.5" x14ac:dyDescent="0.25">
      <c r="A133" s="52"/>
      <c r="B133" s="1" t="s">
        <v>7</v>
      </c>
      <c r="C133" s="24">
        <v>0</v>
      </c>
      <c r="D133" s="35">
        <v>307493716.11000001</v>
      </c>
      <c r="E133" s="32">
        <v>0</v>
      </c>
      <c r="F133" s="32">
        <v>0</v>
      </c>
      <c r="G133" s="32">
        <f t="shared" si="35"/>
        <v>0</v>
      </c>
      <c r="H133" s="32">
        <v>0</v>
      </c>
      <c r="I133" s="32">
        <f t="shared" si="36"/>
        <v>0</v>
      </c>
    </row>
    <row r="134" spans="1:9" s="30" customFormat="1" x14ac:dyDescent="0.25">
      <c r="A134" s="52"/>
      <c r="B134" s="22" t="s">
        <v>104</v>
      </c>
      <c r="C134" s="23">
        <f>C135</f>
        <v>0</v>
      </c>
      <c r="D134" s="23">
        <f t="shared" ref="D134:F134" si="67">D135</f>
        <v>56000</v>
      </c>
      <c r="E134" s="23">
        <f t="shared" si="67"/>
        <v>56000</v>
      </c>
      <c r="F134" s="23">
        <f t="shared" si="67"/>
        <v>56000</v>
      </c>
      <c r="G134" s="33">
        <f t="shared" ref="G134:G197" si="68">E134-F134</f>
        <v>0</v>
      </c>
      <c r="H134" s="33">
        <f t="shared" ref="H134:H197" si="69">F134/E134*100</f>
        <v>100</v>
      </c>
      <c r="I134" s="33">
        <f t="shared" ref="I134:I197" si="70">F134/D134*100</f>
        <v>100</v>
      </c>
    </row>
    <row r="135" spans="1:9" s="20" customFormat="1" ht="25.5" x14ac:dyDescent="0.25">
      <c r="A135" s="53"/>
      <c r="B135" s="1" t="s">
        <v>7</v>
      </c>
      <c r="C135" s="24">
        <v>0</v>
      </c>
      <c r="D135" s="35">
        <v>56000</v>
      </c>
      <c r="E135" s="32">
        <v>56000</v>
      </c>
      <c r="F135" s="32">
        <v>56000</v>
      </c>
      <c r="G135" s="32">
        <f t="shared" si="68"/>
        <v>0</v>
      </c>
      <c r="H135" s="32">
        <f t="shared" si="69"/>
        <v>100</v>
      </c>
      <c r="I135" s="32">
        <f t="shared" si="70"/>
        <v>100</v>
      </c>
    </row>
    <row r="136" spans="1:9" ht="51" x14ac:dyDescent="0.25">
      <c r="A136" s="51">
        <v>7</v>
      </c>
      <c r="B136" s="14" t="s">
        <v>105</v>
      </c>
      <c r="C136" s="23">
        <f>C137+C139+C141+C143</f>
        <v>3427700</v>
      </c>
      <c r="D136" s="23">
        <f t="shared" ref="D136:F136" si="71">D137+D139+D141+D143</f>
        <v>3427700</v>
      </c>
      <c r="E136" s="23">
        <f t="shared" si="71"/>
        <v>539497</v>
      </c>
      <c r="F136" s="23">
        <f t="shared" si="71"/>
        <v>519214.72</v>
      </c>
      <c r="G136" s="33">
        <f t="shared" si="68"/>
        <v>20282.280000000028</v>
      </c>
      <c r="H136" s="33">
        <f t="shared" si="69"/>
        <v>96.240520336535695</v>
      </c>
      <c r="I136" s="33">
        <f t="shared" si="70"/>
        <v>15.147612684890744</v>
      </c>
    </row>
    <row r="137" spans="1:9" s="30" customFormat="1" ht="25.5" x14ac:dyDescent="0.25">
      <c r="A137" s="52"/>
      <c r="B137" s="27" t="s">
        <v>48</v>
      </c>
      <c r="C137" s="23">
        <f>C138</f>
        <v>129000</v>
      </c>
      <c r="D137" s="23">
        <f t="shared" ref="D137:F137" si="72">D138</f>
        <v>129000</v>
      </c>
      <c r="E137" s="23">
        <f t="shared" si="72"/>
        <v>20000</v>
      </c>
      <c r="F137" s="23">
        <f t="shared" si="72"/>
        <v>0</v>
      </c>
      <c r="G137" s="33">
        <f t="shared" si="68"/>
        <v>20000</v>
      </c>
      <c r="H137" s="33">
        <f t="shared" si="69"/>
        <v>0</v>
      </c>
      <c r="I137" s="33">
        <f t="shared" si="70"/>
        <v>0</v>
      </c>
    </row>
    <row r="138" spans="1:9" s="20" customFormat="1" x14ac:dyDescent="0.25">
      <c r="A138" s="52"/>
      <c r="B138" s="1" t="s">
        <v>6</v>
      </c>
      <c r="C138" s="24">
        <v>129000</v>
      </c>
      <c r="D138" s="35">
        <v>129000</v>
      </c>
      <c r="E138" s="32">
        <v>20000</v>
      </c>
      <c r="F138" s="32">
        <v>0</v>
      </c>
      <c r="G138" s="32">
        <f t="shared" si="68"/>
        <v>20000</v>
      </c>
      <c r="H138" s="32">
        <f t="shared" si="69"/>
        <v>0</v>
      </c>
      <c r="I138" s="32">
        <f t="shared" si="70"/>
        <v>0</v>
      </c>
    </row>
    <row r="139" spans="1:9" s="30" customFormat="1" ht="51" x14ac:dyDescent="0.25">
      <c r="A139" s="52"/>
      <c r="B139" s="27" t="s">
        <v>49</v>
      </c>
      <c r="C139" s="23">
        <f>C140</f>
        <v>3051000</v>
      </c>
      <c r="D139" s="23">
        <f t="shared" ref="D139:F139" si="73">D140</f>
        <v>3051000</v>
      </c>
      <c r="E139" s="23">
        <f t="shared" si="73"/>
        <v>519497</v>
      </c>
      <c r="F139" s="23">
        <f t="shared" si="73"/>
        <v>519214.72</v>
      </c>
      <c r="G139" s="33">
        <f t="shared" si="68"/>
        <v>282.28000000002794</v>
      </c>
      <c r="H139" s="33">
        <f t="shared" si="69"/>
        <v>99.945662823846902</v>
      </c>
      <c r="I139" s="33">
        <f t="shared" si="70"/>
        <v>17.017853818420189</v>
      </c>
    </row>
    <row r="140" spans="1:9" s="20" customFormat="1" ht="25.5" x14ac:dyDescent="0.25">
      <c r="A140" s="52"/>
      <c r="B140" s="1" t="s">
        <v>2</v>
      </c>
      <c r="C140" s="24">
        <v>3051000</v>
      </c>
      <c r="D140" s="24">
        <v>3051000</v>
      </c>
      <c r="E140" s="32">
        <v>519497</v>
      </c>
      <c r="F140" s="32">
        <v>519214.72</v>
      </c>
      <c r="G140" s="32">
        <f t="shared" si="68"/>
        <v>282.28000000002794</v>
      </c>
      <c r="H140" s="32">
        <f t="shared" si="69"/>
        <v>99.945662823846902</v>
      </c>
      <c r="I140" s="32">
        <f t="shared" si="70"/>
        <v>17.017853818420189</v>
      </c>
    </row>
    <row r="141" spans="1:9" s="30" customFormat="1" ht="25.5" x14ac:dyDescent="0.25">
      <c r="A141" s="52"/>
      <c r="B141" s="27" t="s">
        <v>50</v>
      </c>
      <c r="C141" s="23">
        <f>C142</f>
        <v>126443</v>
      </c>
      <c r="D141" s="23">
        <f t="shared" ref="D141:F141" si="74">D142</f>
        <v>126443</v>
      </c>
      <c r="E141" s="23">
        <f t="shared" si="74"/>
        <v>0</v>
      </c>
      <c r="F141" s="23">
        <f t="shared" si="74"/>
        <v>0</v>
      </c>
      <c r="G141" s="33">
        <f t="shared" si="68"/>
        <v>0</v>
      </c>
      <c r="H141" s="33">
        <v>0</v>
      </c>
      <c r="I141" s="33">
        <f t="shared" si="70"/>
        <v>0</v>
      </c>
    </row>
    <row r="142" spans="1:9" s="20" customFormat="1" x14ac:dyDescent="0.25">
      <c r="A142" s="52"/>
      <c r="B142" s="6" t="s">
        <v>8</v>
      </c>
      <c r="C142" s="24">
        <v>126443</v>
      </c>
      <c r="D142" s="35">
        <v>126443</v>
      </c>
      <c r="E142" s="32">
        <v>0</v>
      </c>
      <c r="F142" s="32">
        <v>0</v>
      </c>
      <c r="G142" s="32">
        <f t="shared" si="68"/>
        <v>0</v>
      </c>
      <c r="H142" s="32">
        <v>0</v>
      </c>
      <c r="I142" s="32">
        <f t="shared" si="70"/>
        <v>0</v>
      </c>
    </row>
    <row r="143" spans="1:9" s="30" customFormat="1" ht="38.25" x14ac:dyDescent="0.25">
      <c r="A143" s="52"/>
      <c r="B143" s="27" t="s">
        <v>51</v>
      </c>
      <c r="C143" s="23">
        <f>C144</f>
        <v>121257</v>
      </c>
      <c r="D143" s="23">
        <f t="shared" ref="D143:F143" si="75">D144</f>
        <v>121257</v>
      </c>
      <c r="E143" s="23">
        <f t="shared" si="75"/>
        <v>0</v>
      </c>
      <c r="F143" s="23">
        <f t="shared" si="75"/>
        <v>0</v>
      </c>
      <c r="G143" s="33">
        <f t="shared" si="68"/>
        <v>0</v>
      </c>
      <c r="H143" s="33">
        <v>0</v>
      </c>
      <c r="I143" s="33">
        <f t="shared" si="70"/>
        <v>0</v>
      </c>
    </row>
    <row r="144" spans="1:9" s="20" customFormat="1" ht="25.5" x14ac:dyDescent="0.25">
      <c r="A144" s="53"/>
      <c r="B144" s="1" t="s">
        <v>3</v>
      </c>
      <c r="C144" s="24">
        <v>121257</v>
      </c>
      <c r="D144" s="35">
        <v>121257</v>
      </c>
      <c r="E144" s="32">
        <v>0</v>
      </c>
      <c r="F144" s="32">
        <v>0</v>
      </c>
      <c r="G144" s="32">
        <f t="shared" si="68"/>
        <v>0</v>
      </c>
      <c r="H144" s="32">
        <v>0</v>
      </c>
      <c r="I144" s="32">
        <f t="shared" si="70"/>
        <v>0</v>
      </c>
    </row>
    <row r="145" spans="1:9" ht="25.5" x14ac:dyDescent="0.25">
      <c r="A145" s="48">
        <v>8</v>
      </c>
      <c r="B145" s="14" t="s">
        <v>116</v>
      </c>
      <c r="C145" s="23">
        <f>C146+C149</f>
        <v>38783600</v>
      </c>
      <c r="D145" s="23">
        <f t="shared" ref="D145:F145" si="76">D146+D149</f>
        <v>48346505</v>
      </c>
      <c r="E145" s="23">
        <f t="shared" si="76"/>
        <v>8587430</v>
      </c>
      <c r="F145" s="23">
        <f t="shared" si="76"/>
        <v>7147635.0599999996</v>
      </c>
      <c r="G145" s="33">
        <f t="shared" si="68"/>
        <v>1439794.9400000004</v>
      </c>
      <c r="H145" s="33">
        <f t="shared" si="69"/>
        <v>83.233692268816156</v>
      </c>
      <c r="I145" s="33">
        <f t="shared" si="70"/>
        <v>14.784181524600381</v>
      </c>
    </row>
    <row r="146" spans="1:9" s="30" customFormat="1" ht="25.5" x14ac:dyDescent="0.25">
      <c r="A146" s="49"/>
      <c r="B146" s="31" t="s">
        <v>106</v>
      </c>
      <c r="C146" s="23">
        <f>C147+C148</f>
        <v>60000</v>
      </c>
      <c r="D146" s="23">
        <f t="shared" ref="D146:F146" si="77">D147+D148</f>
        <v>9622905</v>
      </c>
      <c r="E146" s="23">
        <f t="shared" si="77"/>
        <v>0</v>
      </c>
      <c r="F146" s="23">
        <f t="shared" si="77"/>
        <v>0</v>
      </c>
      <c r="G146" s="33">
        <f t="shared" si="68"/>
        <v>0</v>
      </c>
      <c r="H146" s="33">
        <v>0</v>
      </c>
      <c r="I146" s="33">
        <f t="shared" si="70"/>
        <v>0</v>
      </c>
    </row>
    <row r="147" spans="1:9" s="20" customFormat="1" x14ac:dyDescent="0.25">
      <c r="A147" s="49"/>
      <c r="B147" s="1" t="s">
        <v>6</v>
      </c>
      <c r="C147" s="24">
        <v>60000</v>
      </c>
      <c r="D147" s="35">
        <v>60000</v>
      </c>
      <c r="E147" s="32">
        <v>0</v>
      </c>
      <c r="F147" s="32">
        <v>0</v>
      </c>
      <c r="G147" s="32">
        <f t="shared" si="68"/>
        <v>0</v>
      </c>
      <c r="H147" s="32">
        <v>0</v>
      </c>
      <c r="I147" s="32">
        <f t="shared" si="70"/>
        <v>0</v>
      </c>
    </row>
    <row r="148" spans="1:9" s="20" customFormat="1" ht="25.5" x14ac:dyDescent="0.25">
      <c r="A148" s="49"/>
      <c r="B148" s="1" t="s">
        <v>7</v>
      </c>
      <c r="C148" s="24">
        <v>0</v>
      </c>
      <c r="D148" s="35">
        <v>9562905</v>
      </c>
      <c r="E148" s="32">
        <v>0</v>
      </c>
      <c r="F148" s="32">
        <v>0</v>
      </c>
      <c r="G148" s="32">
        <f t="shared" si="68"/>
        <v>0</v>
      </c>
      <c r="H148" s="32">
        <v>0</v>
      </c>
      <c r="I148" s="32">
        <f t="shared" si="70"/>
        <v>0</v>
      </c>
    </row>
    <row r="149" spans="1:9" s="30" customFormat="1" ht="25.5" x14ac:dyDescent="0.25">
      <c r="A149" s="49"/>
      <c r="B149" s="31" t="s">
        <v>76</v>
      </c>
      <c r="C149" s="23">
        <f>C150</f>
        <v>38723600</v>
      </c>
      <c r="D149" s="23">
        <f t="shared" ref="D149:F149" si="78">D150</f>
        <v>38723600</v>
      </c>
      <c r="E149" s="23">
        <f t="shared" si="78"/>
        <v>8587430</v>
      </c>
      <c r="F149" s="23">
        <f t="shared" si="78"/>
        <v>7147635.0599999996</v>
      </c>
      <c r="G149" s="33">
        <f t="shared" si="68"/>
        <v>1439794.9400000004</v>
      </c>
      <c r="H149" s="33">
        <f t="shared" si="69"/>
        <v>83.233692268816156</v>
      </c>
      <c r="I149" s="33">
        <f t="shared" si="70"/>
        <v>18.458085147042112</v>
      </c>
    </row>
    <row r="150" spans="1:9" s="20" customFormat="1" ht="25.5" x14ac:dyDescent="0.25">
      <c r="A150" s="50"/>
      <c r="B150" s="1" t="s">
        <v>2</v>
      </c>
      <c r="C150" s="24">
        <v>38723600</v>
      </c>
      <c r="D150" s="35">
        <v>38723600</v>
      </c>
      <c r="E150" s="32">
        <v>8587430</v>
      </c>
      <c r="F150" s="32">
        <v>7147635.0599999996</v>
      </c>
      <c r="G150" s="32">
        <f t="shared" si="68"/>
        <v>1439794.9400000004</v>
      </c>
      <c r="H150" s="32">
        <f t="shared" si="69"/>
        <v>83.233692268816156</v>
      </c>
      <c r="I150" s="32">
        <f t="shared" si="70"/>
        <v>18.458085147042112</v>
      </c>
    </row>
    <row r="151" spans="1:9" ht="25.5" x14ac:dyDescent="0.25">
      <c r="A151" s="48">
        <v>9</v>
      </c>
      <c r="B151" s="14" t="s">
        <v>107</v>
      </c>
      <c r="C151" s="23">
        <f>C152+C154+C156+C158+C160+C162+C164+C166+C168+C170</f>
        <v>523915193</v>
      </c>
      <c r="D151" s="23">
        <f t="shared" ref="D151:F151" si="79">D152+D154+D156+D158+D160+D162+D164+D166+D168+D170</f>
        <v>530374012</v>
      </c>
      <c r="E151" s="23">
        <f t="shared" si="79"/>
        <v>99106160</v>
      </c>
      <c r="F151" s="23">
        <f t="shared" si="79"/>
        <v>86013607.11999999</v>
      </c>
      <c r="G151" s="33">
        <f t="shared" si="68"/>
        <v>13092552.88000001</v>
      </c>
      <c r="H151" s="33">
        <f t="shared" si="69"/>
        <v>86.789365181740465</v>
      </c>
      <c r="I151" s="33">
        <f t="shared" si="70"/>
        <v>16.217538034273066</v>
      </c>
    </row>
    <row r="152" spans="1:9" s="30" customFormat="1" ht="25.5" x14ac:dyDescent="0.25">
      <c r="A152" s="49"/>
      <c r="B152" s="25" t="s">
        <v>108</v>
      </c>
      <c r="C152" s="23">
        <f>C153</f>
        <v>9988200</v>
      </c>
      <c r="D152" s="23">
        <f t="shared" ref="D152:F152" si="80">D153</f>
        <v>9988200</v>
      </c>
      <c r="E152" s="23">
        <f t="shared" si="80"/>
        <v>0</v>
      </c>
      <c r="F152" s="23">
        <f t="shared" si="80"/>
        <v>0</v>
      </c>
      <c r="G152" s="33">
        <f t="shared" si="68"/>
        <v>0</v>
      </c>
      <c r="H152" s="33">
        <v>0</v>
      </c>
      <c r="I152" s="33">
        <f t="shared" si="70"/>
        <v>0</v>
      </c>
    </row>
    <row r="153" spans="1:9" s="20" customFormat="1" x14ac:dyDescent="0.25">
      <c r="A153" s="49"/>
      <c r="B153" s="1" t="s">
        <v>6</v>
      </c>
      <c r="C153" s="24">
        <f>9988200</f>
        <v>9988200</v>
      </c>
      <c r="D153" s="35">
        <v>9988200</v>
      </c>
      <c r="E153" s="32">
        <v>0</v>
      </c>
      <c r="F153" s="32">
        <v>0</v>
      </c>
      <c r="G153" s="32">
        <f t="shared" si="68"/>
        <v>0</v>
      </c>
      <c r="H153" s="32">
        <v>0</v>
      </c>
      <c r="I153" s="32">
        <f t="shared" si="70"/>
        <v>0</v>
      </c>
    </row>
    <row r="154" spans="1:9" s="30" customFormat="1" ht="25.5" x14ac:dyDescent="0.25">
      <c r="A154" s="49"/>
      <c r="B154" s="25" t="s">
        <v>18</v>
      </c>
      <c r="C154" s="23">
        <f>C155</f>
        <v>299031093</v>
      </c>
      <c r="D154" s="23">
        <f t="shared" ref="D154:F154" si="81">D155</f>
        <v>305489912</v>
      </c>
      <c r="E154" s="23">
        <f t="shared" si="81"/>
        <v>63996795</v>
      </c>
      <c r="F154" s="23">
        <f t="shared" si="81"/>
        <v>56128160.219999999</v>
      </c>
      <c r="G154" s="33">
        <f t="shared" si="68"/>
        <v>7868634.7800000012</v>
      </c>
      <c r="H154" s="33">
        <f t="shared" si="69"/>
        <v>87.704642427796571</v>
      </c>
      <c r="I154" s="33">
        <f t="shared" si="70"/>
        <v>18.373163242130232</v>
      </c>
    </row>
    <row r="155" spans="1:9" s="20" customFormat="1" x14ac:dyDescent="0.25">
      <c r="A155" s="49"/>
      <c r="B155" s="1" t="s">
        <v>6</v>
      </c>
      <c r="C155" s="24">
        <f>298597793+433300</f>
        <v>299031093</v>
      </c>
      <c r="D155" s="35">
        <f>305056612+433300</f>
        <v>305489912</v>
      </c>
      <c r="E155" s="32">
        <v>63996795</v>
      </c>
      <c r="F155" s="32">
        <f>56064734.12+63426.1</f>
        <v>56128160.219999999</v>
      </c>
      <c r="G155" s="32">
        <f t="shared" si="68"/>
        <v>7868634.7800000012</v>
      </c>
      <c r="H155" s="32">
        <f t="shared" si="69"/>
        <v>87.704642427796571</v>
      </c>
      <c r="I155" s="32">
        <f t="shared" si="70"/>
        <v>18.373163242130232</v>
      </c>
    </row>
    <row r="156" spans="1:9" s="30" customFormat="1" ht="24.75" customHeight="1" x14ac:dyDescent="0.25">
      <c r="A156" s="49"/>
      <c r="B156" s="25" t="s">
        <v>52</v>
      </c>
      <c r="C156" s="23">
        <f>C157</f>
        <v>60000</v>
      </c>
      <c r="D156" s="23">
        <f t="shared" ref="D156:F156" si="82">D157</f>
        <v>60000</v>
      </c>
      <c r="E156" s="23">
        <f t="shared" si="82"/>
        <v>0</v>
      </c>
      <c r="F156" s="23">
        <f t="shared" si="82"/>
        <v>0</v>
      </c>
      <c r="G156" s="33">
        <f t="shared" si="68"/>
        <v>0</v>
      </c>
      <c r="H156" s="33">
        <v>0</v>
      </c>
      <c r="I156" s="33">
        <f t="shared" si="70"/>
        <v>0</v>
      </c>
    </row>
    <row r="157" spans="1:9" s="20" customFormat="1" x14ac:dyDescent="0.25">
      <c r="A157" s="49"/>
      <c r="B157" s="1" t="s">
        <v>6</v>
      </c>
      <c r="C157" s="24">
        <v>60000</v>
      </c>
      <c r="D157" s="35">
        <v>60000</v>
      </c>
      <c r="E157" s="32">
        <v>0</v>
      </c>
      <c r="F157" s="32">
        <v>0</v>
      </c>
      <c r="G157" s="32">
        <f t="shared" si="68"/>
        <v>0</v>
      </c>
      <c r="H157" s="32">
        <v>0</v>
      </c>
      <c r="I157" s="32">
        <f t="shared" si="70"/>
        <v>0</v>
      </c>
    </row>
    <row r="158" spans="1:9" s="30" customFormat="1" ht="38.25" x14ac:dyDescent="0.25">
      <c r="A158" s="49"/>
      <c r="B158" s="25" t="s">
        <v>53</v>
      </c>
      <c r="C158" s="23">
        <f>C159</f>
        <v>600000</v>
      </c>
      <c r="D158" s="23">
        <f t="shared" ref="D158:F158" si="83">D159</f>
        <v>600000</v>
      </c>
      <c r="E158" s="23">
        <f t="shared" si="83"/>
        <v>0</v>
      </c>
      <c r="F158" s="23">
        <f t="shared" si="83"/>
        <v>0</v>
      </c>
      <c r="G158" s="33">
        <f t="shared" si="68"/>
        <v>0</v>
      </c>
      <c r="H158" s="33">
        <v>0</v>
      </c>
      <c r="I158" s="33">
        <f t="shared" si="70"/>
        <v>0</v>
      </c>
    </row>
    <row r="159" spans="1:9" s="20" customFormat="1" x14ac:dyDescent="0.25">
      <c r="A159" s="49"/>
      <c r="B159" s="1" t="s">
        <v>6</v>
      </c>
      <c r="C159" s="24">
        <v>600000</v>
      </c>
      <c r="D159" s="24">
        <v>600000</v>
      </c>
      <c r="E159" s="32">
        <v>0</v>
      </c>
      <c r="F159" s="32">
        <v>0</v>
      </c>
      <c r="G159" s="32">
        <f t="shared" si="68"/>
        <v>0</v>
      </c>
      <c r="H159" s="32">
        <v>0</v>
      </c>
      <c r="I159" s="32">
        <f t="shared" si="70"/>
        <v>0</v>
      </c>
    </row>
    <row r="160" spans="1:9" s="30" customFormat="1" ht="25.5" x14ac:dyDescent="0.25">
      <c r="A160" s="49"/>
      <c r="B160" s="25" t="s">
        <v>54</v>
      </c>
      <c r="C160" s="23">
        <f>C161</f>
        <v>1888700</v>
      </c>
      <c r="D160" s="23">
        <f t="shared" ref="D160:F160" si="84">D161</f>
        <v>1888700</v>
      </c>
      <c r="E160" s="23">
        <f t="shared" si="84"/>
        <v>319000</v>
      </c>
      <c r="F160" s="23">
        <f t="shared" si="84"/>
        <v>319000</v>
      </c>
      <c r="G160" s="33">
        <f t="shared" si="68"/>
        <v>0</v>
      </c>
      <c r="H160" s="33">
        <f t="shared" si="69"/>
        <v>100</v>
      </c>
      <c r="I160" s="33">
        <f t="shared" si="70"/>
        <v>16.8899242865463</v>
      </c>
    </row>
    <row r="161" spans="1:9" s="20" customFormat="1" x14ac:dyDescent="0.25">
      <c r="A161" s="49"/>
      <c r="B161" s="1" t="s">
        <v>6</v>
      </c>
      <c r="C161" s="24">
        <v>1888700</v>
      </c>
      <c r="D161" s="35">
        <v>1888700</v>
      </c>
      <c r="E161" s="32">
        <v>319000</v>
      </c>
      <c r="F161" s="32">
        <v>319000</v>
      </c>
      <c r="G161" s="32">
        <f t="shared" si="68"/>
        <v>0</v>
      </c>
      <c r="H161" s="32">
        <f t="shared" si="69"/>
        <v>100</v>
      </c>
      <c r="I161" s="32">
        <f t="shared" si="70"/>
        <v>16.8899242865463</v>
      </c>
    </row>
    <row r="162" spans="1:9" s="30" customFormat="1" ht="25.5" x14ac:dyDescent="0.25">
      <c r="A162" s="49"/>
      <c r="B162" s="25" t="s">
        <v>109</v>
      </c>
      <c r="C162" s="23">
        <f>C163</f>
        <v>151772100</v>
      </c>
      <c r="D162" s="23">
        <f t="shared" ref="D162:F162" si="85">D163</f>
        <v>151772100</v>
      </c>
      <c r="E162" s="23">
        <f t="shared" si="85"/>
        <v>26588829</v>
      </c>
      <c r="F162" s="23">
        <f t="shared" si="85"/>
        <v>22130559.539999999</v>
      </c>
      <c r="G162" s="33">
        <f t="shared" si="68"/>
        <v>4458269.4600000009</v>
      </c>
      <c r="H162" s="33">
        <f t="shared" si="69"/>
        <v>83.232546796250404</v>
      </c>
      <c r="I162" s="33">
        <f t="shared" si="70"/>
        <v>14.581441213503668</v>
      </c>
    </row>
    <row r="163" spans="1:9" s="20" customFormat="1" x14ac:dyDescent="0.25">
      <c r="A163" s="49"/>
      <c r="B163" s="1" t="s">
        <v>6</v>
      </c>
      <c r="C163" s="24">
        <v>151772100</v>
      </c>
      <c r="D163" s="35">
        <v>151772100</v>
      </c>
      <c r="E163" s="32">
        <v>26588829</v>
      </c>
      <c r="F163" s="32">
        <v>22130559.539999999</v>
      </c>
      <c r="G163" s="32">
        <f t="shared" si="68"/>
        <v>4458269.4600000009</v>
      </c>
      <c r="H163" s="32">
        <f t="shared" si="69"/>
        <v>83.232546796250404</v>
      </c>
      <c r="I163" s="32">
        <f t="shared" si="70"/>
        <v>14.581441213503668</v>
      </c>
    </row>
    <row r="164" spans="1:9" s="30" customFormat="1" ht="38.25" x14ac:dyDescent="0.25">
      <c r="A164" s="49"/>
      <c r="B164" s="25" t="s">
        <v>55</v>
      </c>
      <c r="C164" s="23">
        <f>C165</f>
        <v>1300000</v>
      </c>
      <c r="D164" s="23">
        <f t="shared" ref="D164:F164" si="86">D165</f>
        <v>1300000</v>
      </c>
      <c r="E164" s="23">
        <f t="shared" si="86"/>
        <v>128869</v>
      </c>
      <c r="F164" s="23">
        <f t="shared" si="86"/>
        <v>128868.96</v>
      </c>
      <c r="G164" s="33">
        <f t="shared" si="68"/>
        <v>3.9999999993597157E-2</v>
      </c>
      <c r="H164" s="33">
        <f t="shared" si="69"/>
        <v>99.999968960727571</v>
      </c>
      <c r="I164" s="33">
        <f t="shared" si="70"/>
        <v>9.912996923076923</v>
      </c>
    </row>
    <row r="165" spans="1:9" s="20" customFormat="1" ht="25.5" x14ac:dyDescent="0.25">
      <c r="A165" s="49"/>
      <c r="B165" s="1" t="s">
        <v>7</v>
      </c>
      <c r="C165" s="24">
        <v>1300000</v>
      </c>
      <c r="D165" s="35">
        <v>1300000</v>
      </c>
      <c r="E165" s="32">
        <v>128869</v>
      </c>
      <c r="F165" s="32">
        <v>128868.96</v>
      </c>
      <c r="G165" s="32">
        <f t="shared" si="68"/>
        <v>3.9999999993597157E-2</v>
      </c>
      <c r="H165" s="32">
        <f t="shared" si="69"/>
        <v>99.999968960727571</v>
      </c>
      <c r="I165" s="32">
        <f t="shared" si="70"/>
        <v>9.912996923076923</v>
      </c>
    </row>
    <row r="166" spans="1:9" s="30" customFormat="1" ht="38.25" x14ac:dyDescent="0.25">
      <c r="A166" s="49"/>
      <c r="B166" s="25" t="s">
        <v>56</v>
      </c>
      <c r="C166" s="23">
        <f>C167</f>
        <v>38884800</v>
      </c>
      <c r="D166" s="23">
        <f t="shared" ref="D166:F166" si="87">D167</f>
        <v>38884800</v>
      </c>
      <c r="E166" s="23">
        <f t="shared" si="87"/>
        <v>8072667</v>
      </c>
      <c r="F166" s="23">
        <f t="shared" si="87"/>
        <v>7307018.4000000004</v>
      </c>
      <c r="G166" s="33">
        <f t="shared" si="68"/>
        <v>765648.59999999963</v>
      </c>
      <c r="H166" s="33">
        <f t="shared" si="69"/>
        <v>90.515543376185349</v>
      </c>
      <c r="I166" s="33">
        <f t="shared" si="70"/>
        <v>18.791451672633009</v>
      </c>
    </row>
    <row r="167" spans="1:9" s="20" customFormat="1" x14ac:dyDescent="0.25">
      <c r="A167" s="49"/>
      <c r="B167" s="1" t="s">
        <v>6</v>
      </c>
      <c r="C167" s="24">
        <f>19945100+13374500+4678700+886500</f>
        <v>38884800</v>
      </c>
      <c r="D167" s="24">
        <f>19945100+13374500+4678700+886500</f>
        <v>38884800</v>
      </c>
      <c r="E167" s="32">
        <v>8072667</v>
      </c>
      <c r="F167" s="32">
        <f>3653863.17+2854953.12+798202.11+0</f>
        <v>7307018.4000000004</v>
      </c>
      <c r="G167" s="32">
        <f t="shared" si="68"/>
        <v>765648.59999999963</v>
      </c>
      <c r="H167" s="32">
        <f t="shared" si="69"/>
        <v>90.515543376185349</v>
      </c>
      <c r="I167" s="32">
        <f t="shared" si="70"/>
        <v>18.791451672633009</v>
      </c>
    </row>
    <row r="168" spans="1:9" s="30" customFormat="1" ht="51" x14ac:dyDescent="0.25">
      <c r="A168" s="49"/>
      <c r="B168" s="25" t="s">
        <v>57</v>
      </c>
      <c r="C168" s="23">
        <f>C169</f>
        <v>8400</v>
      </c>
      <c r="D168" s="23">
        <f t="shared" ref="D168:F168" si="88">D169</f>
        <v>8400</v>
      </c>
      <c r="E168" s="23">
        <f t="shared" si="88"/>
        <v>0</v>
      </c>
      <c r="F168" s="23">
        <f t="shared" si="88"/>
        <v>0</v>
      </c>
      <c r="G168" s="33">
        <f t="shared" si="68"/>
        <v>0</v>
      </c>
      <c r="H168" s="33">
        <v>0</v>
      </c>
      <c r="I168" s="33">
        <f t="shared" si="70"/>
        <v>0</v>
      </c>
    </row>
    <row r="169" spans="1:9" s="20" customFormat="1" x14ac:dyDescent="0.25">
      <c r="A169" s="49"/>
      <c r="B169" s="1" t="s">
        <v>6</v>
      </c>
      <c r="C169" s="24">
        <v>8400</v>
      </c>
      <c r="D169" s="35">
        <v>8400</v>
      </c>
      <c r="E169" s="32">
        <v>0</v>
      </c>
      <c r="F169" s="32">
        <v>0</v>
      </c>
      <c r="G169" s="32">
        <f t="shared" si="68"/>
        <v>0</v>
      </c>
      <c r="H169" s="32">
        <v>0</v>
      </c>
      <c r="I169" s="32">
        <f t="shared" si="70"/>
        <v>0</v>
      </c>
    </row>
    <row r="170" spans="1:9" s="30" customFormat="1" ht="38.25" x14ac:dyDescent="0.25">
      <c r="A170" s="49"/>
      <c r="B170" s="25" t="s">
        <v>58</v>
      </c>
      <c r="C170" s="23">
        <f>C171</f>
        <v>20381900</v>
      </c>
      <c r="D170" s="23">
        <f t="shared" ref="D170:F170" si="89">D171</f>
        <v>20381900</v>
      </c>
      <c r="E170" s="23">
        <f t="shared" si="89"/>
        <v>0</v>
      </c>
      <c r="F170" s="23">
        <f t="shared" si="89"/>
        <v>0</v>
      </c>
      <c r="G170" s="33">
        <f t="shared" si="68"/>
        <v>0</v>
      </c>
      <c r="H170" s="33">
        <v>0</v>
      </c>
      <c r="I170" s="33">
        <f t="shared" si="70"/>
        <v>0</v>
      </c>
    </row>
    <row r="171" spans="1:9" x14ac:dyDescent="0.25">
      <c r="A171" s="49"/>
      <c r="B171" s="1" t="s">
        <v>6</v>
      </c>
      <c r="C171" s="24">
        <v>20381900</v>
      </c>
      <c r="D171" s="35">
        <v>20381900</v>
      </c>
      <c r="E171" s="32">
        <v>0</v>
      </c>
      <c r="F171" s="32">
        <v>0</v>
      </c>
      <c r="G171" s="32">
        <f t="shared" si="68"/>
        <v>0</v>
      </c>
      <c r="H171" s="32">
        <v>0</v>
      </c>
      <c r="I171" s="32">
        <f t="shared" si="70"/>
        <v>0</v>
      </c>
    </row>
    <row r="172" spans="1:9" ht="25.5" x14ac:dyDescent="0.25">
      <c r="A172" s="48">
        <v>10</v>
      </c>
      <c r="B172" s="16" t="s">
        <v>110</v>
      </c>
      <c r="C172" s="28">
        <f>C173+C175+C177+C180+C182</f>
        <v>1082067905</v>
      </c>
      <c r="D172" s="28">
        <f>D173+D175+D177+D180+D182</f>
        <v>1237651566</v>
      </c>
      <c r="E172" s="28">
        <f>E173+E175+E177+E180+E182</f>
        <v>150543011</v>
      </c>
      <c r="F172" s="28">
        <f>F173+F175+F177+F180+F182</f>
        <v>150507953.19999999</v>
      </c>
      <c r="G172" s="33">
        <f t="shared" si="68"/>
        <v>35057.800000011921</v>
      </c>
      <c r="H172" s="33">
        <f t="shared" si="69"/>
        <v>99.97671243602268</v>
      </c>
      <c r="I172" s="33">
        <f t="shared" si="70"/>
        <v>12.160769422886181</v>
      </c>
    </row>
    <row r="173" spans="1:9" s="30" customFormat="1" x14ac:dyDescent="0.25">
      <c r="A173" s="49"/>
      <c r="B173" s="25" t="s">
        <v>59</v>
      </c>
      <c r="C173" s="23">
        <f>C174</f>
        <v>103252030</v>
      </c>
      <c r="D173" s="23">
        <f t="shared" ref="D173:F173" si="90">D174</f>
        <v>103252030</v>
      </c>
      <c r="E173" s="23">
        <f t="shared" si="90"/>
        <v>0</v>
      </c>
      <c r="F173" s="23">
        <f t="shared" si="90"/>
        <v>0</v>
      </c>
      <c r="G173" s="33">
        <f t="shared" si="68"/>
        <v>0</v>
      </c>
      <c r="H173" s="33">
        <v>0</v>
      </c>
      <c r="I173" s="33">
        <f t="shared" si="70"/>
        <v>0</v>
      </c>
    </row>
    <row r="174" spans="1:9" s="20" customFormat="1" ht="25.5" x14ac:dyDescent="0.25">
      <c r="A174" s="49"/>
      <c r="B174" s="1" t="s">
        <v>2</v>
      </c>
      <c r="C174" s="24">
        <v>103252030</v>
      </c>
      <c r="D174" s="35">
        <v>103252030</v>
      </c>
      <c r="E174" s="32">
        <v>0</v>
      </c>
      <c r="F174" s="32">
        <v>0</v>
      </c>
      <c r="G174" s="32">
        <f t="shared" si="68"/>
        <v>0</v>
      </c>
      <c r="H174" s="32">
        <v>0</v>
      </c>
      <c r="I174" s="32">
        <f t="shared" si="70"/>
        <v>0</v>
      </c>
    </row>
    <row r="175" spans="1:9" s="30" customFormat="1" ht="38.25" x14ac:dyDescent="0.25">
      <c r="A175" s="49"/>
      <c r="B175" s="25" t="s">
        <v>60</v>
      </c>
      <c r="C175" s="23">
        <f>C176</f>
        <v>457365300</v>
      </c>
      <c r="D175" s="23">
        <f t="shared" ref="D175:F175" si="91">D176</f>
        <v>457365300</v>
      </c>
      <c r="E175" s="23">
        <f t="shared" si="91"/>
        <v>72376928</v>
      </c>
      <c r="F175" s="23">
        <f t="shared" si="91"/>
        <v>72376927.829999998</v>
      </c>
      <c r="G175" s="33">
        <f t="shared" si="68"/>
        <v>0.17000000178813934</v>
      </c>
      <c r="H175" s="33">
        <f t="shared" si="69"/>
        <v>99.999999765118517</v>
      </c>
      <c r="I175" s="33">
        <f t="shared" si="70"/>
        <v>15.824752737035364</v>
      </c>
    </row>
    <row r="176" spans="1:9" s="20" customFormat="1" ht="25.5" x14ac:dyDescent="0.25">
      <c r="A176" s="49"/>
      <c r="B176" s="1" t="s">
        <v>2</v>
      </c>
      <c r="C176" s="24">
        <v>457365300</v>
      </c>
      <c r="D176" s="35">
        <v>457365300</v>
      </c>
      <c r="E176" s="32">
        <v>72376928</v>
      </c>
      <c r="F176" s="32">
        <v>72376927.829999998</v>
      </c>
      <c r="G176" s="32">
        <f t="shared" si="68"/>
        <v>0.17000000178813934</v>
      </c>
      <c r="H176" s="32">
        <f t="shared" si="69"/>
        <v>99.999999765118517</v>
      </c>
      <c r="I176" s="32">
        <f t="shared" si="70"/>
        <v>15.824752737035364</v>
      </c>
    </row>
    <row r="177" spans="1:9" s="30" customFormat="1" ht="38.25" x14ac:dyDescent="0.25">
      <c r="A177" s="49"/>
      <c r="B177" s="25" t="s">
        <v>61</v>
      </c>
      <c r="C177" s="23">
        <f>-C178+C179</f>
        <v>203133875</v>
      </c>
      <c r="D177" s="23">
        <f>D178+D179</f>
        <v>356575291</v>
      </c>
      <c r="E177" s="23">
        <f t="shared" ref="E177:F177" si="92">E178+E179</f>
        <v>0</v>
      </c>
      <c r="F177" s="23">
        <f t="shared" si="92"/>
        <v>0</v>
      </c>
      <c r="G177" s="33">
        <f t="shared" si="68"/>
        <v>0</v>
      </c>
      <c r="H177" s="33">
        <v>0</v>
      </c>
      <c r="I177" s="33">
        <f t="shared" si="70"/>
        <v>0</v>
      </c>
    </row>
    <row r="178" spans="1:9" s="30" customFormat="1" ht="25.5" x14ac:dyDescent="0.25">
      <c r="A178" s="49"/>
      <c r="B178" s="1" t="s">
        <v>7</v>
      </c>
      <c r="C178" s="24">
        <v>0</v>
      </c>
      <c r="D178" s="35">
        <v>102329652</v>
      </c>
      <c r="E178" s="32">
        <v>0</v>
      </c>
      <c r="F178" s="32">
        <v>0</v>
      </c>
      <c r="G178" s="32">
        <f t="shared" si="68"/>
        <v>0</v>
      </c>
      <c r="H178" s="32">
        <v>0</v>
      </c>
      <c r="I178" s="32">
        <f t="shared" si="70"/>
        <v>0</v>
      </c>
    </row>
    <row r="179" spans="1:9" s="20" customFormat="1" ht="25.5" x14ac:dyDescent="0.25">
      <c r="A179" s="49"/>
      <c r="B179" s="1" t="s">
        <v>2</v>
      </c>
      <c r="C179" s="24">
        <v>203133875</v>
      </c>
      <c r="D179" s="35">
        <v>254245639</v>
      </c>
      <c r="E179" s="32">
        <v>0</v>
      </c>
      <c r="F179" s="32">
        <v>0</v>
      </c>
      <c r="G179" s="32">
        <f t="shared" si="68"/>
        <v>0</v>
      </c>
      <c r="H179" s="32">
        <v>0</v>
      </c>
      <c r="I179" s="32">
        <f t="shared" si="70"/>
        <v>0</v>
      </c>
    </row>
    <row r="180" spans="1:9" s="30" customFormat="1" ht="30.75" customHeight="1" x14ac:dyDescent="0.25">
      <c r="A180" s="49"/>
      <c r="B180" s="25" t="s">
        <v>62</v>
      </c>
      <c r="C180" s="23">
        <f>C181</f>
        <v>315642200</v>
      </c>
      <c r="D180" s="23">
        <f t="shared" ref="D180:F180" si="93">D181</f>
        <v>315911822</v>
      </c>
      <c r="E180" s="23">
        <f t="shared" si="93"/>
        <v>78166083</v>
      </c>
      <c r="F180" s="23">
        <f t="shared" si="93"/>
        <v>78131025.370000005</v>
      </c>
      <c r="G180" s="33">
        <f t="shared" si="68"/>
        <v>35057.629999995232</v>
      </c>
      <c r="H180" s="33">
        <f t="shared" si="69"/>
        <v>99.955149818624022</v>
      </c>
      <c r="I180" s="33">
        <f t="shared" si="70"/>
        <v>24.731909326900723</v>
      </c>
    </row>
    <row r="181" spans="1:9" s="30" customFormat="1" ht="25.5" x14ac:dyDescent="0.25">
      <c r="A181" s="49"/>
      <c r="B181" s="1" t="s">
        <v>2</v>
      </c>
      <c r="C181" s="24">
        <v>315642200</v>
      </c>
      <c r="D181" s="35">
        <v>315911822</v>
      </c>
      <c r="E181" s="32">
        <v>78166083</v>
      </c>
      <c r="F181" s="32">
        <v>78131025.370000005</v>
      </c>
      <c r="G181" s="32">
        <f t="shared" si="68"/>
        <v>35057.629999995232</v>
      </c>
      <c r="H181" s="32">
        <f t="shared" si="69"/>
        <v>99.955149818624022</v>
      </c>
      <c r="I181" s="32">
        <f t="shared" si="70"/>
        <v>24.731909326900723</v>
      </c>
    </row>
    <row r="182" spans="1:9" s="30" customFormat="1" ht="26.25" x14ac:dyDescent="0.25">
      <c r="A182" s="49"/>
      <c r="B182" s="12" t="s">
        <v>63</v>
      </c>
      <c r="C182" s="28">
        <f>C183+C184</f>
        <v>2674500</v>
      </c>
      <c r="D182" s="28">
        <f t="shared" ref="D182:F182" si="94">D183+D184</f>
        <v>4547123</v>
      </c>
      <c r="E182" s="28">
        <f t="shared" si="94"/>
        <v>0</v>
      </c>
      <c r="F182" s="28">
        <f t="shared" si="94"/>
        <v>0</v>
      </c>
      <c r="G182" s="33">
        <f t="shared" si="68"/>
        <v>0</v>
      </c>
      <c r="H182" s="33">
        <v>0</v>
      </c>
      <c r="I182" s="33">
        <f t="shared" si="70"/>
        <v>0</v>
      </c>
    </row>
    <row r="183" spans="1:9" s="30" customFormat="1" ht="25.5" x14ac:dyDescent="0.25">
      <c r="A183" s="49"/>
      <c r="B183" s="1" t="s">
        <v>7</v>
      </c>
      <c r="C183" s="21">
        <v>0</v>
      </c>
      <c r="D183" s="35">
        <v>22843</v>
      </c>
      <c r="E183" s="32">
        <v>0</v>
      </c>
      <c r="F183" s="32">
        <v>0</v>
      </c>
      <c r="G183" s="32">
        <f t="shared" si="68"/>
        <v>0</v>
      </c>
      <c r="H183" s="32">
        <v>0</v>
      </c>
      <c r="I183" s="32">
        <f t="shared" si="70"/>
        <v>0</v>
      </c>
    </row>
    <row r="184" spans="1:9" s="20" customFormat="1" ht="25.5" x14ac:dyDescent="0.25">
      <c r="A184" s="50"/>
      <c r="B184" s="1" t="s">
        <v>2</v>
      </c>
      <c r="C184" s="21">
        <v>2674500</v>
      </c>
      <c r="D184" s="35">
        <v>4524280</v>
      </c>
      <c r="E184" s="32">
        <v>0</v>
      </c>
      <c r="F184" s="32">
        <v>0</v>
      </c>
      <c r="G184" s="32">
        <f t="shared" si="68"/>
        <v>0</v>
      </c>
      <c r="H184" s="32">
        <v>0</v>
      </c>
      <c r="I184" s="32">
        <f t="shared" si="70"/>
        <v>0</v>
      </c>
    </row>
    <row r="185" spans="1:9" ht="25.5" x14ac:dyDescent="0.25">
      <c r="A185" s="48">
        <v>11</v>
      </c>
      <c r="B185" s="14" t="s">
        <v>111</v>
      </c>
      <c r="C185" s="23">
        <f>C186</f>
        <v>87592688</v>
      </c>
      <c r="D185" s="23">
        <f t="shared" ref="D185:F185" si="95">D186</f>
        <v>87592688</v>
      </c>
      <c r="E185" s="23">
        <f t="shared" si="95"/>
        <v>15707908</v>
      </c>
      <c r="F185" s="23">
        <f t="shared" si="95"/>
        <v>14978900.07</v>
      </c>
      <c r="G185" s="33">
        <f t="shared" si="68"/>
        <v>729007.9299999997</v>
      </c>
      <c r="H185" s="33">
        <f t="shared" si="69"/>
        <v>95.35897504619966</v>
      </c>
      <c r="I185" s="33">
        <f t="shared" si="70"/>
        <v>17.100628388068191</v>
      </c>
    </row>
    <row r="186" spans="1:9" s="30" customFormat="1" ht="24.75" customHeight="1" x14ac:dyDescent="0.25">
      <c r="A186" s="49"/>
      <c r="B186" s="25" t="s">
        <v>18</v>
      </c>
      <c r="C186" s="23">
        <f>C187</f>
        <v>87592688</v>
      </c>
      <c r="D186" s="23">
        <f t="shared" ref="D186:F186" si="96">D187</f>
        <v>87592688</v>
      </c>
      <c r="E186" s="23">
        <f t="shared" si="96"/>
        <v>15707908</v>
      </c>
      <c r="F186" s="23">
        <f t="shared" si="96"/>
        <v>14978900.07</v>
      </c>
      <c r="G186" s="33">
        <f t="shared" si="68"/>
        <v>729007.9299999997</v>
      </c>
      <c r="H186" s="33">
        <f t="shared" si="69"/>
        <v>95.35897504619966</v>
      </c>
      <c r="I186" s="33">
        <f t="shared" si="70"/>
        <v>17.100628388068191</v>
      </c>
    </row>
    <row r="187" spans="1:9" s="20" customFormat="1" x14ac:dyDescent="0.25">
      <c r="A187" s="49"/>
      <c r="B187" s="19" t="s">
        <v>4</v>
      </c>
      <c r="C187" s="24">
        <v>87592688</v>
      </c>
      <c r="D187" s="35">
        <v>87592688</v>
      </c>
      <c r="E187" s="32">
        <v>15707908</v>
      </c>
      <c r="F187" s="32">
        <v>14978900.07</v>
      </c>
      <c r="G187" s="32">
        <f t="shared" si="68"/>
        <v>729007.9299999997</v>
      </c>
      <c r="H187" s="32">
        <f t="shared" si="69"/>
        <v>95.35897504619966</v>
      </c>
      <c r="I187" s="32">
        <f t="shared" si="70"/>
        <v>17.100628388068191</v>
      </c>
    </row>
    <row r="188" spans="1:9" x14ac:dyDescent="0.25">
      <c r="A188" s="48">
        <v>12</v>
      </c>
      <c r="B188" s="14" t="s">
        <v>14</v>
      </c>
      <c r="C188" s="23">
        <f>C189+C192+C194+C196+C198</f>
        <v>172825700</v>
      </c>
      <c r="D188" s="23">
        <f t="shared" ref="D188:F188" si="97">D189+D192+D194+D196+D198</f>
        <v>173125700</v>
      </c>
      <c r="E188" s="23">
        <f t="shared" si="97"/>
        <v>32061787</v>
      </c>
      <c r="F188" s="23">
        <f t="shared" si="97"/>
        <v>24724758.960000001</v>
      </c>
      <c r="G188" s="33">
        <f t="shared" si="68"/>
        <v>7337028.0399999991</v>
      </c>
      <c r="H188" s="33">
        <f t="shared" si="69"/>
        <v>77.115972855786239</v>
      </c>
      <c r="I188" s="33">
        <f t="shared" si="70"/>
        <v>14.281391474518227</v>
      </c>
    </row>
    <row r="189" spans="1:9" s="30" customFormat="1" ht="38.25" x14ac:dyDescent="0.25">
      <c r="A189" s="57"/>
      <c r="B189" s="25" t="s">
        <v>64</v>
      </c>
      <c r="C189" s="23">
        <f>C190+C191</f>
        <v>7733200</v>
      </c>
      <c r="D189" s="23">
        <f t="shared" ref="D189:F189" si="98">D190+D191</f>
        <v>7733200</v>
      </c>
      <c r="E189" s="23">
        <f t="shared" si="98"/>
        <v>408700</v>
      </c>
      <c r="F189" s="23">
        <f t="shared" si="98"/>
        <v>344745.58</v>
      </c>
      <c r="G189" s="33">
        <f t="shared" si="68"/>
        <v>63954.419999999984</v>
      </c>
      <c r="H189" s="33">
        <f t="shared" si="69"/>
        <v>84.351744555908979</v>
      </c>
      <c r="I189" s="33">
        <f t="shared" si="70"/>
        <v>4.4579938447214609</v>
      </c>
    </row>
    <row r="190" spans="1:9" s="20" customFormat="1" x14ac:dyDescent="0.25">
      <c r="A190" s="57"/>
      <c r="B190" s="1" t="s">
        <v>6</v>
      </c>
      <c r="C190" s="24">
        <f>5950000</f>
        <v>5950000</v>
      </c>
      <c r="D190" s="24">
        <f>5950000</f>
        <v>5950000</v>
      </c>
      <c r="E190" s="32">
        <v>0</v>
      </c>
      <c r="F190" s="32">
        <f>0</f>
        <v>0</v>
      </c>
      <c r="G190" s="32">
        <f t="shared" si="68"/>
        <v>0</v>
      </c>
      <c r="H190" s="32">
        <v>0</v>
      </c>
      <c r="I190" s="32">
        <f t="shared" si="70"/>
        <v>0</v>
      </c>
    </row>
    <row r="191" spans="1:9" s="20" customFormat="1" x14ac:dyDescent="0.25">
      <c r="A191" s="57"/>
      <c r="B191" s="1" t="s">
        <v>17</v>
      </c>
      <c r="C191" s="24">
        <v>1783200</v>
      </c>
      <c r="D191" s="24">
        <v>1783200</v>
      </c>
      <c r="E191" s="32">
        <v>408700</v>
      </c>
      <c r="F191" s="32">
        <v>344745.58</v>
      </c>
      <c r="G191" s="32">
        <f t="shared" si="68"/>
        <v>63954.419999999984</v>
      </c>
      <c r="H191" s="32">
        <f t="shared" si="69"/>
        <v>84.351744555908979</v>
      </c>
      <c r="I191" s="32">
        <f t="shared" si="70"/>
        <v>19.332973306415436</v>
      </c>
    </row>
    <row r="192" spans="1:9" s="30" customFormat="1" ht="43.5" customHeight="1" x14ac:dyDescent="0.25">
      <c r="A192" s="57"/>
      <c r="B192" s="25" t="s">
        <v>65</v>
      </c>
      <c r="C192" s="23">
        <f>C193</f>
        <v>67964900</v>
      </c>
      <c r="D192" s="23">
        <f t="shared" ref="D192:F192" si="99">D193</f>
        <v>68264900</v>
      </c>
      <c r="E192" s="23">
        <f t="shared" si="99"/>
        <v>13417670</v>
      </c>
      <c r="F192" s="23">
        <f t="shared" si="99"/>
        <v>11519161.77</v>
      </c>
      <c r="G192" s="33">
        <f t="shared" si="68"/>
        <v>1898508.2300000004</v>
      </c>
      <c r="H192" s="33">
        <f t="shared" si="69"/>
        <v>85.850686221974442</v>
      </c>
      <c r="I192" s="33">
        <f t="shared" si="70"/>
        <v>16.874208810091275</v>
      </c>
    </row>
    <row r="193" spans="1:9" s="20" customFormat="1" x14ac:dyDescent="0.25">
      <c r="A193" s="57"/>
      <c r="B193" s="1" t="s">
        <v>6</v>
      </c>
      <c r="C193" s="24">
        <f>8192700+35817700+23954500</f>
        <v>67964900</v>
      </c>
      <c r="D193" s="24">
        <f>8192700+36117700+23954500</f>
        <v>68264900</v>
      </c>
      <c r="E193" s="32">
        <v>13417670</v>
      </c>
      <c r="F193" s="32">
        <f>952780.64+5936056.93+4630324.2</f>
        <v>11519161.77</v>
      </c>
      <c r="G193" s="32">
        <f t="shared" si="68"/>
        <v>1898508.2300000004</v>
      </c>
      <c r="H193" s="32">
        <f t="shared" si="69"/>
        <v>85.850686221974442</v>
      </c>
      <c r="I193" s="32">
        <f t="shared" si="70"/>
        <v>16.874208810091275</v>
      </c>
    </row>
    <row r="194" spans="1:9" s="30" customFormat="1" ht="30.75" customHeight="1" x14ac:dyDescent="0.25">
      <c r="A194" s="57"/>
      <c r="B194" s="25" t="s">
        <v>66</v>
      </c>
      <c r="C194" s="23">
        <f>C195</f>
        <v>205700</v>
      </c>
      <c r="D194" s="23">
        <f t="shared" ref="D194:F194" si="100">D195</f>
        <v>205700</v>
      </c>
      <c r="E194" s="23">
        <f t="shared" si="100"/>
        <v>52198</v>
      </c>
      <c r="F194" s="23">
        <f t="shared" si="100"/>
        <v>52198</v>
      </c>
      <c r="G194" s="33">
        <f t="shared" si="68"/>
        <v>0</v>
      </c>
      <c r="H194" s="33">
        <f t="shared" si="69"/>
        <v>100</v>
      </c>
      <c r="I194" s="33">
        <f t="shared" si="70"/>
        <v>25.375789985415654</v>
      </c>
    </row>
    <row r="195" spans="1:9" s="20" customFormat="1" x14ac:dyDescent="0.25">
      <c r="A195" s="57"/>
      <c r="B195" s="1" t="s">
        <v>6</v>
      </c>
      <c r="C195" s="24">
        <v>205700</v>
      </c>
      <c r="D195" s="35">
        <v>205700</v>
      </c>
      <c r="E195" s="32">
        <v>52198</v>
      </c>
      <c r="F195" s="32">
        <v>52198</v>
      </c>
      <c r="G195" s="32">
        <f t="shared" si="68"/>
        <v>0</v>
      </c>
      <c r="H195" s="32">
        <f t="shared" si="69"/>
        <v>100</v>
      </c>
      <c r="I195" s="32">
        <f t="shared" si="70"/>
        <v>25.375789985415654</v>
      </c>
    </row>
    <row r="196" spans="1:9" s="30" customFormat="1" ht="51" x14ac:dyDescent="0.25">
      <c r="A196" s="57"/>
      <c r="B196" s="25" t="s">
        <v>112</v>
      </c>
      <c r="C196" s="23">
        <f>C197</f>
        <v>6000</v>
      </c>
      <c r="D196" s="23">
        <f t="shared" ref="D196:F196" si="101">D197</f>
        <v>6000</v>
      </c>
      <c r="E196" s="23">
        <f t="shared" si="101"/>
        <v>1500</v>
      </c>
      <c r="F196" s="23">
        <f t="shared" si="101"/>
        <v>0</v>
      </c>
      <c r="G196" s="33">
        <f t="shared" si="68"/>
        <v>1500</v>
      </c>
      <c r="H196" s="33">
        <f t="shared" si="69"/>
        <v>0</v>
      </c>
      <c r="I196" s="33">
        <f t="shared" si="70"/>
        <v>0</v>
      </c>
    </row>
    <row r="197" spans="1:9" s="20" customFormat="1" x14ac:dyDescent="0.25">
      <c r="A197" s="57"/>
      <c r="B197" s="1" t="s">
        <v>6</v>
      </c>
      <c r="C197" s="24">
        <v>6000</v>
      </c>
      <c r="D197" s="35">
        <v>6000</v>
      </c>
      <c r="E197" s="32">
        <v>1500</v>
      </c>
      <c r="F197" s="32">
        <v>0</v>
      </c>
      <c r="G197" s="32">
        <f t="shared" si="68"/>
        <v>1500</v>
      </c>
      <c r="H197" s="32">
        <f t="shared" si="69"/>
        <v>0</v>
      </c>
      <c r="I197" s="32">
        <f t="shared" si="70"/>
        <v>0</v>
      </c>
    </row>
    <row r="198" spans="1:9" s="30" customFormat="1" ht="38.25" x14ac:dyDescent="0.25">
      <c r="A198" s="57"/>
      <c r="B198" s="25" t="s">
        <v>113</v>
      </c>
      <c r="C198" s="23">
        <f>C199</f>
        <v>96915900</v>
      </c>
      <c r="D198" s="23">
        <f t="shared" ref="D198:F198" si="102">D199</f>
        <v>96915900</v>
      </c>
      <c r="E198" s="23">
        <f t="shared" si="102"/>
        <v>18181719</v>
      </c>
      <c r="F198" s="23">
        <f t="shared" si="102"/>
        <v>12808653.610000001</v>
      </c>
      <c r="G198" s="33">
        <f t="shared" ref="G198:G229" si="103">E198-F198</f>
        <v>5373065.3899999987</v>
      </c>
      <c r="H198" s="33">
        <f t="shared" ref="H198:H229" si="104">F198/E198*100</f>
        <v>70.447979148726262</v>
      </c>
      <c r="I198" s="33">
        <f t="shared" ref="I198:I229" si="105">F198/D198*100</f>
        <v>13.216256166428833</v>
      </c>
    </row>
    <row r="199" spans="1:9" s="20" customFormat="1" x14ac:dyDescent="0.25">
      <c r="A199" s="57"/>
      <c r="B199" s="1" t="s">
        <v>6</v>
      </c>
      <c r="C199" s="24">
        <f>5139900+91776000</f>
        <v>96915900</v>
      </c>
      <c r="D199" s="24">
        <f>5139900+91776000</f>
        <v>96915900</v>
      </c>
      <c r="E199" s="32">
        <v>18181719</v>
      </c>
      <c r="F199" s="32">
        <f>495292.39+12313361.22</f>
        <v>12808653.610000001</v>
      </c>
      <c r="G199" s="32">
        <f t="shared" si="103"/>
        <v>5373065.3899999987</v>
      </c>
      <c r="H199" s="32">
        <f t="shared" si="104"/>
        <v>70.447979148726262</v>
      </c>
      <c r="I199" s="32">
        <f t="shared" si="105"/>
        <v>13.216256166428833</v>
      </c>
    </row>
    <row r="200" spans="1:9" ht="25.5" x14ac:dyDescent="0.25">
      <c r="A200" s="51">
        <v>13</v>
      </c>
      <c r="B200" s="16" t="s">
        <v>10</v>
      </c>
      <c r="C200" s="28">
        <f>C201+C203+C205</f>
        <v>101240500</v>
      </c>
      <c r="D200" s="28">
        <f t="shared" ref="D200:F200" si="106">D201+D203+D205</f>
        <v>103634022</v>
      </c>
      <c r="E200" s="28">
        <f t="shared" si="106"/>
        <v>20384585.280000001</v>
      </c>
      <c r="F200" s="28">
        <f t="shared" si="106"/>
        <v>19383082.73</v>
      </c>
      <c r="G200" s="33">
        <f t="shared" si="103"/>
        <v>1001502.5500000007</v>
      </c>
      <c r="H200" s="33">
        <f t="shared" si="104"/>
        <v>95.086961366917734</v>
      </c>
      <c r="I200" s="33">
        <f t="shared" si="105"/>
        <v>18.703397162372028</v>
      </c>
    </row>
    <row r="201" spans="1:9" s="30" customFormat="1" ht="25.5" x14ac:dyDescent="0.25">
      <c r="A201" s="52"/>
      <c r="B201" s="27" t="s">
        <v>18</v>
      </c>
      <c r="C201" s="28">
        <f>C202</f>
        <v>89606400</v>
      </c>
      <c r="D201" s="28">
        <f t="shared" ref="D201:F201" si="107">D202</f>
        <v>89606400</v>
      </c>
      <c r="E201" s="28">
        <f t="shared" si="107"/>
        <v>18373589.280000001</v>
      </c>
      <c r="F201" s="28">
        <f t="shared" si="107"/>
        <v>17487723.969999999</v>
      </c>
      <c r="G201" s="33">
        <f t="shared" si="103"/>
        <v>885865.31000000238</v>
      </c>
      <c r="H201" s="33">
        <f t="shared" si="104"/>
        <v>95.178594141296685</v>
      </c>
      <c r="I201" s="33">
        <f t="shared" si="105"/>
        <v>19.516155062584815</v>
      </c>
    </row>
    <row r="202" spans="1:9" s="20" customFormat="1" ht="25.5" x14ac:dyDescent="0.25">
      <c r="A202" s="52"/>
      <c r="B202" s="1" t="s">
        <v>9</v>
      </c>
      <c r="C202" s="21">
        <v>89606400</v>
      </c>
      <c r="D202" s="35">
        <v>89606400</v>
      </c>
      <c r="E202" s="32">
        <v>18373589.280000001</v>
      </c>
      <c r="F202" s="32">
        <v>17487723.969999999</v>
      </c>
      <c r="G202" s="32">
        <f t="shared" si="103"/>
        <v>885865.31000000238</v>
      </c>
      <c r="H202" s="32">
        <f t="shared" si="104"/>
        <v>95.178594141296685</v>
      </c>
      <c r="I202" s="32">
        <f t="shared" si="105"/>
        <v>19.516155062584815</v>
      </c>
    </row>
    <row r="203" spans="1:9" s="30" customFormat="1" ht="25.5" x14ac:dyDescent="0.25">
      <c r="A203" s="52"/>
      <c r="B203" s="27" t="s">
        <v>67</v>
      </c>
      <c r="C203" s="28">
        <f>C204</f>
        <v>11634100</v>
      </c>
      <c r="D203" s="28">
        <f t="shared" ref="D203:F203" si="108">D204</f>
        <v>12737165</v>
      </c>
      <c r="E203" s="28">
        <f t="shared" si="108"/>
        <v>2010996</v>
      </c>
      <c r="F203" s="28">
        <f t="shared" si="108"/>
        <v>1895358.76</v>
      </c>
      <c r="G203" s="33">
        <f t="shared" si="103"/>
        <v>115637.23999999999</v>
      </c>
      <c r="H203" s="33">
        <f t="shared" si="104"/>
        <v>94.249752858782415</v>
      </c>
      <c r="I203" s="33">
        <f t="shared" si="105"/>
        <v>14.880538644195942</v>
      </c>
    </row>
    <row r="204" spans="1:9" s="20" customFormat="1" ht="25.5" x14ac:dyDescent="0.25">
      <c r="A204" s="52"/>
      <c r="B204" s="1" t="s">
        <v>9</v>
      </c>
      <c r="C204" s="21">
        <v>11634100</v>
      </c>
      <c r="D204" s="35">
        <v>12737165</v>
      </c>
      <c r="E204" s="32">
        <v>2010996</v>
      </c>
      <c r="F204" s="32">
        <v>1895358.76</v>
      </c>
      <c r="G204" s="32">
        <f t="shared" si="103"/>
        <v>115637.23999999999</v>
      </c>
      <c r="H204" s="32">
        <f t="shared" si="104"/>
        <v>94.249752858782415</v>
      </c>
      <c r="I204" s="32">
        <f t="shared" si="105"/>
        <v>14.880538644195942</v>
      </c>
    </row>
    <row r="205" spans="1:9" s="30" customFormat="1" ht="75.75" customHeight="1" x14ac:dyDescent="0.25">
      <c r="A205" s="52"/>
      <c r="B205" s="27" t="s">
        <v>114</v>
      </c>
      <c r="C205" s="28">
        <f>C206</f>
        <v>0</v>
      </c>
      <c r="D205" s="28">
        <f t="shared" ref="D205:F205" si="109">D206</f>
        <v>1290457</v>
      </c>
      <c r="E205" s="28">
        <f t="shared" si="109"/>
        <v>0</v>
      </c>
      <c r="F205" s="28">
        <f t="shared" si="109"/>
        <v>0</v>
      </c>
      <c r="G205" s="33">
        <f t="shared" si="103"/>
        <v>0</v>
      </c>
      <c r="H205" s="33">
        <v>0</v>
      </c>
      <c r="I205" s="33">
        <f t="shared" si="105"/>
        <v>0</v>
      </c>
    </row>
    <row r="206" spans="1:9" s="20" customFormat="1" ht="25.5" x14ac:dyDescent="0.25">
      <c r="A206" s="53"/>
      <c r="B206" s="1" t="s">
        <v>7</v>
      </c>
      <c r="C206" s="21">
        <v>0</v>
      </c>
      <c r="D206" s="35">
        <v>1290457</v>
      </c>
      <c r="E206" s="32">
        <v>0</v>
      </c>
      <c r="F206" s="32">
        <v>0</v>
      </c>
      <c r="G206" s="32">
        <f t="shared" si="103"/>
        <v>0</v>
      </c>
      <c r="H206" s="32">
        <v>0</v>
      </c>
      <c r="I206" s="32">
        <f t="shared" si="105"/>
        <v>0</v>
      </c>
    </row>
    <row r="207" spans="1:9" ht="38.25" x14ac:dyDescent="0.25">
      <c r="A207" s="48">
        <v>14</v>
      </c>
      <c r="B207" s="14" t="s">
        <v>11</v>
      </c>
      <c r="C207" s="23">
        <f>C208+C210+C212+C214+C216+C218</f>
        <v>833500</v>
      </c>
      <c r="D207" s="23">
        <f t="shared" ref="D207:F207" si="110">D208+D210+D212+D214+D216+D218</f>
        <v>833500</v>
      </c>
      <c r="E207" s="23">
        <f t="shared" si="110"/>
        <v>147000</v>
      </c>
      <c r="F207" s="23">
        <f t="shared" si="110"/>
        <v>141360</v>
      </c>
      <c r="G207" s="33">
        <f t="shared" si="103"/>
        <v>5640</v>
      </c>
      <c r="H207" s="33">
        <f t="shared" si="104"/>
        <v>96.16326530612244</v>
      </c>
      <c r="I207" s="33">
        <f t="shared" si="105"/>
        <v>16.959808038392321</v>
      </c>
    </row>
    <row r="208" spans="1:9" s="30" customFormat="1" ht="38.25" x14ac:dyDescent="0.25">
      <c r="A208" s="49"/>
      <c r="B208" s="25" t="s">
        <v>68</v>
      </c>
      <c r="C208" s="23">
        <f>C209</f>
        <v>66800</v>
      </c>
      <c r="D208" s="23">
        <f t="shared" ref="D208:F208" si="111">D209</f>
        <v>66800</v>
      </c>
      <c r="E208" s="23">
        <f t="shared" si="111"/>
        <v>0</v>
      </c>
      <c r="F208" s="23">
        <f t="shared" si="111"/>
        <v>0</v>
      </c>
      <c r="G208" s="33">
        <f t="shared" si="103"/>
        <v>0</v>
      </c>
      <c r="H208" s="33">
        <v>0</v>
      </c>
      <c r="I208" s="33">
        <f t="shared" si="105"/>
        <v>0</v>
      </c>
    </row>
    <row r="209" spans="1:9" s="20" customFormat="1" x14ac:dyDescent="0.25">
      <c r="A209" s="49"/>
      <c r="B209" s="1" t="s">
        <v>6</v>
      </c>
      <c r="C209" s="24">
        <v>66800</v>
      </c>
      <c r="D209" s="35">
        <v>66800</v>
      </c>
      <c r="E209" s="32">
        <v>0</v>
      </c>
      <c r="F209" s="32">
        <v>0</v>
      </c>
      <c r="G209" s="32">
        <f t="shared" si="103"/>
        <v>0</v>
      </c>
      <c r="H209" s="32">
        <v>0</v>
      </c>
      <c r="I209" s="32">
        <f t="shared" si="105"/>
        <v>0</v>
      </c>
    </row>
    <row r="210" spans="1:9" s="30" customFormat="1" ht="25.5" x14ac:dyDescent="0.25">
      <c r="A210" s="49"/>
      <c r="B210" s="25" t="s">
        <v>69</v>
      </c>
      <c r="C210" s="23">
        <f>C211</f>
        <v>276000</v>
      </c>
      <c r="D210" s="23">
        <f t="shared" ref="D210:F210" si="112">D211</f>
        <v>276000</v>
      </c>
      <c r="E210" s="23">
        <f t="shared" si="112"/>
        <v>0</v>
      </c>
      <c r="F210" s="23">
        <f t="shared" si="112"/>
        <v>0</v>
      </c>
      <c r="G210" s="33">
        <f t="shared" si="103"/>
        <v>0</v>
      </c>
      <c r="H210" s="33">
        <v>0</v>
      </c>
      <c r="I210" s="33">
        <f t="shared" si="105"/>
        <v>0</v>
      </c>
    </row>
    <row r="211" spans="1:9" s="20" customFormat="1" x14ac:dyDescent="0.25">
      <c r="A211" s="49"/>
      <c r="B211" s="6" t="s">
        <v>8</v>
      </c>
      <c r="C211" s="24">
        <v>276000</v>
      </c>
      <c r="D211" s="35">
        <v>276000</v>
      </c>
      <c r="E211" s="32">
        <v>0</v>
      </c>
      <c r="F211" s="32">
        <v>0</v>
      </c>
      <c r="G211" s="32">
        <f t="shared" si="103"/>
        <v>0</v>
      </c>
      <c r="H211" s="32">
        <v>0</v>
      </c>
      <c r="I211" s="32">
        <f t="shared" si="105"/>
        <v>0</v>
      </c>
    </row>
    <row r="212" spans="1:9" s="30" customFormat="1" ht="63.75" x14ac:dyDescent="0.25">
      <c r="A212" s="49"/>
      <c r="B212" s="25" t="s">
        <v>70</v>
      </c>
      <c r="C212" s="23">
        <f>C213</f>
        <v>109000</v>
      </c>
      <c r="D212" s="23">
        <f t="shared" ref="D212:F212" si="113">D213</f>
        <v>109000</v>
      </c>
      <c r="E212" s="23">
        <f t="shared" si="113"/>
        <v>0</v>
      </c>
      <c r="F212" s="23">
        <f t="shared" si="113"/>
        <v>0</v>
      </c>
      <c r="G212" s="33">
        <f t="shared" si="103"/>
        <v>0</v>
      </c>
      <c r="H212" s="33">
        <v>0</v>
      </c>
      <c r="I212" s="33">
        <f t="shared" si="105"/>
        <v>0</v>
      </c>
    </row>
    <row r="213" spans="1:9" s="20" customFormat="1" x14ac:dyDescent="0.25">
      <c r="A213" s="49"/>
      <c r="B213" s="1" t="s">
        <v>6</v>
      </c>
      <c r="C213" s="24">
        <v>109000</v>
      </c>
      <c r="D213" s="35">
        <v>109000</v>
      </c>
      <c r="E213" s="32">
        <v>0</v>
      </c>
      <c r="F213" s="32">
        <v>0</v>
      </c>
      <c r="G213" s="32">
        <f t="shared" si="103"/>
        <v>0</v>
      </c>
      <c r="H213" s="32">
        <v>0</v>
      </c>
      <c r="I213" s="32">
        <f t="shared" si="105"/>
        <v>0</v>
      </c>
    </row>
    <row r="214" spans="1:9" s="30" customFormat="1" ht="82.5" customHeight="1" x14ac:dyDescent="0.25">
      <c r="A214" s="49"/>
      <c r="B214" s="25" t="s">
        <v>71</v>
      </c>
      <c r="C214" s="23">
        <f>C215</f>
        <v>234500</v>
      </c>
      <c r="D214" s="23">
        <f t="shared" ref="D214:F214" si="114">D215</f>
        <v>234500</v>
      </c>
      <c r="E214" s="23">
        <f t="shared" si="114"/>
        <v>100000</v>
      </c>
      <c r="F214" s="23">
        <f t="shared" si="114"/>
        <v>100000</v>
      </c>
      <c r="G214" s="33">
        <f t="shared" si="103"/>
        <v>0</v>
      </c>
      <c r="H214" s="33">
        <f t="shared" si="104"/>
        <v>100</v>
      </c>
      <c r="I214" s="33">
        <f t="shared" si="105"/>
        <v>42.643923240938165</v>
      </c>
    </row>
    <row r="215" spans="1:9" s="30" customFormat="1" x14ac:dyDescent="0.25">
      <c r="A215" s="49"/>
      <c r="B215" s="1" t="s">
        <v>17</v>
      </c>
      <c r="C215" s="24">
        <v>234500</v>
      </c>
      <c r="D215" s="35">
        <v>234500</v>
      </c>
      <c r="E215" s="32">
        <v>100000</v>
      </c>
      <c r="F215" s="32">
        <v>100000</v>
      </c>
      <c r="G215" s="32">
        <f t="shared" si="103"/>
        <v>0</v>
      </c>
      <c r="H215" s="32">
        <f t="shared" si="104"/>
        <v>100</v>
      </c>
      <c r="I215" s="32">
        <f t="shared" si="105"/>
        <v>42.643923240938165</v>
      </c>
    </row>
    <row r="216" spans="1:9" s="30" customFormat="1" ht="63.75" x14ac:dyDescent="0.25">
      <c r="A216" s="49"/>
      <c r="B216" s="25" t="s">
        <v>72</v>
      </c>
      <c r="C216" s="23">
        <f>C217</f>
        <v>97000</v>
      </c>
      <c r="D216" s="23">
        <f t="shared" ref="D216:F216" si="115">D217</f>
        <v>97000</v>
      </c>
      <c r="E216" s="23">
        <f t="shared" si="115"/>
        <v>47000</v>
      </c>
      <c r="F216" s="23">
        <f t="shared" si="115"/>
        <v>41360</v>
      </c>
      <c r="G216" s="33">
        <f t="shared" si="103"/>
        <v>5640</v>
      </c>
      <c r="H216" s="33">
        <f t="shared" si="104"/>
        <v>88</v>
      </c>
      <c r="I216" s="33">
        <f t="shared" si="105"/>
        <v>42.639175257731956</v>
      </c>
    </row>
    <row r="217" spans="1:9" s="18" customFormat="1" x14ac:dyDescent="0.25">
      <c r="A217" s="49"/>
      <c r="B217" s="1" t="s">
        <v>6</v>
      </c>
      <c r="C217" s="24">
        <v>97000</v>
      </c>
      <c r="D217" s="35">
        <v>97000</v>
      </c>
      <c r="E217" s="32">
        <v>47000</v>
      </c>
      <c r="F217" s="32">
        <v>41360</v>
      </c>
      <c r="G217" s="32">
        <f t="shared" si="103"/>
        <v>5640</v>
      </c>
      <c r="H217" s="32">
        <f t="shared" si="104"/>
        <v>88</v>
      </c>
      <c r="I217" s="32">
        <f t="shared" si="105"/>
        <v>42.639175257731956</v>
      </c>
    </row>
    <row r="218" spans="1:9" s="30" customFormat="1" ht="63.75" x14ac:dyDescent="0.25">
      <c r="A218" s="49"/>
      <c r="B218" s="25" t="s">
        <v>73</v>
      </c>
      <c r="C218" s="23">
        <f>C219</f>
        <v>50200</v>
      </c>
      <c r="D218" s="23">
        <f t="shared" ref="D218:F218" si="116">D219</f>
        <v>50200</v>
      </c>
      <c r="E218" s="23">
        <f t="shared" si="116"/>
        <v>0</v>
      </c>
      <c r="F218" s="23">
        <f t="shared" si="116"/>
        <v>0</v>
      </c>
      <c r="G218" s="33">
        <f t="shared" si="103"/>
        <v>0</v>
      </c>
      <c r="H218" s="33">
        <v>0</v>
      </c>
      <c r="I218" s="33">
        <f t="shared" si="105"/>
        <v>0</v>
      </c>
    </row>
    <row r="219" spans="1:9" s="20" customFormat="1" x14ac:dyDescent="0.25">
      <c r="A219" s="50"/>
      <c r="B219" s="1" t="s">
        <v>17</v>
      </c>
      <c r="C219" s="24">
        <v>50200</v>
      </c>
      <c r="D219" s="35">
        <v>50200</v>
      </c>
      <c r="E219" s="32">
        <v>0</v>
      </c>
      <c r="F219" s="32">
        <v>0</v>
      </c>
      <c r="G219" s="32">
        <f t="shared" si="103"/>
        <v>0</v>
      </c>
      <c r="H219" s="32">
        <v>0</v>
      </c>
      <c r="I219" s="32">
        <f t="shared" si="105"/>
        <v>0</v>
      </c>
    </row>
    <row r="220" spans="1:9" ht="25.5" x14ac:dyDescent="0.25">
      <c r="A220" s="45">
        <v>15</v>
      </c>
      <c r="B220" s="14" t="s">
        <v>12</v>
      </c>
      <c r="C220" s="23">
        <f>C221+C225</f>
        <v>1499800</v>
      </c>
      <c r="D220" s="23">
        <f t="shared" ref="D220:F220" si="117">D221+D225</f>
        <v>8349965</v>
      </c>
      <c r="E220" s="23">
        <f t="shared" si="117"/>
        <v>164842</v>
      </c>
      <c r="F220" s="23">
        <f t="shared" si="117"/>
        <v>14212</v>
      </c>
      <c r="G220" s="33">
        <f t="shared" si="103"/>
        <v>150630</v>
      </c>
      <c r="H220" s="33">
        <f t="shared" si="104"/>
        <v>8.6215891581029105</v>
      </c>
      <c r="I220" s="33">
        <f t="shared" si="105"/>
        <v>0.17020430624559504</v>
      </c>
    </row>
    <row r="221" spans="1:9" s="30" customFormat="1" ht="38.25" x14ac:dyDescent="0.25">
      <c r="A221" s="46"/>
      <c r="B221" s="25" t="s">
        <v>74</v>
      </c>
      <c r="C221" s="23">
        <f>C222+C223+C224</f>
        <v>94000</v>
      </c>
      <c r="D221" s="23">
        <f t="shared" ref="D221:F221" si="118">D222+D223+D224</f>
        <v>94000</v>
      </c>
      <c r="E221" s="23">
        <f t="shared" si="118"/>
        <v>14342</v>
      </c>
      <c r="F221" s="23">
        <f t="shared" si="118"/>
        <v>14212</v>
      </c>
      <c r="G221" s="33">
        <f t="shared" si="103"/>
        <v>130</v>
      </c>
      <c r="H221" s="33">
        <f t="shared" si="104"/>
        <v>99.093571328963876</v>
      </c>
      <c r="I221" s="33">
        <f t="shared" si="105"/>
        <v>15.119148936170212</v>
      </c>
    </row>
    <row r="222" spans="1:9" s="30" customFormat="1" x14ac:dyDescent="0.25">
      <c r="A222" s="46"/>
      <c r="B222" s="1" t="s">
        <v>17</v>
      </c>
      <c r="C222" s="24">
        <v>30000</v>
      </c>
      <c r="D222" s="35">
        <v>30000</v>
      </c>
      <c r="E222" s="32">
        <v>0</v>
      </c>
      <c r="F222" s="32">
        <v>0</v>
      </c>
      <c r="G222" s="32">
        <f t="shared" si="103"/>
        <v>0</v>
      </c>
      <c r="H222" s="32">
        <v>0</v>
      </c>
      <c r="I222" s="32">
        <f t="shared" si="105"/>
        <v>0</v>
      </c>
    </row>
    <row r="223" spans="1:9" s="30" customFormat="1" x14ac:dyDescent="0.25">
      <c r="A223" s="46"/>
      <c r="B223" s="6" t="s">
        <v>8</v>
      </c>
      <c r="C223" s="24">
        <v>54000</v>
      </c>
      <c r="D223" s="35">
        <v>54000</v>
      </c>
      <c r="E223" s="32">
        <v>14342</v>
      </c>
      <c r="F223" s="32">
        <f>242+13970</f>
        <v>14212</v>
      </c>
      <c r="G223" s="32">
        <f t="shared" si="103"/>
        <v>130</v>
      </c>
      <c r="H223" s="32">
        <f t="shared" si="104"/>
        <v>99.093571328963876</v>
      </c>
      <c r="I223" s="32">
        <f t="shared" si="105"/>
        <v>26.31851851851852</v>
      </c>
    </row>
    <row r="224" spans="1:9" s="20" customFormat="1" ht="25.5" x14ac:dyDescent="0.25">
      <c r="A224" s="46"/>
      <c r="B224" s="1" t="s">
        <v>3</v>
      </c>
      <c r="C224" s="24">
        <v>10000</v>
      </c>
      <c r="D224" s="35">
        <v>10000</v>
      </c>
      <c r="E224" s="32">
        <v>0</v>
      </c>
      <c r="F224" s="32">
        <v>0</v>
      </c>
      <c r="G224" s="32">
        <f t="shared" si="103"/>
        <v>0</v>
      </c>
      <c r="H224" s="32">
        <v>0</v>
      </c>
      <c r="I224" s="32">
        <f t="shared" si="105"/>
        <v>0</v>
      </c>
    </row>
    <row r="225" spans="1:9" s="30" customFormat="1" ht="25.5" x14ac:dyDescent="0.25">
      <c r="A225" s="46"/>
      <c r="B225" s="25" t="s">
        <v>75</v>
      </c>
      <c r="C225" s="23">
        <f>C226+C227+C228</f>
        <v>1405800</v>
      </c>
      <c r="D225" s="23">
        <f t="shared" ref="D225:F225" si="119">D226+D227+D228</f>
        <v>8255965</v>
      </c>
      <c r="E225" s="23">
        <f t="shared" si="119"/>
        <v>150500</v>
      </c>
      <c r="F225" s="23">
        <f t="shared" si="119"/>
        <v>0</v>
      </c>
      <c r="G225" s="33">
        <f t="shared" si="103"/>
        <v>150500</v>
      </c>
      <c r="H225" s="33">
        <f t="shared" si="104"/>
        <v>0</v>
      </c>
      <c r="I225" s="33">
        <f t="shared" si="105"/>
        <v>0</v>
      </c>
    </row>
    <row r="226" spans="1:9" s="30" customFormat="1" x14ac:dyDescent="0.25">
      <c r="A226" s="46"/>
      <c r="B226" s="1" t="s">
        <v>17</v>
      </c>
      <c r="C226" s="24">
        <v>470000</v>
      </c>
      <c r="D226" s="35">
        <f>1120500+6141665</f>
        <v>7262165</v>
      </c>
      <c r="E226" s="32">
        <v>14800</v>
      </c>
      <c r="F226" s="32">
        <v>0</v>
      </c>
      <c r="G226" s="32">
        <f t="shared" si="103"/>
        <v>14800</v>
      </c>
      <c r="H226" s="32">
        <f t="shared" si="104"/>
        <v>0</v>
      </c>
      <c r="I226" s="32">
        <f t="shared" si="105"/>
        <v>0</v>
      </c>
    </row>
    <row r="227" spans="1:9" s="30" customFormat="1" x14ac:dyDescent="0.25">
      <c r="A227" s="46"/>
      <c r="B227" s="6" t="s">
        <v>8</v>
      </c>
      <c r="C227" s="24">
        <v>445800</v>
      </c>
      <c r="D227" s="35">
        <v>503800</v>
      </c>
      <c r="E227" s="32">
        <v>135700</v>
      </c>
      <c r="F227" s="32">
        <v>0</v>
      </c>
      <c r="G227" s="32">
        <f t="shared" si="103"/>
        <v>135700</v>
      </c>
      <c r="H227" s="32">
        <f t="shared" si="104"/>
        <v>0</v>
      </c>
      <c r="I227" s="32">
        <f t="shared" si="105"/>
        <v>0</v>
      </c>
    </row>
    <row r="228" spans="1:9" s="20" customFormat="1" ht="25.5" x14ac:dyDescent="0.25">
      <c r="A228" s="47"/>
      <c r="B228" s="1" t="s">
        <v>3</v>
      </c>
      <c r="C228" s="24">
        <v>490000</v>
      </c>
      <c r="D228" s="35">
        <v>490000</v>
      </c>
      <c r="E228" s="32">
        <v>0</v>
      </c>
      <c r="F228" s="32">
        <v>0</v>
      </c>
      <c r="G228" s="32">
        <f t="shared" si="103"/>
        <v>0</v>
      </c>
      <c r="H228" s="32">
        <v>0</v>
      </c>
      <c r="I228" s="32">
        <f t="shared" si="105"/>
        <v>0</v>
      </c>
    </row>
    <row r="229" spans="1:9" x14ac:dyDescent="0.25">
      <c r="A229" s="42"/>
      <c r="B229" s="12" t="s">
        <v>115</v>
      </c>
      <c r="C229" s="23">
        <f>C5+C28+C35+C55+C75+C99+C136+C145+C151+C172+C185+C188+C200+C207+C220</f>
        <v>14607913444</v>
      </c>
      <c r="D229" s="23">
        <f t="shared" ref="D229:F229" si="120">D5+D28+D35+D55+D75+D99+D136+D145+D151+D172+D185+D188+D200+D207+D220</f>
        <v>15850490020.110001</v>
      </c>
      <c r="E229" s="23">
        <f t="shared" si="120"/>
        <v>2403783350.1399999</v>
      </c>
      <c r="F229" s="23">
        <f t="shared" si="120"/>
        <v>1964807076.6299999</v>
      </c>
      <c r="G229" s="33">
        <f t="shared" si="103"/>
        <v>438976273.50999999</v>
      </c>
      <c r="H229" s="33">
        <f t="shared" si="104"/>
        <v>81.738109905602201</v>
      </c>
      <c r="I229" s="33">
        <f t="shared" si="105"/>
        <v>12.39587592646782</v>
      </c>
    </row>
    <row r="230" spans="1:9" x14ac:dyDescent="0.25">
      <c r="H230" s="44"/>
      <c r="I230" s="44"/>
    </row>
    <row r="231" spans="1:9" x14ac:dyDescent="0.25">
      <c r="C231" s="43"/>
      <c r="D231" s="43"/>
      <c r="E231" s="43"/>
      <c r="F231" s="43"/>
      <c r="G231" s="43"/>
      <c r="H231" s="44"/>
      <c r="I231" s="44"/>
    </row>
  </sheetData>
  <autoFilter ref="A4:I230" xr:uid="{1AB8170B-6615-45CD-B53F-CB242677F841}"/>
  <mergeCells count="16">
    <mergeCell ref="B1:H1"/>
    <mergeCell ref="A35:A54"/>
    <mergeCell ref="A151:A171"/>
    <mergeCell ref="A28:A34"/>
    <mergeCell ref="A188:A199"/>
    <mergeCell ref="A5:A27"/>
    <mergeCell ref="A55:A74"/>
    <mergeCell ref="A75:A98"/>
    <mergeCell ref="A99:A135"/>
    <mergeCell ref="A136:A144"/>
    <mergeCell ref="A220:A228"/>
    <mergeCell ref="A145:A150"/>
    <mergeCell ref="A172:A184"/>
    <mergeCell ref="A185:A187"/>
    <mergeCell ref="A200:A206"/>
    <mergeCell ref="A207:A219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№4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2025-05-28T06:53:23Z</cp:lastPrinted>
  <dcterms:created xsi:type="dcterms:W3CDTF">2014-05-23T06:49:41Z</dcterms:created>
  <dcterms:modified xsi:type="dcterms:W3CDTF">2025-05-28T06:53:27Z</dcterms:modified>
</cp:coreProperties>
</file>