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год\Отчёты за 2025 год\Отчёт за 1 квартал 2025 года\"/>
    </mc:Choice>
  </mc:AlternateContent>
  <xr:revisionPtr revIDLastSave="0" documentId="13_ncr:1_{EAAC6C89-9690-4DB3-8DD2-9415D35BF3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№ 5" sheetId="2" r:id="rId1"/>
  </sheets>
  <definedNames>
    <definedName name="_xlnm._FilterDatabase" localSheetId="0" hidden="1">'таблица № 5'!$A$7:$F$71</definedName>
    <definedName name="_xlnm.Print_Titles" localSheetId="0">'таблица № 5'!$6:$7</definedName>
    <definedName name="_xlnm.Print_Area" localSheetId="0">'таблица № 5'!$A$1:$N$71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7" i="2" l="1"/>
  <c r="N66" i="2"/>
  <c r="N67" i="2"/>
  <c r="L66" i="2"/>
  <c r="L67" i="2"/>
  <c r="J67" i="2"/>
  <c r="K67" i="2"/>
  <c r="I67" i="2"/>
  <c r="J66" i="2"/>
  <c r="I66" i="2"/>
  <c r="H66" i="2"/>
  <c r="G67" i="2"/>
  <c r="F67" i="2"/>
  <c r="E67" i="2"/>
  <c r="D67" i="2"/>
  <c r="C67" i="2"/>
  <c r="B67" i="2"/>
  <c r="M61" i="2"/>
  <c r="N60" i="2"/>
  <c r="L61" i="2"/>
  <c r="L60" i="2"/>
  <c r="K61" i="2"/>
  <c r="J60" i="2"/>
  <c r="J61" i="2"/>
  <c r="I61" i="2"/>
  <c r="H60" i="2"/>
  <c r="G61" i="2"/>
  <c r="F61" i="2"/>
  <c r="E61" i="2"/>
  <c r="D61" i="2"/>
  <c r="C61" i="2"/>
  <c r="B61" i="2"/>
  <c r="I59" i="2"/>
  <c r="J59" i="2" s="1"/>
  <c r="I55" i="2"/>
  <c r="L55" i="2" s="1"/>
  <c r="I53" i="2"/>
  <c r="L53" i="2" s="1"/>
  <c r="I51" i="2"/>
  <c r="L51" i="2" s="1"/>
  <c r="M47" i="2"/>
  <c r="K47" i="2"/>
  <c r="N47" i="2" s="1"/>
  <c r="I47" i="2"/>
  <c r="J47" i="2" s="1"/>
  <c r="I45" i="2"/>
  <c r="L45" i="2" s="1"/>
  <c r="I42" i="2"/>
  <c r="L42" i="2" s="1"/>
  <c r="I37" i="2"/>
  <c r="J37" i="2" s="1"/>
  <c r="I35" i="2"/>
  <c r="J35" i="2" s="1"/>
  <c r="M31" i="2"/>
  <c r="K31" i="2"/>
  <c r="I31" i="2"/>
  <c r="L18" i="2"/>
  <c r="M12" i="2"/>
  <c r="M26" i="2" s="1"/>
  <c r="K12" i="2"/>
  <c r="I12" i="2"/>
  <c r="L12" i="2" s="1"/>
  <c r="N69" i="2"/>
  <c r="N70" i="2" s="1"/>
  <c r="N64" i="2"/>
  <c r="N65" i="2"/>
  <c r="N63" i="2"/>
  <c r="N29" i="2"/>
  <c r="N30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8" i="2"/>
  <c r="N49" i="2"/>
  <c r="N50" i="2"/>
  <c r="N51" i="2"/>
  <c r="N52" i="2"/>
  <c r="N53" i="2"/>
  <c r="N54" i="2"/>
  <c r="N55" i="2"/>
  <c r="N56" i="2"/>
  <c r="N57" i="2"/>
  <c r="N58" i="2"/>
  <c r="N59" i="2"/>
  <c r="N28" i="2"/>
  <c r="N10" i="2"/>
  <c r="N11" i="2"/>
  <c r="N13" i="2"/>
  <c r="N14" i="2"/>
  <c r="N15" i="2"/>
  <c r="N16" i="2"/>
  <c r="N17" i="2"/>
  <c r="N19" i="2"/>
  <c r="N20" i="2"/>
  <c r="N21" i="2"/>
  <c r="N22" i="2"/>
  <c r="N23" i="2"/>
  <c r="N24" i="2"/>
  <c r="N25" i="2"/>
  <c r="N9" i="2"/>
  <c r="L69" i="2"/>
  <c r="L70" i="2" s="1"/>
  <c r="L64" i="2"/>
  <c r="L65" i="2"/>
  <c r="L63" i="2"/>
  <c r="L29" i="2"/>
  <c r="L30" i="2"/>
  <c r="L32" i="2"/>
  <c r="L33" i="2"/>
  <c r="L34" i="2"/>
  <c r="L36" i="2"/>
  <c r="L37" i="2"/>
  <c r="L38" i="2"/>
  <c r="L39" i="2"/>
  <c r="L40" i="2"/>
  <c r="L41" i="2"/>
  <c r="L43" i="2"/>
  <c r="L44" i="2"/>
  <c r="L46" i="2"/>
  <c r="L48" i="2"/>
  <c r="L49" i="2"/>
  <c r="L50" i="2"/>
  <c r="L52" i="2"/>
  <c r="L54" i="2"/>
  <c r="L56" i="2"/>
  <c r="L57" i="2"/>
  <c r="L58" i="2"/>
  <c r="L28" i="2"/>
  <c r="L10" i="2"/>
  <c r="L11" i="2"/>
  <c r="L13" i="2"/>
  <c r="L14" i="2"/>
  <c r="L15" i="2"/>
  <c r="L16" i="2"/>
  <c r="L17" i="2"/>
  <c r="L19" i="2"/>
  <c r="L20" i="2"/>
  <c r="L21" i="2"/>
  <c r="L22" i="2"/>
  <c r="L23" i="2"/>
  <c r="L24" i="2"/>
  <c r="L25" i="2"/>
  <c r="L9" i="2"/>
  <c r="J69" i="2"/>
  <c r="J70" i="2" s="1"/>
  <c r="J64" i="2"/>
  <c r="J65" i="2"/>
  <c r="J63" i="2"/>
  <c r="J29" i="2"/>
  <c r="J30" i="2"/>
  <c r="J32" i="2"/>
  <c r="J33" i="2"/>
  <c r="J34" i="2"/>
  <c r="J36" i="2"/>
  <c r="J38" i="2"/>
  <c r="J39" i="2"/>
  <c r="J40" i="2"/>
  <c r="J41" i="2"/>
  <c r="J43" i="2"/>
  <c r="J44" i="2"/>
  <c r="J46" i="2"/>
  <c r="J48" i="2"/>
  <c r="J49" i="2"/>
  <c r="J50" i="2"/>
  <c r="J51" i="2"/>
  <c r="J52" i="2"/>
  <c r="J54" i="2"/>
  <c r="J55" i="2"/>
  <c r="J56" i="2"/>
  <c r="J57" i="2"/>
  <c r="J58" i="2"/>
  <c r="J28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9" i="2"/>
  <c r="H69" i="2"/>
  <c r="H70" i="2" s="1"/>
  <c r="H64" i="2"/>
  <c r="H65" i="2"/>
  <c r="H63" i="2"/>
  <c r="H29" i="2"/>
  <c r="H30" i="2"/>
  <c r="H31" i="2"/>
  <c r="H32" i="2"/>
  <c r="H33" i="2"/>
  <c r="H34" i="2"/>
  <c r="H61" i="2" s="1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28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9" i="2"/>
  <c r="G26" i="2"/>
  <c r="G70" i="2"/>
  <c r="I70" i="2"/>
  <c r="K70" i="2"/>
  <c r="M70" i="2"/>
  <c r="B70" i="2"/>
  <c r="C70" i="2"/>
  <c r="D70" i="2"/>
  <c r="E70" i="2"/>
  <c r="I26" i="2"/>
  <c r="B26" i="2"/>
  <c r="C26" i="2"/>
  <c r="D26" i="2"/>
  <c r="E26" i="2"/>
  <c r="F26" i="2"/>
  <c r="F70" i="2"/>
  <c r="N61" i="2" l="1"/>
  <c r="N12" i="2"/>
  <c r="M71" i="2"/>
  <c r="L59" i="2"/>
  <c r="J53" i="2"/>
  <c r="L47" i="2"/>
  <c r="J45" i="2"/>
  <c r="J42" i="2"/>
  <c r="L35" i="2"/>
  <c r="N31" i="2"/>
  <c r="L31" i="2"/>
  <c r="J31" i="2"/>
  <c r="I71" i="2"/>
  <c r="N18" i="2"/>
  <c r="N26" i="2" s="1"/>
  <c r="K26" i="2"/>
  <c r="L26" i="2"/>
  <c r="J26" i="2"/>
  <c r="B71" i="2"/>
  <c r="F71" i="2"/>
  <c r="H67" i="2"/>
  <c r="E71" i="2"/>
  <c r="D71" i="2"/>
  <c r="C71" i="2"/>
  <c r="H26" i="2"/>
  <c r="G71" i="2"/>
  <c r="L71" i="2" l="1"/>
  <c r="K71" i="2"/>
  <c r="N71" i="2"/>
  <c r="J71" i="2"/>
  <c r="H71" i="2"/>
</calcChain>
</file>

<file path=xl/sharedStrings.xml><?xml version="1.0" encoding="utf-8"?>
<sst xmlns="http://schemas.openxmlformats.org/spreadsheetml/2006/main" count="80" uniqueCount="80">
  <si>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</si>
  <si>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</si>
  <si>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</si>
  <si>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</si>
  <si>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</si>
  <si>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</si>
  <si>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</si>
  <si>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</si>
  <si>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</si>
  <si>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</si>
  <si>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</si>
  <si>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</si>
  <si>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</si>
  <si>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</si>
  <si>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</si>
  <si>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</si>
  <si>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</si>
  <si>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</si>
  <si>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</si>
  <si>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</si>
  <si>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</si>
  <si>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</si>
  <si>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</si>
  <si>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</si>
  <si>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</si>
  <si>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обеспечение устойчивого сокращения непригодного для проживания жилищного фонда</t>
  </si>
  <si>
    <t>Субвенции на организацию мероприятий при осуществлении деятельности по обращению с животными без владельцев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</si>
  <si>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</si>
  <si>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</si>
  <si>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осударственную аккредитацию основным общеобразовательным программам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</si>
  <si>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</si>
  <si>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</si>
  <si>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</si>
  <si>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</si>
  <si>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Субсидии на создание образовательных организаций, организаций для отдыха и оздоровления детей</t>
  </si>
  <si>
    <t>Субсидии для реализации полномочий в области строительства и жилищных отношений</t>
  </si>
  <si>
    <t>Субсидии для реализации полномочий в области градостроительной деятельности</t>
  </si>
  <si>
    <t>Субсидии на государственную поддержку организаций, входящих в систему спортивной подготовки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</si>
  <si>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</si>
  <si>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</si>
  <si>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Субсидии  на поддержку творческой деятельности и техническое оснащение детских и кукольных театров</t>
  </si>
  <si>
    <t>Субвенции  на поддержку сельскохозяйственного производства и деятельности по заготовке и переработке дикоросов</t>
  </si>
  <si>
    <t>Субвенции на предоставление компенсации части родительской платы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</si>
  <si>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Субвенции на осуществление отдельных полномочий Ханты-Мансийского автономного округа – Югры в сфере обращения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</si>
  <si>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Российской Федерации</t>
  </si>
  <si>
    <t>Субвенции на осуществление полномочий по обеспечению жильём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</si>
  <si>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</si>
  <si>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государственную поддержку отрасли культуры (Комплектование книжных фондов библиотек муниципальных образований автономного округа)</t>
  </si>
  <si>
    <t>Субсидии на финансовую поддержку субъектов малого и среднего предпринимательства и развитие социального предпринимательства</t>
  </si>
  <si>
    <t xml:space="preserve">Субсидии на выполнение дорожных работ в соответствии с программой дорожной деятельности (Средства дорожного фонда Ханты-Мансийского автономного округа - Югры) </t>
  </si>
  <si>
    <t xml:space="preserve"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 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</si>
  <si>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</t>
  </si>
  <si>
    <t>Субсидии на реализацию мероприятий по обеспечению жильём молодых семей</t>
  </si>
  <si>
    <t>Субсидии на создание (реконструкцию) объектов спортивной инфраструктуры массового спорта на основании концессионных соглашений</t>
  </si>
  <si>
    <t>Субсидии на капитальный ремонт муниципальных учреждений культуры, образования, спорта и иных социальных учреждений</t>
  </si>
  <si>
    <t xml:space="preserve">Субсидии  на реализацию мероприятий по модернизации коммунальной инфраструктуры 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</si>
  <si>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</si>
  <si>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Субсидии на реконструкцию, расширение, модернизацию, строительство коммунальных объектов</t>
  </si>
  <si>
    <t>Субсидии  на реализацию мероприятий по модернизации коммунальной инфраструктуры Ханты-Мансийского автономного округа - Югры</t>
  </si>
  <si>
    <t>Субсидии на модернизацию региональных и муниципальных библиотек</t>
  </si>
  <si>
    <t>Субсидии на создание (реконструкцию) объектов спортивной инфраструктуры массового спорта на основании концессионных соглашений о государственно-частном (муниципально-частном) партнёрстве или концессионных соглашений</t>
  </si>
  <si>
    <t>Иные межбюджетные трасферты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</si>
  <si>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</si>
  <si>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восста-новленного неиспользо-ванного оста-тка прошлых лет</t>
  </si>
  <si>
    <t xml:space="preserve">Возвращено неиспользован-ных остатков прошлых лет в бюджеты других уровней </t>
  </si>
  <si>
    <t xml:space="preserve">Возвращено в местный бюд-жет в объеме потребности в расходовании </t>
  </si>
  <si>
    <t xml:space="preserve"> Первоначальный план </t>
  </si>
  <si>
    <t>Уточнённый    план по решению о бюджете</t>
  </si>
  <si>
    <t>Изменение плановых назначений               (гр.7-гр.6)</t>
  </si>
  <si>
    <t>Фактический план на конец отчётного периода</t>
  </si>
  <si>
    <t>Отклонение между фактическим планом и решением о бюджете                          (гр.9-гр.7)</t>
  </si>
  <si>
    <t>Фактически поступило в бюджет</t>
  </si>
  <si>
    <t>Не поступило      (гр.11-гр.9)</t>
  </si>
  <si>
    <t>Израсходовано</t>
  </si>
  <si>
    <t>(рубль)</t>
  </si>
  <si>
    <t>5. Информация об использовании субвенций, субсидий и межбюджетных трансфертов за 1 квартал 2025 года</t>
  </si>
  <si>
    <t xml:space="preserve">Остаток на 01.01.2025 </t>
  </si>
  <si>
    <t>Остаток на 01.04.2025   (гр.2+гр.3-гр.4+гр.5+гр.11-гр.13)</t>
  </si>
  <si>
    <t>Субсидии на 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Ханты-Мансийского автономного округа – Югры</t>
  </si>
  <si>
    <t>Иные межбюджетные трансферты на реализацию наказов избирателей депутатам Думы Ханты-Мансийского автономного округа -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</si>
</sst>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\ _₽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164" fontId="21" fillId="0" borderId="0" applyFont="0" applyFill="0" applyBorder="0" applyAlignment="0" applyProtection="0"/>
  </cellStyleXfs>
  <cellXfs count="56">
    <xf numFmtId="0" fontId="0" fillId="0" borderId="0" xfId="0"/>
    <xf numFmtId="3" fontId="19" fillId="0" borderId="1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3" fontId="19" fillId="0" borderId="0" xfId="37" applyNumberFormat="1" applyFont="1" applyFill="1" applyBorder="1" applyAlignment="1">
      <alignment horizontal="center" vertical="center" wrapText="1"/>
    </xf>
    <xf numFmtId="0" fontId="20" fillId="0" borderId="0" xfId="0" applyFont="1" applyFill="1" applyBorder="1"/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0" fontId="20" fillId="0" borderId="0" xfId="0" applyFont="1" applyFill="1" applyBorder="1" applyAlignment="1">
      <alignment horizontal="left"/>
    </xf>
    <xf numFmtId="2" fontId="20" fillId="0" borderId="10" xfId="0" applyNumberFormat="1" applyFont="1" applyFill="1" applyBorder="1" applyAlignment="1">
      <alignment horizontal="left" vertical="center" wrapText="1"/>
    </xf>
    <xf numFmtId="2" fontId="22" fillId="0" borderId="0" xfId="0" applyNumberFormat="1" applyFont="1" applyFill="1" applyAlignment="1">
      <alignment horizontal="left" vertical="center" wrapText="1"/>
    </xf>
    <xf numFmtId="2" fontId="19" fillId="24" borderId="10" xfId="0" applyNumberFormat="1" applyFont="1" applyFill="1" applyBorder="1" applyAlignment="1">
      <alignment horizontal="left" vertical="center" wrapText="1"/>
    </xf>
    <xf numFmtId="0" fontId="19" fillId="24" borderId="0" xfId="0" applyFont="1" applyFill="1" applyBorder="1" applyAlignment="1">
      <alignment horizontal="center" vertical="center"/>
    </xf>
    <xf numFmtId="0" fontId="19" fillId="24" borderId="0" xfId="0" applyFont="1" applyFill="1" applyBorder="1"/>
    <xf numFmtId="2" fontId="20" fillId="24" borderId="10" xfId="37" applyNumberFormat="1" applyFont="1" applyFill="1" applyBorder="1" applyAlignment="1">
      <alignment horizontal="left" vertical="center" wrapText="1"/>
    </xf>
    <xf numFmtId="0" fontId="20" fillId="24" borderId="0" xfId="0" applyFont="1" applyFill="1" applyBorder="1"/>
    <xf numFmtId="0" fontId="19" fillId="24" borderId="0" xfId="0" applyFont="1" applyFill="1" applyBorder="1" applyAlignment="1">
      <alignment vertical="center"/>
    </xf>
    <xf numFmtId="0" fontId="20" fillId="24" borderId="0" xfId="0" applyFont="1" applyFill="1" applyBorder="1" applyAlignment="1">
      <alignment vertical="center"/>
    </xf>
    <xf numFmtId="2" fontId="19" fillId="24" borderId="10" xfId="37" applyNumberFormat="1" applyFont="1" applyFill="1" applyBorder="1" applyAlignment="1">
      <alignment horizontal="left" vertical="center" wrapText="1"/>
    </xf>
    <xf numFmtId="4" fontId="20" fillId="0" borderId="10" xfId="37" applyNumberFormat="1" applyFont="1" applyBorder="1" applyAlignment="1">
      <alignment horizontal="center" vertical="center" wrapText="1"/>
    </xf>
    <xf numFmtId="2" fontId="20" fillId="0" borderId="14" xfId="37" applyNumberFormat="1" applyFont="1" applyFill="1" applyBorder="1" applyAlignment="1">
      <alignment horizontal="center" vertical="distributed" wrapText="1"/>
    </xf>
    <xf numFmtId="4" fontId="20" fillId="0" borderId="14" xfId="37" applyNumberFormat="1" applyFont="1" applyBorder="1" applyAlignment="1">
      <alignment horizontal="center" vertical="center" wrapText="1"/>
    </xf>
    <xf numFmtId="3" fontId="20" fillId="0" borderId="1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/>
    </xf>
    <xf numFmtId="165" fontId="19" fillId="24" borderId="11" xfId="44" applyNumberFormat="1" applyFont="1" applyFill="1" applyBorder="1" applyAlignment="1">
      <alignment horizontal="center" vertical="center"/>
    </xf>
    <xf numFmtId="165" fontId="19" fillId="24" borderId="10" xfId="44" applyNumberFormat="1" applyFont="1" applyFill="1" applyBorder="1" applyAlignment="1">
      <alignment horizontal="center" vertical="center"/>
    </xf>
    <xf numFmtId="165" fontId="19" fillId="24" borderId="11" xfId="44" applyNumberFormat="1" applyFont="1" applyFill="1" applyBorder="1" applyAlignment="1">
      <alignment horizontal="center" vertical="center" wrapText="1"/>
    </xf>
    <xf numFmtId="165" fontId="20" fillId="24" borderId="11" xfId="44" applyNumberFormat="1" applyFont="1" applyFill="1" applyBorder="1" applyAlignment="1">
      <alignment horizontal="center" vertical="center" wrapText="1"/>
    </xf>
    <xf numFmtId="165" fontId="19" fillId="24" borderId="10" xfId="44" applyNumberFormat="1" applyFont="1" applyFill="1" applyBorder="1" applyAlignment="1">
      <alignment horizontal="center" vertical="center" wrapText="1"/>
    </xf>
    <xf numFmtId="165" fontId="20" fillId="24" borderId="10" xfId="44" applyNumberFormat="1" applyFont="1" applyFill="1" applyBorder="1" applyAlignment="1">
      <alignment horizontal="center" vertical="center"/>
    </xf>
    <xf numFmtId="165" fontId="20" fillId="24" borderId="11" xfId="44" applyNumberFormat="1" applyFont="1" applyFill="1" applyBorder="1" applyAlignment="1">
      <alignment horizontal="center" vertical="center"/>
    </xf>
    <xf numFmtId="165" fontId="19" fillId="24" borderId="11" xfId="37" applyNumberFormat="1" applyFont="1" applyFill="1" applyBorder="1" applyAlignment="1">
      <alignment horizontal="center" vertical="center" wrapText="1"/>
    </xf>
    <xf numFmtId="165" fontId="20" fillId="24" borderId="11" xfId="0" applyNumberFormat="1" applyFont="1" applyFill="1" applyBorder="1" applyAlignment="1">
      <alignment horizontal="center" vertical="center" wrapText="1"/>
    </xf>
    <xf numFmtId="165" fontId="19" fillId="24" borderId="10" xfId="37" applyNumberFormat="1" applyFont="1" applyFill="1" applyBorder="1" applyAlignment="1">
      <alignment horizontal="center" vertical="center" wrapText="1"/>
    </xf>
    <xf numFmtId="165" fontId="20" fillId="0" borderId="11" xfId="37" applyNumberFormat="1" applyFont="1" applyFill="1" applyBorder="1" applyAlignment="1">
      <alignment horizontal="center" vertical="center" wrapText="1"/>
    </xf>
    <xf numFmtId="165" fontId="19" fillId="24" borderId="10" xfId="0" applyNumberFormat="1" applyFont="1" applyFill="1" applyBorder="1" applyAlignment="1">
      <alignment horizontal="center" vertical="center" wrapText="1"/>
    </xf>
    <xf numFmtId="165" fontId="20" fillId="0" borderId="10" xfId="37" applyNumberFormat="1" applyFont="1" applyFill="1" applyBorder="1" applyAlignment="1">
      <alignment horizontal="center" vertical="center" wrapText="1"/>
    </xf>
    <xf numFmtId="165" fontId="19" fillId="24" borderId="10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wrapText="1"/>
    </xf>
    <xf numFmtId="165" fontId="19" fillId="24" borderId="11" xfId="0" applyNumberFormat="1" applyFont="1" applyFill="1" applyBorder="1" applyAlignment="1">
      <alignment horizontal="center" vertical="center"/>
    </xf>
    <xf numFmtId="164" fontId="19" fillId="0" borderId="0" xfId="44" applyFont="1" applyFill="1" applyBorder="1"/>
    <xf numFmtId="3" fontId="20" fillId="24" borderId="11" xfId="37" applyNumberFormat="1" applyFont="1" applyFill="1" applyBorder="1" applyAlignment="1">
      <alignment horizontal="center" vertical="center" wrapText="1"/>
    </xf>
    <xf numFmtId="3" fontId="20" fillId="24" borderId="12" xfId="37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/>
    <xf numFmtId="0" fontId="0" fillId="0" borderId="13" xfId="0" applyBorder="1" applyAlignment="1"/>
    <xf numFmtId="2" fontId="19" fillId="0" borderId="0" xfId="3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19" fillId="0" borderId="0" xfId="37" applyNumberFormat="1" applyFont="1" applyFill="1" applyBorder="1" applyAlignment="1">
      <alignment horizontal="center"/>
    </xf>
    <xf numFmtId="3" fontId="20" fillId="0" borderId="11" xfId="37" applyNumberFormat="1" applyFont="1" applyFill="1" applyBorder="1" applyAlignment="1">
      <alignment horizontal="center" vertical="center" wrapText="1"/>
    </xf>
    <xf numFmtId="3" fontId="20" fillId="0" borderId="12" xfId="37" applyNumberFormat="1" applyFont="1" applyFill="1" applyBorder="1" applyAlignment="1">
      <alignment horizontal="center" vertical="center" wrapText="1"/>
    </xf>
  </cellXfs>
  <cellStyles count="4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Заголовок 1 2" xfId="29" xr:uid="{00000000-0005-0000-0000-00001B000000}"/>
    <cellStyle name="Заголовок 2 2" xfId="30" xr:uid="{00000000-0005-0000-0000-00001C000000}"/>
    <cellStyle name="Заголовок 3 2" xfId="31" xr:uid="{00000000-0005-0000-0000-00001D000000}"/>
    <cellStyle name="Заголовок 4 2" xfId="32" xr:uid="{00000000-0005-0000-0000-00001E000000}"/>
    <cellStyle name="Итог 2" xfId="33" xr:uid="{00000000-0005-0000-0000-00001F000000}"/>
    <cellStyle name="Контрольная ячейка 2" xfId="34" xr:uid="{00000000-0005-0000-0000-000020000000}"/>
    <cellStyle name="Название 2" xfId="35" xr:uid="{00000000-0005-0000-0000-000021000000}"/>
    <cellStyle name="Нейтральный 2" xfId="36" xr:uid="{00000000-0005-0000-0000-000022000000}"/>
    <cellStyle name="Обычный" xfId="0" builtinId="0"/>
    <cellStyle name="Обычный 2" xfId="1" xr:uid="{00000000-0005-0000-0000-000024000000}"/>
    <cellStyle name="Обычный_окружные" xfId="37" xr:uid="{00000000-0005-0000-0000-000025000000}"/>
    <cellStyle name="Плохой 2" xfId="38" xr:uid="{00000000-0005-0000-0000-000026000000}"/>
    <cellStyle name="Пояснение 2" xfId="39" xr:uid="{00000000-0005-0000-0000-000027000000}"/>
    <cellStyle name="Примечание 2" xfId="40" xr:uid="{00000000-0005-0000-0000-000028000000}"/>
    <cellStyle name="Связанная ячейка 2" xfId="41" xr:uid="{00000000-0005-0000-0000-000029000000}"/>
    <cellStyle name="Текст предупреждения 2" xfId="42" xr:uid="{00000000-0005-0000-0000-00002A000000}"/>
    <cellStyle name="Финансовый" xfId="44" builtinId="3"/>
    <cellStyle name="Хороший 2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74"/>
  <sheetViews>
    <sheetView tabSelected="1" view="pageLayout" topLeftCell="A18" zoomScaleNormal="90" zoomScaleSheetLayoutView="70" workbookViewId="0">
      <selection activeCell="H18" sqref="H18"/>
    </sheetView>
  </sheetViews>
  <sheetFormatPr defaultRowHeight="15.75" x14ac:dyDescent="0.25"/>
  <cols>
    <col min="1" max="1" width="55.7109375" style="7" customWidth="1"/>
    <col min="2" max="2" width="12.28515625" style="7" customWidth="1"/>
    <col min="3" max="3" width="16.140625" style="7" customWidth="1"/>
    <col min="4" max="4" width="18.5703125" style="7" customWidth="1"/>
    <col min="5" max="5" width="17.42578125" style="7" customWidth="1"/>
    <col min="6" max="6" width="21.140625" style="2" customWidth="1"/>
    <col min="7" max="7" width="20.5703125" style="4" customWidth="1"/>
    <col min="8" max="8" width="16.42578125" style="4" customWidth="1"/>
    <col min="9" max="9" width="19.85546875" style="4" customWidth="1"/>
    <col min="10" max="10" width="21.140625" style="4" customWidth="1"/>
    <col min="11" max="11" width="16.7109375" style="4" customWidth="1"/>
    <col min="12" max="12" width="19.28515625" style="4" customWidth="1"/>
    <col min="13" max="13" width="21.140625" style="4" customWidth="1"/>
    <col min="14" max="14" width="26" style="4" customWidth="1"/>
    <col min="15" max="16384" width="9.140625" style="4"/>
  </cols>
  <sheetData>
    <row r="3" spans="1:14" x14ac:dyDescent="0.25">
      <c r="A3" s="51" t="s">
        <v>75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4" x14ac:dyDescent="0.25">
      <c r="A4" s="53"/>
      <c r="B4" s="53"/>
      <c r="C4" s="53"/>
      <c r="D4" s="53"/>
      <c r="E4" s="53"/>
      <c r="F4" s="53"/>
    </row>
    <row r="5" spans="1:14" x14ac:dyDescent="0.25">
      <c r="A5" s="8"/>
      <c r="B5" s="8"/>
      <c r="C5" s="8"/>
      <c r="D5" s="8"/>
      <c r="E5" s="8"/>
      <c r="N5" s="27" t="s">
        <v>74</v>
      </c>
    </row>
    <row r="6" spans="1:14" s="3" customFormat="1" ht="121.5" customHeight="1" x14ac:dyDescent="0.25">
      <c r="A6" s="24" t="s">
        <v>0</v>
      </c>
      <c r="B6" s="25" t="s">
        <v>76</v>
      </c>
      <c r="C6" s="23" t="s">
        <v>63</v>
      </c>
      <c r="D6" s="23" t="s">
        <v>64</v>
      </c>
      <c r="E6" s="23" t="s">
        <v>65</v>
      </c>
      <c r="F6" s="26" t="s">
        <v>66</v>
      </c>
      <c r="G6" s="23" t="s">
        <v>67</v>
      </c>
      <c r="H6" s="23" t="s">
        <v>68</v>
      </c>
      <c r="I6" s="23" t="s">
        <v>69</v>
      </c>
      <c r="J6" s="23" t="s">
        <v>70</v>
      </c>
      <c r="K6" s="23" t="s">
        <v>71</v>
      </c>
      <c r="L6" s="23" t="s">
        <v>72</v>
      </c>
      <c r="M6" s="23" t="s">
        <v>73</v>
      </c>
      <c r="N6" s="23" t="s">
        <v>77</v>
      </c>
    </row>
    <row r="7" spans="1:14" s="2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</row>
    <row r="8" spans="1:14" x14ac:dyDescent="0.25">
      <c r="A8" s="54" t="s">
        <v>1</v>
      </c>
      <c r="B8" s="55"/>
      <c r="C8" s="55"/>
      <c r="D8" s="55"/>
      <c r="E8" s="55"/>
      <c r="F8" s="55"/>
      <c r="G8" s="49"/>
      <c r="H8" s="49"/>
      <c r="I8" s="49"/>
      <c r="J8" s="49"/>
      <c r="K8" s="49"/>
      <c r="L8" s="49"/>
      <c r="M8" s="49"/>
      <c r="N8" s="50"/>
    </row>
    <row r="9" spans="1:14" s="16" customFormat="1" ht="110.25" x14ac:dyDescent="0.25">
      <c r="A9" s="15" t="s">
        <v>2</v>
      </c>
      <c r="B9" s="32">
        <v>0</v>
      </c>
      <c r="C9" s="32">
        <v>0</v>
      </c>
      <c r="D9" s="32">
        <v>0</v>
      </c>
      <c r="E9" s="32">
        <v>0</v>
      </c>
      <c r="F9" s="28">
        <v>279897800</v>
      </c>
      <c r="G9" s="28">
        <v>279897800</v>
      </c>
      <c r="H9" s="29">
        <f>G9-F9</f>
        <v>0</v>
      </c>
      <c r="I9" s="28">
        <v>279897800</v>
      </c>
      <c r="J9" s="29">
        <f>I9-G9</f>
        <v>0</v>
      </c>
      <c r="K9" s="29">
        <v>91902953.989999995</v>
      </c>
      <c r="L9" s="29">
        <f>K9-I9</f>
        <v>-187994846.00999999</v>
      </c>
      <c r="M9" s="29">
        <v>91902953.989999995</v>
      </c>
      <c r="N9" s="29">
        <f>B9+C9-D9+E9+K9-M9</f>
        <v>0</v>
      </c>
    </row>
    <row r="10" spans="1:14" s="16" customFormat="1" ht="115.5" customHeight="1" x14ac:dyDescent="0.25">
      <c r="A10" s="15" t="s">
        <v>32</v>
      </c>
      <c r="B10" s="32">
        <v>0</v>
      </c>
      <c r="C10" s="32">
        <v>0</v>
      </c>
      <c r="D10" s="32">
        <v>0</v>
      </c>
      <c r="E10" s="32">
        <v>0</v>
      </c>
      <c r="F10" s="28">
        <v>4371810800</v>
      </c>
      <c r="G10" s="28">
        <v>4371810800</v>
      </c>
      <c r="H10" s="29">
        <f t="shared" ref="H10:H25" si="0">G10-F10</f>
        <v>0</v>
      </c>
      <c r="I10" s="28">
        <v>4371810800</v>
      </c>
      <c r="J10" s="29">
        <f t="shared" ref="J10:J25" si="1">I10-G10</f>
        <v>0</v>
      </c>
      <c r="K10" s="29">
        <v>711733807.36000001</v>
      </c>
      <c r="L10" s="29">
        <f t="shared" ref="L10:L25" si="2">K10-I10</f>
        <v>-3660076992.6399999</v>
      </c>
      <c r="M10" s="29">
        <v>711733807.36000001</v>
      </c>
      <c r="N10" s="29">
        <f t="shared" ref="N10:N25" si="3">B10+C10-D10+E10+K10-M10</f>
        <v>0</v>
      </c>
    </row>
    <row r="11" spans="1:14" s="17" customFormat="1" ht="78.75" x14ac:dyDescent="0.25">
      <c r="A11" s="15" t="s">
        <v>22</v>
      </c>
      <c r="B11" s="32">
        <v>0</v>
      </c>
      <c r="C11" s="32">
        <v>0</v>
      </c>
      <c r="D11" s="32">
        <v>0</v>
      </c>
      <c r="E11" s="32">
        <v>0</v>
      </c>
      <c r="F11" s="28">
        <v>13659500</v>
      </c>
      <c r="G11" s="28">
        <v>13659500</v>
      </c>
      <c r="H11" s="29">
        <f t="shared" si="0"/>
        <v>0</v>
      </c>
      <c r="I11" s="28">
        <v>13659500</v>
      </c>
      <c r="J11" s="29">
        <f t="shared" si="1"/>
        <v>0</v>
      </c>
      <c r="K11" s="29">
        <v>2517134.0699999998</v>
      </c>
      <c r="L11" s="29">
        <f t="shared" si="2"/>
        <v>-11142365.93</v>
      </c>
      <c r="M11" s="29">
        <v>2517134.0699999998</v>
      </c>
      <c r="N11" s="29">
        <f t="shared" si="3"/>
        <v>0</v>
      </c>
    </row>
    <row r="12" spans="1:14" s="17" customFormat="1" ht="63" x14ac:dyDescent="0.25">
      <c r="A12" s="15" t="s">
        <v>27</v>
      </c>
      <c r="B12" s="32">
        <v>0</v>
      </c>
      <c r="C12" s="32">
        <v>0</v>
      </c>
      <c r="D12" s="32">
        <v>0</v>
      </c>
      <c r="E12" s="32">
        <v>0</v>
      </c>
      <c r="F12" s="28">
        <v>13307000</v>
      </c>
      <c r="G12" s="28">
        <v>13307000</v>
      </c>
      <c r="H12" s="29">
        <f t="shared" si="0"/>
        <v>0</v>
      </c>
      <c r="I12" s="28">
        <f>9581800+3725200</f>
        <v>13307000</v>
      </c>
      <c r="J12" s="29">
        <f t="shared" si="1"/>
        <v>0</v>
      </c>
      <c r="K12" s="29">
        <f>2231200.61+613324.31</f>
        <v>2844524.92</v>
      </c>
      <c r="L12" s="29">
        <f t="shared" si="2"/>
        <v>-10462475.08</v>
      </c>
      <c r="M12" s="29">
        <f>613324.31+2231200.61</f>
        <v>2844524.92</v>
      </c>
      <c r="N12" s="29">
        <f t="shared" si="3"/>
        <v>0</v>
      </c>
    </row>
    <row r="13" spans="1:14" s="17" customFormat="1" ht="157.5" x14ac:dyDescent="0.25">
      <c r="A13" s="15" t="s">
        <v>28</v>
      </c>
      <c r="B13" s="32">
        <v>0</v>
      </c>
      <c r="C13" s="32">
        <v>0</v>
      </c>
      <c r="D13" s="32">
        <v>0</v>
      </c>
      <c r="E13" s="32">
        <v>0</v>
      </c>
      <c r="F13" s="28">
        <v>6285600</v>
      </c>
      <c r="G13" s="28">
        <v>6285600</v>
      </c>
      <c r="H13" s="29">
        <f t="shared" si="0"/>
        <v>0</v>
      </c>
      <c r="I13" s="28">
        <v>6285600</v>
      </c>
      <c r="J13" s="29">
        <f t="shared" si="1"/>
        <v>0</v>
      </c>
      <c r="K13" s="29">
        <v>1136729.1000000001</v>
      </c>
      <c r="L13" s="29">
        <f t="shared" si="2"/>
        <v>-5148870.9000000004</v>
      </c>
      <c r="M13" s="29">
        <v>1136729.1000000001</v>
      </c>
      <c r="N13" s="29">
        <f t="shared" si="3"/>
        <v>0</v>
      </c>
    </row>
    <row r="14" spans="1:14" s="17" customFormat="1" ht="110.25" x14ac:dyDescent="0.25">
      <c r="A14" s="15" t="s">
        <v>42</v>
      </c>
      <c r="B14" s="32">
        <v>0</v>
      </c>
      <c r="C14" s="32">
        <v>0</v>
      </c>
      <c r="D14" s="32">
        <v>0</v>
      </c>
      <c r="E14" s="32">
        <v>0</v>
      </c>
      <c r="F14" s="28">
        <v>70880000</v>
      </c>
      <c r="G14" s="28">
        <v>70880000</v>
      </c>
      <c r="H14" s="29">
        <f t="shared" si="0"/>
        <v>0</v>
      </c>
      <c r="I14" s="28">
        <v>70880000</v>
      </c>
      <c r="J14" s="29">
        <f t="shared" si="1"/>
        <v>0</v>
      </c>
      <c r="K14" s="29">
        <v>16527995.470000001</v>
      </c>
      <c r="L14" s="29">
        <f t="shared" si="2"/>
        <v>-54352004.530000001</v>
      </c>
      <c r="M14" s="29">
        <v>16527995.470000001</v>
      </c>
      <c r="N14" s="29">
        <f t="shared" si="3"/>
        <v>0</v>
      </c>
    </row>
    <row r="15" spans="1:14" s="17" customFormat="1" ht="78.75" x14ac:dyDescent="0.25">
      <c r="A15" s="15" t="s">
        <v>20</v>
      </c>
      <c r="B15" s="32">
        <v>0</v>
      </c>
      <c r="C15" s="32">
        <v>0</v>
      </c>
      <c r="D15" s="32">
        <v>0</v>
      </c>
      <c r="E15" s="32">
        <v>0</v>
      </c>
      <c r="F15" s="28">
        <v>886500</v>
      </c>
      <c r="G15" s="28">
        <v>886500</v>
      </c>
      <c r="H15" s="29">
        <f t="shared" si="0"/>
        <v>0</v>
      </c>
      <c r="I15" s="28">
        <v>886500</v>
      </c>
      <c r="J15" s="29">
        <f t="shared" si="1"/>
        <v>0</v>
      </c>
      <c r="K15" s="29">
        <v>0</v>
      </c>
      <c r="L15" s="29">
        <f t="shared" si="2"/>
        <v>-886500</v>
      </c>
      <c r="M15" s="29">
        <v>0</v>
      </c>
      <c r="N15" s="29">
        <f t="shared" si="3"/>
        <v>0</v>
      </c>
    </row>
    <row r="16" spans="1:14" s="17" customFormat="1" ht="31.5" x14ac:dyDescent="0.25">
      <c r="A16" s="15" t="s">
        <v>5</v>
      </c>
      <c r="B16" s="32">
        <v>0</v>
      </c>
      <c r="C16" s="32">
        <v>0</v>
      </c>
      <c r="D16" s="32">
        <v>0</v>
      </c>
      <c r="E16" s="32">
        <v>0</v>
      </c>
      <c r="F16" s="28">
        <v>56801100</v>
      </c>
      <c r="G16" s="28">
        <v>56801100</v>
      </c>
      <c r="H16" s="29">
        <f t="shared" si="0"/>
        <v>0</v>
      </c>
      <c r="I16" s="28">
        <v>56801100</v>
      </c>
      <c r="J16" s="29">
        <f t="shared" si="1"/>
        <v>0</v>
      </c>
      <c r="K16" s="29">
        <v>1040911.2</v>
      </c>
      <c r="L16" s="29">
        <f t="shared" si="2"/>
        <v>-55760188.799999997</v>
      </c>
      <c r="M16" s="29">
        <v>1040911.2</v>
      </c>
      <c r="N16" s="29">
        <f t="shared" si="3"/>
        <v>0</v>
      </c>
    </row>
    <row r="17" spans="1:14" s="17" customFormat="1" ht="63" x14ac:dyDescent="0.25">
      <c r="A17" s="15" t="s">
        <v>4</v>
      </c>
      <c r="B17" s="32">
        <v>0</v>
      </c>
      <c r="C17" s="32">
        <v>0</v>
      </c>
      <c r="D17" s="32">
        <v>0</v>
      </c>
      <c r="E17" s="32">
        <v>0</v>
      </c>
      <c r="F17" s="28">
        <v>4678700</v>
      </c>
      <c r="G17" s="28">
        <v>4678700</v>
      </c>
      <c r="H17" s="29">
        <f t="shared" si="0"/>
        <v>0</v>
      </c>
      <c r="I17" s="28">
        <v>4678700</v>
      </c>
      <c r="J17" s="29">
        <f t="shared" si="1"/>
        <v>0</v>
      </c>
      <c r="K17" s="29">
        <v>798202.11</v>
      </c>
      <c r="L17" s="29">
        <f t="shared" si="2"/>
        <v>-3880497.89</v>
      </c>
      <c r="M17" s="29">
        <v>798202.11</v>
      </c>
      <c r="N17" s="29">
        <f t="shared" si="3"/>
        <v>0</v>
      </c>
    </row>
    <row r="18" spans="1:14" s="17" customFormat="1" ht="47.25" x14ac:dyDescent="0.25">
      <c r="A18" s="15" t="s">
        <v>41</v>
      </c>
      <c r="B18" s="32">
        <v>0</v>
      </c>
      <c r="C18" s="32">
        <v>31093.88</v>
      </c>
      <c r="D18" s="32">
        <v>31093.88</v>
      </c>
      <c r="E18" s="32">
        <v>0</v>
      </c>
      <c r="F18" s="28">
        <v>20381900</v>
      </c>
      <c r="G18" s="28">
        <v>20381900</v>
      </c>
      <c r="H18" s="29">
        <f t="shared" si="0"/>
        <v>0</v>
      </c>
      <c r="I18" s="28">
        <v>20381900</v>
      </c>
      <c r="J18" s="29">
        <f t="shared" si="1"/>
        <v>0</v>
      </c>
      <c r="K18" s="29">
        <v>0</v>
      </c>
      <c r="L18" s="29">
        <f t="shared" si="2"/>
        <v>-20381900</v>
      </c>
      <c r="M18" s="29">
        <v>0</v>
      </c>
      <c r="N18" s="29">
        <f t="shared" si="3"/>
        <v>0</v>
      </c>
    </row>
    <row r="19" spans="1:14" s="17" customFormat="1" ht="126" x14ac:dyDescent="0.25">
      <c r="A19" s="15" t="s">
        <v>6</v>
      </c>
      <c r="B19" s="32">
        <v>0</v>
      </c>
      <c r="C19" s="32">
        <v>0</v>
      </c>
      <c r="D19" s="32">
        <v>0</v>
      </c>
      <c r="E19" s="32">
        <v>0</v>
      </c>
      <c r="F19" s="28">
        <v>12900</v>
      </c>
      <c r="G19" s="28">
        <v>12900</v>
      </c>
      <c r="H19" s="29">
        <f t="shared" si="0"/>
        <v>0</v>
      </c>
      <c r="I19" s="28">
        <v>12900</v>
      </c>
      <c r="J19" s="29">
        <f t="shared" si="1"/>
        <v>0</v>
      </c>
      <c r="K19" s="29">
        <v>12814</v>
      </c>
      <c r="L19" s="29">
        <f t="shared" si="2"/>
        <v>-86</v>
      </c>
      <c r="M19" s="29">
        <v>12814</v>
      </c>
      <c r="N19" s="29">
        <f t="shared" si="3"/>
        <v>0</v>
      </c>
    </row>
    <row r="20" spans="1:14" s="17" customFormat="1" ht="63" x14ac:dyDescent="0.25">
      <c r="A20" s="15" t="s">
        <v>7</v>
      </c>
      <c r="B20" s="32">
        <v>0</v>
      </c>
      <c r="C20" s="32">
        <v>0</v>
      </c>
      <c r="D20" s="32">
        <v>0</v>
      </c>
      <c r="E20" s="32">
        <v>0</v>
      </c>
      <c r="F20" s="28">
        <v>7566800</v>
      </c>
      <c r="G20" s="28">
        <v>7566800</v>
      </c>
      <c r="H20" s="29">
        <f t="shared" si="0"/>
        <v>0</v>
      </c>
      <c r="I20" s="28">
        <v>7566800</v>
      </c>
      <c r="J20" s="29">
        <f t="shared" si="1"/>
        <v>0</v>
      </c>
      <c r="K20" s="29">
        <v>0</v>
      </c>
      <c r="L20" s="29">
        <f t="shared" si="2"/>
        <v>-7566800</v>
      </c>
      <c r="M20" s="29">
        <v>0</v>
      </c>
      <c r="N20" s="29">
        <f t="shared" si="3"/>
        <v>0</v>
      </c>
    </row>
    <row r="21" spans="1:14" s="17" customFormat="1" ht="47.25" x14ac:dyDescent="0.25">
      <c r="A21" s="15" t="s">
        <v>26</v>
      </c>
      <c r="B21" s="32">
        <v>0</v>
      </c>
      <c r="C21" s="32">
        <v>0</v>
      </c>
      <c r="D21" s="32">
        <v>0</v>
      </c>
      <c r="E21" s="32">
        <v>0</v>
      </c>
      <c r="F21" s="28">
        <v>634700</v>
      </c>
      <c r="G21" s="28">
        <v>634700</v>
      </c>
      <c r="H21" s="29">
        <f t="shared" si="0"/>
        <v>0</v>
      </c>
      <c r="I21" s="28">
        <v>634700</v>
      </c>
      <c r="J21" s="29">
        <f t="shared" si="1"/>
        <v>0</v>
      </c>
      <c r="K21" s="29">
        <v>633900</v>
      </c>
      <c r="L21" s="29">
        <f t="shared" si="2"/>
        <v>-800</v>
      </c>
      <c r="M21" s="29">
        <v>633900</v>
      </c>
      <c r="N21" s="29">
        <f t="shared" si="3"/>
        <v>0</v>
      </c>
    </row>
    <row r="22" spans="1:14" s="17" customFormat="1" ht="63" x14ac:dyDescent="0.25">
      <c r="A22" s="15" t="s">
        <v>43</v>
      </c>
      <c r="B22" s="32">
        <v>0</v>
      </c>
      <c r="C22" s="32">
        <v>0</v>
      </c>
      <c r="D22" s="32">
        <v>0</v>
      </c>
      <c r="E22" s="32">
        <v>0</v>
      </c>
      <c r="F22" s="28">
        <v>206700</v>
      </c>
      <c r="G22" s="28">
        <v>206700</v>
      </c>
      <c r="H22" s="29">
        <f t="shared" si="0"/>
        <v>0</v>
      </c>
      <c r="I22" s="28">
        <v>206700</v>
      </c>
      <c r="J22" s="29">
        <f t="shared" si="1"/>
        <v>0</v>
      </c>
      <c r="K22" s="29">
        <v>0</v>
      </c>
      <c r="L22" s="29">
        <f t="shared" si="2"/>
        <v>-206700</v>
      </c>
      <c r="M22" s="29">
        <v>0</v>
      </c>
      <c r="N22" s="29">
        <f t="shared" si="3"/>
        <v>0</v>
      </c>
    </row>
    <row r="23" spans="1:14" s="17" customFormat="1" ht="63" x14ac:dyDescent="0.25">
      <c r="A23" s="15" t="s">
        <v>45</v>
      </c>
      <c r="B23" s="32">
        <v>0</v>
      </c>
      <c r="C23" s="32">
        <v>0</v>
      </c>
      <c r="D23" s="32">
        <v>0</v>
      </c>
      <c r="E23" s="32">
        <v>0</v>
      </c>
      <c r="F23" s="28">
        <v>2200000</v>
      </c>
      <c r="G23" s="28">
        <v>2200000</v>
      </c>
      <c r="H23" s="29">
        <f t="shared" si="0"/>
        <v>0</v>
      </c>
      <c r="I23" s="28">
        <v>2200000</v>
      </c>
      <c r="J23" s="29">
        <f t="shared" si="1"/>
        <v>0</v>
      </c>
      <c r="K23" s="29">
        <v>0</v>
      </c>
      <c r="L23" s="29">
        <f t="shared" si="2"/>
        <v>-2200000</v>
      </c>
      <c r="M23" s="29">
        <v>0</v>
      </c>
      <c r="N23" s="29">
        <f t="shared" si="3"/>
        <v>0</v>
      </c>
    </row>
    <row r="24" spans="1:14" s="17" customFormat="1" ht="78.75" x14ac:dyDescent="0.25">
      <c r="A24" s="15" t="s">
        <v>46</v>
      </c>
      <c r="B24" s="32">
        <v>0</v>
      </c>
      <c r="C24" s="32">
        <v>0</v>
      </c>
      <c r="D24" s="32">
        <v>0</v>
      </c>
      <c r="E24" s="32">
        <v>0</v>
      </c>
      <c r="F24" s="28">
        <v>2200000</v>
      </c>
      <c r="G24" s="28">
        <v>2200000</v>
      </c>
      <c r="H24" s="29">
        <f t="shared" si="0"/>
        <v>0</v>
      </c>
      <c r="I24" s="28">
        <v>2200000</v>
      </c>
      <c r="J24" s="29">
        <f t="shared" si="1"/>
        <v>0</v>
      </c>
      <c r="K24" s="29">
        <v>0</v>
      </c>
      <c r="L24" s="29">
        <f t="shared" si="2"/>
        <v>-2200000</v>
      </c>
      <c r="M24" s="29">
        <v>0</v>
      </c>
      <c r="N24" s="29">
        <f t="shared" si="3"/>
        <v>0</v>
      </c>
    </row>
    <row r="25" spans="1:14" s="17" customFormat="1" ht="63" x14ac:dyDescent="0.25">
      <c r="A25" s="15" t="s">
        <v>44</v>
      </c>
      <c r="B25" s="32">
        <v>0</v>
      </c>
      <c r="C25" s="32">
        <v>0</v>
      </c>
      <c r="D25" s="32">
        <v>0</v>
      </c>
      <c r="E25" s="32">
        <v>0</v>
      </c>
      <c r="F25" s="30">
        <v>8400</v>
      </c>
      <c r="G25" s="30">
        <v>8400</v>
      </c>
      <c r="H25" s="29">
        <f t="shared" si="0"/>
        <v>0</v>
      </c>
      <c r="I25" s="30">
        <v>8400</v>
      </c>
      <c r="J25" s="29">
        <f t="shared" si="1"/>
        <v>0</v>
      </c>
      <c r="K25" s="29">
        <v>0</v>
      </c>
      <c r="L25" s="29">
        <f t="shared" si="2"/>
        <v>-8400</v>
      </c>
      <c r="M25" s="29">
        <v>0</v>
      </c>
      <c r="N25" s="29">
        <f t="shared" si="3"/>
        <v>0</v>
      </c>
    </row>
    <row r="26" spans="1:14" s="19" customFormat="1" x14ac:dyDescent="0.25">
      <c r="A26" s="18" t="s">
        <v>8</v>
      </c>
      <c r="B26" s="31">
        <f t="shared" ref="B26:E26" si="4">SUM(B9:B25)</f>
        <v>0</v>
      </c>
      <c r="C26" s="31">
        <f t="shared" si="4"/>
        <v>31093.88</v>
      </c>
      <c r="D26" s="31">
        <f t="shared" si="4"/>
        <v>31093.88</v>
      </c>
      <c r="E26" s="31">
        <f t="shared" si="4"/>
        <v>0</v>
      </c>
      <c r="F26" s="31">
        <f>SUM(F9:F25)</f>
        <v>4851418400</v>
      </c>
      <c r="G26" s="31">
        <f>SUM(G9:G25)</f>
        <v>4851418400</v>
      </c>
      <c r="H26" s="31">
        <f t="shared" ref="H26:N26" si="5">SUM(H9:H25)</f>
        <v>0</v>
      </c>
      <c r="I26" s="31">
        <f t="shared" si="5"/>
        <v>4851418400</v>
      </c>
      <c r="J26" s="31">
        <f t="shared" si="5"/>
        <v>0</v>
      </c>
      <c r="K26" s="31">
        <f t="shared" si="5"/>
        <v>829148972.22000015</v>
      </c>
      <c r="L26" s="31">
        <f t="shared" si="5"/>
        <v>-4022269427.7799997</v>
      </c>
      <c r="M26" s="31">
        <f t="shared" si="5"/>
        <v>829148972.22000015</v>
      </c>
      <c r="N26" s="31">
        <f t="shared" si="5"/>
        <v>0</v>
      </c>
    </row>
    <row r="27" spans="1:14" s="17" customFormat="1" x14ac:dyDescent="0.25">
      <c r="A27" s="45" t="s">
        <v>12</v>
      </c>
      <c r="B27" s="46"/>
      <c r="C27" s="46"/>
      <c r="D27" s="46"/>
      <c r="E27" s="46"/>
      <c r="F27" s="46"/>
      <c r="G27" s="49"/>
      <c r="H27" s="49"/>
      <c r="I27" s="49"/>
      <c r="J27" s="49"/>
      <c r="K27" s="49"/>
      <c r="L27" s="49"/>
      <c r="M27" s="49"/>
      <c r="N27" s="50"/>
    </row>
    <row r="28" spans="1:14" s="17" customFormat="1" ht="31.5" x14ac:dyDescent="0.25">
      <c r="A28" s="15" t="s">
        <v>25</v>
      </c>
      <c r="B28" s="32">
        <v>0</v>
      </c>
      <c r="C28" s="32">
        <v>0</v>
      </c>
      <c r="D28" s="32">
        <v>0</v>
      </c>
      <c r="E28" s="32">
        <v>0</v>
      </c>
      <c r="F28" s="30">
        <v>314204700</v>
      </c>
      <c r="G28" s="30">
        <v>314204700</v>
      </c>
      <c r="H28" s="29">
        <f t="shared" ref="H28:H60" si="6">G28-F28</f>
        <v>0</v>
      </c>
      <c r="I28" s="30">
        <v>314204700</v>
      </c>
      <c r="J28" s="29">
        <f t="shared" ref="J28:J61" si="7">I28-G28</f>
        <v>0</v>
      </c>
      <c r="K28" s="29">
        <v>0</v>
      </c>
      <c r="L28" s="29">
        <f t="shared" ref="L28:L61" si="8">K28-I28</f>
        <v>-314204700</v>
      </c>
      <c r="M28" s="29">
        <v>0</v>
      </c>
      <c r="N28" s="29">
        <f t="shared" ref="N28:N61" si="9">B28+C28-D28+E28+K28-M28</f>
        <v>0</v>
      </c>
    </row>
    <row r="29" spans="1:14" s="20" customFormat="1" ht="126" x14ac:dyDescent="0.25">
      <c r="A29" s="15" t="s">
        <v>9</v>
      </c>
      <c r="B29" s="32">
        <v>0</v>
      </c>
      <c r="C29" s="32">
        <v>0</v>
      </c>
      <c r="D29" s="32">
        <v>0</v>
      </c>
      <c r="E29" s="32">
        <v>0</v>
      </c>
      <c r="F29" s="30">
        <v>60480000</v>
      </c>
      <c r="G29" s="30">
        <v>60480000</v>
      </c>
      <c r="H29" s="29">
        <f t="shared" si="6"/>
        <v>0</v>
      </c>
      <c r="I29" s="30">
        <v>60480000</v>
      </c>
      <c r="J29" s="29">
        <f t="shared" si="7"/>
        <v>0</v>
      </c>
      <c r="K29" s="29">
        <v>11128000</v>
      </c>
      <c r="L29" s="29">
        <f t="shared" si="8"/>
        <v>-49352000</v>
      </c>
      <c r="M29" s="29">
        <v>11128000</v>
      </c>
      <c r="N29" s="29">
        <f t="shared" si="9"/>
        <v>0</v>
      </c>
    </row>
    <row r="30" spans="1:14" s="20" customFormat="1" ht="31.5" x14ac:dyDescent="0.25">
      <c r="A30" s="15" t="s">
        <v>34</v>
      </c>
      <c r="B30" s="32">
        <v>0</v>
      </c>
      <c r="C30" s="32">
        <v>0</v>
      </c>
      <c r="D30" s="32">
        <v>0</v>
      </c>
      <c r="E30" s="32">
        <v>0</v>
      </c>
      <c r="F30" s="30">
        <v>41940500</v>
      </c>
      <c r="G30" s="30">
        <v>41940500</v>
      </c>
      <c r="H30" s="29">
        <f t="shared" si="6"/>
        <v>0</v>
      </c>
      <c r="I30" s="30">
        <v>41940500</v>
      </c>
      <c r="J30" s="29">
        <f t="shared" si="7"/>
        <v>0</v>
      </c>
      <c r="K30" s="29">
        <v>0</v>
      </c>
      <c r="L30" s="29">
        <f t="shared" si="8"/>
        <v>-41940500</v>
      </c>
      <c r="M30" s="29">
        <v>0</v>
      </c>
      <c r="N30" s="29">
        <f t="shared" si="9"/>
        <v>0</v>
      </c>
    </row>
    <row r="31" spans="1:14" s="17" customFormat="1" ht="72.75" customHeight="1" x14ac:dyDescent="0.25">
      <c r="A31" s="15" t="s">
        <v>38</v>
      </c>
      <c r="B31" s="32">
        <v>0</v>
      </c>
      <c r="C31" s="32">
        <v>0</v>
      </c>
      <c r="D31" s="32">
        <v>0</v>
      </c>
      <c r="E31" s="32">
        <v>0</v>
      </c>
      <c r="F31" s="30">
        <v>4096200</v>
      </c>
      <c r="G31" s="30">
        <v>4096200</v>
      </c>
      <c r="H31" s="29">
        <f t="shared" si="6"/>
        <v>0</v>
      </c>
      <c r="I31" s="30">
        <f>1597600+2498600</f>
        <v>4096200</v>
      </c>
      <c r="J31" s="29">
        <f t="shared" si="7"/>
        <v>0</v>
      </c>
      <c r="K31" s="29">
        <f>330949.85+517640.36</f>
        <v>848590.21</v>
      </c>
      <c r="L31" s="29">
        <f t="shared" si="8"/>
        <v>-3247609.79</v>
      </c>
      <c r="M31" s="29">
        <f>330949.85+517640.36</f>
        <v>848590.21</v>
      </c>
      <c r="N31" s="29">
        <f t="shared" si="9"/>
        <v>0</v>
      </c>
    </row>
    <row r="32" spans="1:14" s="17" customFormat="1" ht="94.5" x14ac:dyDescent="0.25">
      <c r="A32" s="15" t="s">
        <v>21</v>
      </c>
      <c r="B32" s="32">
        <v>0</v>
      </c>
      <c r="C32" s="32">
        <v>0</v>
      </c>
      <c r="D32" s="32">
        <v>0</v>
      </c>
      <c r="E32" s="32">
        <v>0</v>
      </c>
      <c r="F32" s="30">
        <v>23277900</v>
      </c>
      <c r="G32" s="30">
        <v>23277900</v>
      </c>
      <c r="H32" s="29">
        <f t="shared" si="6"/>
        <v>0</v>
      </c>
      <c r="I32" s="30">
        <v>23277900</v>
      </c>
      <c r="J32" s="29">
        <f t="shared" si="7"/>
        <v>0</v>
      </c>
      <c r="K32" s="29">
        <v>0</v>
      </c>
      <c r="L32" s="29">
        <f t="shared" si="8"/>
        <v>-23277900</v>
      </c>
      <c r="M32" s="29">
        <v>0</v>
      </c>
      <c r="N32" s="29">
        <f t="shared" si="9"/>
        <v>0</v>
      </c>
    </row>
    <row r="33" spans="1:14" s="17" customFormat="1" ht="47.25" x14ac:dyDescent="0.25">
      <c r="A33" s="15" t="s">
        <v>23</v>
      </c>
      <c r="B33" s="32">
        <v>0</v>
      </c>
      <c r="C33" s="32">
        <v>0</v>
      </c>
      <c r="D33" s="32">
        <v>0</v>
      </c>
      <c r="E33" s="32">
        <v>0</v>
      </c>
      <c r="F33" s="30">
        <v>843000</v>
      </c>
      <c r="G33" s="30">
        <v>843000</v>
      </c>
      <c r="H33" s="29">
        <f t="shared" si="6"/>
        <v>0</v>
      </c>
      <c r="I33" s="30">
        <v>843000</v>
      </c>
      <c r="J33" s="29">
        <f t="shared" si="7"/>
        <v>0</v>
      </c>
      <c r="K33" s="29">
        <v>145760</v>
      </c>
      <c r="L33" s="29">
        <f t="shared" si="8"/>
        <v>-697240</v>
      </c>
      <c r="M33" s="29">
        <v>145760</v>
      </c>
      <c r="N33" s="29">
        <f t="shared" si="9"/>
        <v>0</v>
      </c>
    </row>
    <row r="34" spans="1:14" s="17" customFormat="1" ht="31.5" x14ac:dyDescent="0.25">
      <c r="A34" s="15" t="s">
        <v>24</v>
      </c>
      <c r="B34" s="32">
        <v>0</v>
      </c>
      <c r="C34" s="32">
        <v>0</v>
      </c>
      <c r="D34" s="32">
        <v>0</v>
      </c>
      <c r="E34" s="32">
        <v>0</v>
      </c>
      <c r="F34" s="30">
        <v>1317459700</v>
      </c>
      <c r="G34" s="30">
        <v>1317459700</v>
      </c>
      <c r="H34" s="29">
        <f t="shared" si="6"/>
        <v>0</v>
      </c>
      <c r="I34" s="30">
        <v>1317459700</v>
      </c>
      <c r="J34" s="29">
        <f t="shared" si="7"/>
        <v>0</v>
      </c>
      <c r="K34" s="29">
        <v>0</v>
      </c>
      <c r="L34" s="29">
        <f t="shared" si="8"/>
        <v>-1317459700</v>
      </c>
      <c r="M34" s="29">
        <v>0</v>
      </c>
      <c r="N34" s="29">
        <f t="shared" si="9"/>
        <v>0</v>
      </c>
    </row>
    <row r="35" spans="1:14" s="17" customFormat="1" ht="63" x14ac:dyDescent="0.25">
      <c r="A35" s="15" t="s">
        <v>47</v>
      </c>
      <c r="B35" s="32">
        <v>0</v>
      </c>
      <c r="C35" s="32">
        <v>0</v>
      </c>
      <c r="D35" s="32">
        <v>0</v>
      </c>
      <c r="E35" s="32">
        <v>0</v>
      </c>
      <c r="F35" s="30">
        <v>434100</v>
      </c>
      <c r="G35" s="30">
        <v>434100</v>
      </c>
      <c r="H35" s="29">
        <f t="shared" si="6"/>
        <v>0</v>
      </c>
      <c r="I35" s="30">
        <f>191000+243100</f>
        <v>434100</v>
      </c>
      <c r="J35" s="29">
        <f t="shared" si="7"/>
        <v>0</v>
      </c>
      <c r="K35" s="29">
        <v>0</v>
      </c>
      <c r="L35" s="29">
        <f t="shared" si="8"/>
        <v>-434100</v>
      </c>
      <c r="M35" s="29">
        <v>0</v>
      </c>
      <c r="N35" s="29">
        <f t="shared" si="9"/>
        <v>0</v>
      </c>
    </row>
    <row r="36" spans="1:14" s="17" customFormat="1" ht="47.25" x14ac:dyDescent="0.25">
      <c r="A36" s="15" t="s">
        <v>48</v>
      </c>
      <c r="B36" s="32">
        <v>0</v>
      </c>
      <c r="C36" s="32">
        <v>0</v>
      </c>
      <c r="D36" s="32">
        <v>0</v>
      </c>
      <c r="E36" s="32">
        <v>0</v>
      </c>
      <c r="F36" s="30">
        <v>6897200</v>
      </c>
      <c r="G36" s="30">
        <v>6897200</v>
      </c>
      <c r="H36" s="29">
        <f t="shared" si="6"/>
        <v>0</v>
      </c>
      <c r="I36" s="30">
        <v>6897200</v>
      </c>
      <c r="J36" s="29">
        <f t="shared" si="7"/>
        <v>0</v>
      </c>
      <c r="K36" s="29">
        <v>0</v>
      </c>
      <c r="L36" s="29">
        <f t="shared" si="8"/>
        <v>-6897200</v>
      </c>
      <c r="M36" s="29">
        <v>0</v>
      </c>
      <c r="N36" s="29">
        <f t="shared" si="9"/>
        <v>0</v>
      </c>
    </row>
    <row r="37" spans="1:14" s="17" customFormat="1" ht="47.25" x14ac:dyDescent="0.25">
      <c r="A37" s="15" t="s">
        <v>37</v>
      </c>
      <c r="B37" s="32">
        <v>0</v>
      </c>
      <c r="C37" s="32">
        <v>0</v>
      </c>
      <c r="D37" s="32">
        <v>0</v>
      </c>
      <c r="E37" s="32">
        <v>0</v>
      </c>
      <c r="F37" s="30">
        <v>1735600</v>
      </c>
      <c r="G37" s="30">
        <v>1735600</v>
      </c>
      <c r="H37" s="29">
        <f t="shared" si="6"/>
        <v>0</v>
      </c>
      <c r="I37" s="30">
        <f>763664+971936</f>
        <v>1735600</v>
      </c>
      <c r="J37" s="29">
        <f t="shared" si="7"/>
        <v>0</v>
      </c>
      <c r="K37" s="29">
        <v>0</v>
      </c>
      <c r="L37" s="29">
        <f t="shared" si="8"/>
        <v>-1735600</v>
      </c>
      <c r="M37" s="29">
        <v>0</v>
      </c>
      <c r="N37" s="29">
        <f t="shared" si="9"/>
        <v>0</v>
      </c>
    </row>
    <row r="38" spans="1:14" s="17" customFormat="1" ht="63" x14ac:dyDescent="0.25">
      <c r="A38" s="15" t="s">
        <v>39</v>
      </c>
      <c r="B38" s="32">
        <v>0</v>
      </c>
      <c r="C38" s="32">
        <v>0</v>
      </c>
      <c r="D38" s="32">
        <v>0</v>
      </c>
      <c r="E38" s="32">
        <v>0</v>
      </c>
      <c r="F38" s="30">
        <v>38935900</v>
      </c>
      <c r="G38" s="30">
        <v>38935900</v>
      </c>
      <c r="H38" s="29">
        <f t="shared" si="6"/>
        <v>0</v>
      </c>
      <c r="I38" s="30">
        <v>38935900</v>
      </c>
      <c r="J38" s="29">
        <f t="shared" si="7"/>
        <v>0</v>
      </c>
      <c r="K38" s="29">
        <v>4929369.33</v>
      </c>
      <c r="L38" s="29">
        <f t="shared" si="8"/>
        <v>-34006530.670000002</v>
      </c>
      <c r="M38" s="29">
        <v>4929369.33</v>
      </c>
      <c r="N38" s="29">
        <f t="shared" si="9"/>
        <v>0</v>
      </c>
    </row>
    <row r="39" spans="1:14" s="17" customFormat="1" ht="47.25" x14ac:dyDescent="0.25">
      <c r="A39" s="15" t="s">
        <v>31</v>
      </c>
      <c r="B39" s="32">
        <v>0</v>
      </c>
      <c r="C39" s="32">
        <v>0</v>
      </c>
      <c r="D39" s="32">
        <v>0</v>
      </c>
      <c r="E39" s="32">
        <v>0</v>
      </c>
      <c r="F39" s="30">
        <v>5936200</v>
      </c>
      <c r="G39" s="30">
        <v>5936200</v>
      </c>
      <c r="H39" s="29">
        <f t="shared" si="6"/>
        <v>0</v>
      </c>
      <c r="I39" s="30">
        <v>5936200</v>
      </c>
      <c r="J39" s="29">
        <f t="shared" si="7"/>
        <v>0</v>
      </c>
      <c r="K39" s="29">
        <v>0</v>
      </c>
      <c r="L39" s="29">
        <f t="shared" si="8"/>
        <v>-5936200</v>
      </c>
      <c r="M39" s="29">
        <v>0</v>
      </c>
      <c r="N39" s="29">
        <f t="shared" si="9"/>
        <v>0</v>
      </c>
    </row>
    <row r="40" spans="1:14" s="17" customFormat="1" ht="63" x14ac:dyDescent="0.25">
      <c r="A40" s="15" t="s">
        <v>49</v>
      </c>
      <c r="B40" s="32">
        <v>0</v>
      </c>
      <c r="C40" s="32">
        <v>0</v>
      </c>
      <c r="D40" s="32">
        <v>0</v>
      </c>
      <c r="E40" s="32">
        <v>0</v>
      </c>
      <c r="F40" s="30">
        <v>37135500</v>
      </c>
      <c r="G40" s="30">
        <v>37135500</v>
      </c>
      <c r="H40" s="29">
        <f t="shared" si="6"/>
        <v>0</v>
      </c>
      <c r="I40" s="30">
        <v>37135500</v>
      </c>
      <c r="J40" s="29">
        <f t="shared" si="7"/>
        <v>0</v>
      </c>
      <c r="K40" s="29">
        <v>0</v>
      </c>
      <c r="L40" s="29">
        <f t="shared" si="8"/>
        <v>-37135500</v>
      </c>
      <c r="M40" s="29">
        <v>0</v>
      </c>
      <c r="N40" s="29">
        <f t="shared" si="9"/>
        <v>0</v>
      </c>
    </row>
    <row r="41" spans="1:14" s="17" customFormat="1" ht="63" x14ac:dyDescent="0.25">
      <c r="A41" s="15" t="s">
        <v>50</v>
      </c>
      <c r="B41" s="32">
        <v>0</v>
      </c>
      <c r="C41" s="32">
        <v>0</v>
      </c>
      <c r="D41" s="32">
        <v>0</v>
      </c>
      <c r="E41" s="32">
        <v>0</v>
      </c>
      <c r="F41" s="30">
        <v>65971000</v>
      </c>
      <c r="G41" s="30">
        <v>65971000</v>
      </c>
      <c r="H41" s="29">
        <f t="shared" si="6"/>
        <v>0</v>
      </c>
      <c r="I41" s="30">
        <v>65971000</v>
      </c>
      <c r="J41" s="29">
        <f t="shared" si="7"/>
        <v>0</v>
      </c>
      <c r="K41" s="29">
        <v>0</v>
      </c>
      <c r="L41" s="29">
        <f t="shared" si="8"/>
        <v>-65971000</v>
      </c>
      <c r="M41" s="29">
        <v>0</v>
      </c>
      <c r="N41" s="29">
        <f t="shared" si="9"/>
        <v>0</v>
      </c>
    </row>
    <row r="42" spans="1:14" s="17" customFormat="1" ht="31.5" x14ac:dyDescent="0.25">
      <c r="A42" s="15" t="s">
        <v>40</v>
      </c>
      <c r="B42" s="32">
        <v>0</v>
      </c>
      <c r="C42" s="32">
        <v>0</v>
      </c>
      <c r="D42" s="32">
        <v>0</v>
      </c>
      <c r="E42" s="32">
        <v>0</v>
      </c>
      <c r="F42" s="30">
        <v>2621200</v>
      </c>
      <c r="G42" s="30">
        <v>2621200</v>
      </c>
      <c r="H42" s="29">
        <f t="shared" si="6"/>
        <v>0</v>
      </c>
      <c r="I42" s="30">
        <f>1153300+1467900</f>
        <v>2621200</v>
      </c>
      <c r="J42" s="29">
        <f t="shared" si="7"/>
        <v>0</v>
      </c>
      <c r="K42" s="29">
        <v>0</v>
      </c>
      <c r="L42" s="29">
        <f t="shared" si="8"/>
        <v>-2621200</v>
      </c>
      <c r="M42" s="29">
        <v>0</v>
      </c>
      <c r="N42" s="29">
        <f t="shared" si="9"/>
        <v>0</v>
      </c>
    </row>
    <row r="43" spans="1:14" s="17" customFormat="1" ht="31.5" x14ac:dyDescent="0.25">
      <c r="A43" s="15" t="s">
        <v>35</v>
      </c>
      <c r="B43" s="32">
        <v>0</v>
      </c>
      <c r="C43" s="32">
        <v>0</v>
      </c>
      <c r="D43" s="32">
        <v>0</v>
      </c>
      <c r="E43" s="32">
        <v>0</v>
      </c>
      <c r="F43" s="30">
        <v>17101700</v>
      </c>
      <c r="G43" s="30">
        <v>17101700</v>
      </c>
      <c r="H43" s="29">
        <f t="shared" si="6"/>
        <v>0</v>
      </c>
      <c r="I43" s="30">
        <v>17101700</v>
      </c>
      <c r="J43" s="29">
        <f t="shared" si="7"/>
        <v>0</v>
      </c>
      <c r="K43" s="29">
        <v>0</v>
      </c>
      <c r="L43" s="29">
        <f t="shared" si="8"/>
        <v>-17101700</v>
      </c>
      <c r="M43" s="29">
        <v>0</v>
      </c>
      <c r="N43" s="29">
        <f t="shared" si="9"/>
        <v>0</v>
      </c>
    </row>
    <row r="44" spans="1:14" s="17" customFormat="1" ht="31.5" x14ac:dyDescent="0.25">
      <c r="A44" s="15" t="s">
        <v>36</v>
      </c>
      <c r="B44" s="32">
        <v>0</v>
      </c>
      <c r="C44" s="32">
        <v>0</v>
      </c>
      <c r="D44" s="32">
        <v>0</v>
      </c>
      <c r="E44" s="32">
        <v>0</v>
      </c>
      <c r="F44" s="30">
        <v>5767300</v>
      </c>
      <c r="G44" s="30">
        <v>5767300</v>
      </c>
      <c r="H44" s="29">
        <f t="shared" si="6"/>
        <v>0</v>
      </c>
      <c r="I44" s="30">
        <v>5767300</v>
      </c>
      <c r="J44" s="29">
        <f t="shared" si="7"/>
        <v>0</v>
      </c>
      <c r="K44" s="29">
        <v>0</v>
      </c>
      <c r="L44" s="29">
        <f t="shared" si="8"/>
        <v>-5767300</v>
      </c>
      <c r="M44" s="29">
        <v>0</v>
      </c>
      <c r="N44" s="29">
        <f t="shared" si="9"/>
        <v>0</v>
      </c>
    </row>
    <row r="45" spans="1:14" s="17" customFormat="1" ht="31.5" x14ac:dyDescent="0.25">
      <c r="A45" s="15" t="s">
        <v>52</v>
      </c>
      <c r="B45" s="32">
        <v>0</v>
      </c>
      <c r="C45" s="32">
        <v>0</v>
      </c>
      <c r="D45" s="32">
        <v>0</v>
      </c>
      <c r="E45" s="32">
        <v>0</v>
      </c>
      <c r="F45" s="30">
        <v>5995400</v>
      </c>
      <c r="G45" s="30">
        <v>5995400</v>
      </c>
      <c r="H45" s="29">
        <f t="shared" si="6"/>
        <v>0</v>
      </c>
      <c r="I45" s="30">
        <f>354500+5640900</f>
        <v>5995400</v>
      </c>
      <c r="J45" s="29">
        <f t="shared" si="7"/>
        <v>0</v>
      </c>
      <c r="K45" s="29">
        <v>0</v>
      </c>
      <c r="L45" s="29">
        <f t="shared" si="8"/>
        <v>-5995400</v>
      </c>
      <c r="M45" s="29">
        <v>0</v>
      </c>
      <c r="N45" s="29">
        <f t="shared" si="9"/>
        <v>0</v>
      </c>
    </row>
    <row r="46" spans="1:14" s="17" customFormat="1" ht="31.5" x14ac:dyDescent="0.25">
      <c r="A46" s="15" t="s">
        <v>10</v>
      </c>
      <c r="B46" s="32">
        <v>0</v>
      </c>
      <c r="C46" s="32">
        <v>1091.06</v>
      </c>
      <c r="D46" s="32">
        <v>1091.06</v>
      </c>
      <c r="E46" s="32">
        <v>0</v>
      </c>
      <c r="F46" s="30">
        <v>64500</v>
      </c>
      <c r="G46" s="30">
        <v>64500</v>
      </c>
      <c r="H46" s="29">
        <f t="shared" si="6"/>
        <v>0</v>
      </c>
      <c r="I46" s="30">
        <v>64500</v>
      </c>
      <c r="J46" s="29">
        <f t="shared" si="7"/>
        <v>0</v>
      </c>
      <c r="K46" s="29">
        <v>0</v>
      </c>
      <c r="L46" s="29">
        <f t="shared" si="8"/>
        <v>-64500</v>
      </c>
      <c r="M46" s="29">
        <v>0</v>
      </c>
      <c r="N46" s="29">
        <f t="shared" si="9"/>
        <v>0</v>
      </c>
    </row>
    <row r="47" spans="1:14" s="17" customFormat="1" ht="63" x14ac:dyDescent="0.25">
      <c r="A47" s="15" t="s">
        <v>30</v>
      </c>
      <c r="B47" s="32">
        <v>0</v>
      </c>
      <c r="C47" s="32">
        <v>0</v>
      </c>
      <c r="D47" s="32">
        <v>0</v>
      </c>
      <c r="E47" s="32">
        <v>0</v>
      </c>
      <c r="F47" s="30">
        <v>118575200</v>
      </c>
      <c r="G47" s="30">
        <v>118575200</v>
      </c>
      <c r="H47" s="29">
        <f t="shared" si="6"/>
        <v>0</v>
      </c>
      <c r="I47" s="30">
        <f>52173100+66402100</f>
        <v>118575200</v>
      </c>
      <c r="J47" s="29">
        <f t="shared" si="7"/>
        <v>0</v>
      </c>
      <c r="K47" s="29">
        <f>10615431.44+13510549.24</f>
        <v>24125980.68</v>
      </c>
      <c r="L47" s="29">
        <f t="shared" si="8"/>
        <v>-94449219.319999993</v>
      </c>
      <c r="M47" s="29">
        <f>10615431.44+13510549.24</f>
        <v>24125980.68</v>
      </c>
      <c r="N47" s="29">
        <f t="shared" si="9"/>
        <v>0</v>
      </c>
    </row>
    <row r="48" spans="1:14" s="17" customFormat="1" ht="94.5" x14ac:dyDescent="0.25">
      <c r="A48" s="15" t="s">
        <v>51</v>
      </c>
      <c r="B48" s="32">
        <v>0</v>
      </c>
      <c r="C48" s="32">
        <v>1511.87</v>
      </c>
      <c r="D48" s="32">
        <v>1511.87</v>
      </c>
      <c r="E48" s="32">
        <v>0</v>
      </c>
      <c r="F48" s="30">
        <v>195600</v>
      </c>
      <c r="G48" s="30">
        <v>195600</v>
      </c>
      <c r="H48" s="29">
        <f t="shared" si="6"/>
        <v>0</v>
      </c>
      <c r="I48" s="30">
        <v>195600</v>
      </c>
      <c r="J48" s="29">
        <f t="shared" si="7"/>
        <v>0</v>
      </c>
      <c r="K48" s="29">
        <v>30000</v>
      </c>
      <c r="L48" s="29">
        <f t="shared" si="8"/>
        <v>-165600</v>
      </c>
      <c r="M48" s="29">
        <v>30000</v>
      </c>
      <c r="N48" s="29">
        <f t="shared" si="9"/>
        <v>0</v>
      </c>
    </row>
    <row r="49" spans="1:14" s="17" customFormat="1" ht="110.25" x14ac:dyDescent="0.25">
      <c r="A49" s="15" t="s">
        <v>29</v>
      </c>
      <c r="B49" s="32">
        <v>0</v>
      </c>
      <c r="C49" s="32">
        <v>0</v>
      </c>
      <c r="D49" s="32">
        <v>0</v>
      </c>
      <c r="E49" s="32">
        <v>0</v>
      </c>
      <c r="F49" s="30">
        <v>619200</v>
      </c>
      <c r="G49" s="30">
        <v>619200</v>
      </c>
      <c r="H49" s="29">
        <f t="shared" si="6"/>
        <v>0</v>
      </c>
      <c r="I49" s="30">
        <v>619200</v>
      </c>
      <c r="J49" s="29">
        <f t="shared" si="7"/>
        <v>0</v>
      </c>
      <c r="K49" s="29">
        <v>60372</v>
      </c>
      <c r="L49" s="29">
        <f t="shared" si="8"/>
        <v>-558828</v>
      </c>
      <c r="M49" s="29">
        <v>60372</v>
      </c>
      <c r="N49" s="29">
        <f t="shared" si="9"/>
        <v>0</v>
      </c>
    </row>
    <row r="50" spans="1:14" s="17" customFormat="1" ht="31.5" x14ac:dyDescent="0.25">
      <c r="A50" s="15" t="s">
        <v>11</v>
      </c>
      <c r="B50" s="32">
        <v>0</v>
      </c>
      <c r="C50" s="32">
        <v>0</v>
      </c>
      <c r="D50" s="32">
        <v>0</v>
      </c>
      <c r="E50" s="32">
        <v>0</v>
      </c>
      <c r="F50" s="30">
        <v>195702100</v>
      </c>
      <c r="G50" s="30">
        <v>195702100</v>
      </c>
      <c r="H50" s="29">
        <f t="shared" si="6"/>
        <v>0</v>
      </c>
      <c r="I50" s="30">
        <v>195702100</v>
      </c>
      <c r="J50" s="29">
        <f t="shared" si="7"/>
        <v>0</v>
      </c>
      <c r="K50" s="29">
        <v>0</v>
      </c>
      <c r="L50" s="29">
        <f t="shared" si="8"/>
        <v>-195702100</v>
      </c>
      <c r="M50" s="29">
        <v>0</v>
      </c>
      <c r="N50" s="29">
        <f t="shared" si="9"/>
        <v>0</v>
      </c>
    </row>
    <row r="51" spans="1:14" s="17" customFormat="1" ht="31.5" x14ac:dyDescent="0.25">
      <c r="A51" s="15" t="s">
        <v>55</v>
      </c>
      <c r="B51" s="32">
        <v>0</v>
      </c>
      <c r="C51" s="32">
        <v>0</v>
      </c>
      <c r="D51" s="32">
        <v>0</v>
      </c>
      <c r="E51" s="32">
        <v>0</v>
      </c>
      <c r="F51" s="30">
        <v>61727700</v>
      </c>
      <c r="G51" s="30">
        <v>61727700</v>
      </c>
      <c r="H51" s="29">
        <f t="shared" si="6"/>
        <v>0</v>
      </c>
      <c r="I51" s="30">
        <f>16033200+45694500</f>
        <v>61727700</v>
      </c>
      <c r="J51" s="29">
        <f t="shared" si="7"/>
        <v>0</v>
      </c>
      <c r="K51" s="29">
        <v>0</v>
      </c>
      <c r="L51" s="29">
        <f t="shared" si="8"/>
        <v>-61727700</v>
      </c>
      <c r="M51" s="29">
        <v>0</v>
      </c>
      <c r="N51" s="29">
        <f t="shared" si="9"/>
        <v>0</v>
      </c>
    </row>
    <row r="52" spans="1:14" s="17" customFormat="1" ht="47.25" x14ac:dyDescent="0.25">
      <c r="A52" s="15" t="s">
        <v>58</v>
      </c>
      <c r="B52" s="32">
        <v>0</v>
      </c>
      <c r="C52" s="32">
        <v>0</v>
      </c>
      <c r="D52" s="32">
        <v>0</v>
      </c>
      <c r="E52" s="32">
        <v>0</v>
      </c>
      <c r="F52" s="30">
        <v>66792400</v>
      </c>
      <c r="G52" s="30">
        <v>66792400</v>
      </c>
      <c r="H52" s="29">
        <f t="shared" si="6"/>
        <v>0</v>
      </c>
      <c r="I52" s="30">
        <v>66792400</v>
      </c>
      <c r="J52" s="29">
        <f t="shared" si="7"/>
        <v>0</v>
      </c>
      <c r="K52" s="29">
        <v>0</v>
      </c>
      <c r="L52" s="29">
        <f t="shared" si="8"/>
        <v>-66792400</v>
      </c>
      <c r="M52" s="29">
        <v>0</v>
      </c>
      <c r="N52" s="29">
        <f t="shared" si="9"/>
        <v>0</v>
      </c>
    </row>
    <row r="53" spans="1:14" s="17" customFormat="1" ht="31.5" x14ac:dyDescent="0.25">
      <c r="A53" s="15" t="s">
        <v>19</v>
      </c>
      <c r="B53" s="32">
        <v>0</v>
      </c>
      <c r="C53" s="32">
        <v>0</v>
      </c>
      <c r="D53" s="32">
        <v>0</v>
      </c>
      <c r="E53" s="32">
        <v>0</v>
      </c>
      <c r="F53" s="30">
        <v>25242500</v>
      </c>
      <c r="G53" s="30">
        <v>25242500</v>
      </c>
      <c r="H53" s="29">
        <f t="shared" si="6"/>
        <v>0</v>
      </c>
      <c r="I53" s="30">
        <f>9842500+15400000</f>
        <v>25242500</v>
      </c>
      <c r="J53" s="29">
        <f t="shared" si="7"/>
        <v>0</v>
      </c>
      <c r="K53" s="29">
        <v>0</v>
      </c>
      <c r="L53" s="29">
        <f t="shared" si="8"/>
        <v>-25242500</v>
      </c>
      <c r="M53" s="29">
        <v>0</v>
      </c>
      <c r="N53" s="29">
        <f t="shared" si="9"/>
        <v>0</v>
      </c>
    </row>
    <row r="54" spans="1:14" s="17" customFormat="1" ht="47.25" x14ac:dyDescent="0.25">
      <c r="A54" s="15" t="s">
        <v>53</v>
      </c>
      <c r="B54" s="32">
        <v>0</v>
      </c>
      <c r="C54" s="32">
        <v>0</v>
      </c>
      <c r="D54" s="32">
        <v>0</v>
      </c>
      <c r="E54" s="32">
        <v>0</v>
      </c>
      <c r="F54" s="30">
        <v>69285900</v>
      </c>
      <c r="G54" s="30">
        <v>69285900</v>
      </c>
      <c r="H54" s="29">
        <f t="shared" si="6"/>
        <v>0</v>
      </c>
      <c r="I54" s="30">
        <v>69285900</v>
      </c>
      <c r="J54" s="29">
        <f t="shared" si="7"/>
        <v>0</v>
      </c>
      <c r="K54" s="29">
        <v>0</v>
      </c>
      <c r="L54" s="29">
        <f t="shared" si="8"/>
        <v>-69285900</v>
      </c>
      <c r="M54" s="29">
        <v>0</v>
      </c>
      <c r="N54" s="29">
        <f t="shared" si="9"/>
        <v>0</v>
      </c>
    </row>
    <row r="55" spans="1:14" s="17" customFormat="1" ht="78.75" x14ac:dyDescent="0.25">
      <c r="A55" s="15" t="s">
        <v>60</v>
      </c>
      <c r="B55" s="32">
        <v>0</v>
      </c>
      <c r="C55" s="32">
        <v>0</v>
      </c>
      <c r="D55" s="32">
        <v>0</v>
      </c>
      <c r="E55" s="32">
        <v>0</v>
      </c>
      <c r="F55" s="30">
        <v>113878700</v>
      </c>
      <c r="G55" s="30">
        <v>113878700</v>
      </c>
      <c r="H55" s="29">
        <f t="shared" si="6"/>
        <v>0</v>
      </c>
      <c r="I55" s="30">
        <f>50106600+63772100</f>
        <v>113878700</v>
      </c>
      <c r="J55" s="29">
        <f t="shared" si="7"/>
        <v>0</v>
      </c>
      <c r="K55" s="29">
        <v>0</v>
      </c>
      <c r="L55" s="29">
        <f t="shared" si="8"/>
        <v>-113878700</v>
      </c>
      <c r="M55" s="29">
        <v>0</v>
      </c>
      <c r="N55" s="29">
        <f t="shared" si="9"/>
        <v>0</v>
      </c>
    </row>
    <row r="56" spans="1:14" s="17" customFormat="1" ht="47.25" x14ac:dyDescent="0.25">
      <c r="A56" s="15" t="s">
        <v>54</v>
      </c>
      <c r="B56" s="32">
        <v>0</v>
      </c>
      <c r="C56" s="32">
        <v>0</v>
      </c>
      <c r="D56" s="32">
        <v>0</v>
      </c>
      <c r="E56" s="32">
        <v>0</v>
      </c>
      <c r="F56" s="30">
        <v>104685200</v>
      </c>
      <c r="G56" s="30">
        <v>104685200</v>
      </c>
      <c r="H56" s="29">
        <f t="shared" si="6"/>
        <v>0</v>
      </c>
      <c r="I56" s="30">
        <v>104685200</v>
      </c>
      <c r="J56" s="29">
        <f t="shared" si="7"/>
        <v>0</v>
      </c>
      <c r="K56" s="29">
        <v>0</v>
      </c>
      <c r="L56" s="29">
        <f t="shared" si="8"/>
        <v>-104685200</v>
      </c>
      <c r="M56" s="29">
        <v>0</v>
      </c>
      <c r="N56" s="29">
        <f t="shared" si="9"/>
        <v>0</v>
      </c>
    </row>
    <row r="57" spans="1:14" s="17" customFormat="1" ht="63" x14ac:dyDescent="0.25">
      <c r="A57" s="15" t="s">
        <v>56</v>
      </c>
      <c r="B57" s="32">
        <v>0</v>
      </c>
      <c r="C57" s="32">
        <v>0</v>
      </c>
      <c r="D57" s="32">
        <v>0</v>
      </c>
      <c r="E57" s="32">
        <v>0</v>
      </c>
      <c r="F57" s="30">
        <v>73781400</v>
      </c>
      <c r="G57" s="30">
        <v>73781400</v>
      </c>
      <c r="H57" s="29">
        <f t="shared" si="6"/>
        <v>0</v>
      </c>
      <c r="I57" s="30">
        <v>73781400</v>
      </c>
      <c r="J57" s="29">
        <f t="shared" si="7"/>
        <v>0</v>
      </c>
      <c r="K57" s="29">
        <v>0</v>
      </c>
      <c r="L57" s="29">
        <f t="shared" si="8"/>
        <v>-73781400</v>
      </c>
      <c r="M57" s="29">
        <v>0</v>
      </c>
      <c r="N57" s="29">
        <f t="shared" si="9"/>
        <v>0</v>
      </c>
    </row>
    <row r="58" spans="1:14" s="17" customFormat="1" ht="47.25" x14ac:dyDescent="0.25">
      <c r="A58" s="15" t="s">
        <v>57</v>
      </c>
      <c r="B58" s="32">
        <v>0</v>
      </c>
      <c r="C58" s="32">
        <v>0</v>
      </c>
      <c r="D58" s="32">
        <v>0</v>
      </c>
      <c r="E58" s="32">
        <v>0</v>
      </c>
      <c r="F58" s="30">
        <v>69205700</v>
      </c>
      <c r="G58" s="30">
        <v>69205700</v>
      </c>
      <c r="H58" s="29">
        <f t="shared" si="6"/>
        <v>0</v>
      </c>
      <c r="I58" s="30">
        <v>69205700</v>
      </c>
      <c r="J58" s="29">
        <f t="shared" si="7"/>
        <v>0</v>
      </c>
      <c r="K58" s="29">
        <v>0</v>
      </c>
      <c r="L58" s="29">
        <f t="shared" si="8"/>
        <v>-69205700</v>
      </c>
      <c r="M58" s="29">
        <v>0</v>
      </c>
      <c r="N58" s="29">
        <f t="shared" si="9"/>
        <v>0</v>
      </c>
    </row>
    <row r="59" spans="1:14" s="17" customFormat="1" ht="31.5" x14ac:dyDescent="0.25">
      <c r="A59" s="15" t="s">
        <v>59</v>
      </c>
      <c r="B59" s="32">
        <v>0</v>
      </c>
      <c r="C59" s="32">
        <v>0</v>
      </c>
      <c r="D59" s="32">
        <v>0</v>
      </c>
      <c r="E59" s="32">
        <v>0</v>
      </c>
      <c r="F59" s="30">
        <v>35897400</v>
      </c>
      <c r="G59" s="30">
        <v>35897400</v>
      </c>
      <c r="H59" s="29">
        <f t="shared" si="6"/>
        <v>0</v>
      </c>
      <c r="I59" s="30">
        <f>14000000+21897400</f>
        <v>35897400</v>
      </c>
      <c r="J59" s="29">
        <f t="shared" si="7"/>
        <v>0</v>
      </c>
      <c r="K59" s="29">
        <v>0</v>
      </c>
      <c r="L59" s="29">
        <f t="shared" si="8"/>
        <v>-35897400</v>
      </c>
      <c r="M59" s="29">
        <v>0</v>
      </c>
      <c r="N59" s="29">
        <f t="shared" si="9"/>
        <v>0</v>
      </c>
    </row>
    <row r="60" spans="1:14" s="17" customFormat="1" ht="94.5" x14ac:dyDescent="0.25">
      <c r="A60" s="42" t="s">
        <v>78</v>
      </c>
      <c r="B60" s="30">
        <v>0</v>
      </c>
      <c r="C60" s="30">
        <v>0</v>
      </c>
      <c r="D60" s="30">
        <v>0</v>
      </c>
      <c r="E60" s="30">
        <v>0</v>
      </c>
      <c r="F60" s="30">
        <v>0</v>
      </c>
      <c r="G60" s="30">
        <v>0</v>
      </c>
      <c r="H60" s="29">
        <f t="shared" si="6"/>
        <v>0</v>
      </c>
      <c r="I60" s="30">
        <v>291135781.11000001</v>
      </c>
      <c r="J60" s="29">
        <f t="shared" si="7"/>
        <v>291135781.11000001</v>
      </c>
      <c r="K60" s="28">
        <v>0</v>
      </c>
      <c r="L60" s="29">
        <f t="shared" si="8"/>
        <v>-291135781.11000001</v>
      </c>
      <c r="M60" s="28">
        <v>0</v>
      </c>
      <c r="N60" s="29">
        <f t="shared" si="9"/>
        <v>0</v>
      </c>
    </row>
    <row r="61" spans="1:14" s="21" customFormat="1" x14ac:dyDescent="0.25">
      <c r="A61" s="18" t="s">
        <v>13</v>
      </c>
      <c r="B61" s="34">
        <f t="shared" ref="B61:I61" si="10">SUM(B28:B60)</f>
        <v>0</v>
      </c>
      <c r="C61" s="34">
        <f t="shared" si="10"/>
        <v>2602.9299999999998</v>
      </c>
      <c r="D61" s="34">
        <f t="shared" si="10"/>
        <v>2602.9299999999998</v>
      </c>
      <c r="E61" s="34">
        <f t="shared" si="10"/>
        <v>0</v>
      </c>
      <c r="F61" s="34">
        <f t="shared" si="10"/>
        <v>2886486600</v>
      </c>
      <c r="G61" s="34">
        <f t="shared" si="10"/>
        <v>2886486600</v>
      </c>
      <c r="H61" s="34">
        <f t="shared" si="10"/>
        <v>0</v>
      </c>
      <c r="I61" s="34">
        <f t="shared" si="10"/>
        <v>3177622381.1100001</v>
      </c>
      <c r="J61" s="33">
        <f t="shared" si="7"/>
        <v>291135781.11000013</v>
      </c>
      <c r="K61" s="34">
        <f>SUM(K28:K60)</f>
        <v>41268072.219999999</v>
      </c>
      <c r="L61" s="33">
        <f t="shared" si="8"/>
        <v>-3136354308.8900003</v>
      </c>
      <c r="M61" s="34">
        <f>SUM(M28:M60)</f>
        <v>41268072.219999999</v>
      </c>
      <c r="N61" s="33">
        <f t="shared" si="9"/>
        <v>0</v>
      </c>
    </row>
    <row r="62" spans="1:14" s="20" customFormat="1" ht="15.75" customHeight="1" x14ac:dyDescent="0.25">
      <c r="A62" s="45" t="s">
        <v>14</v>
      </c>
      <c r="B62" s="46"/>
      <c r="C62" s="46"/>
      <c r="D62" s="46"/>
      <c r="E62" s="46"/>
      <c r="F62" s="46"/>
      <c r="G62" s="47"/>
      <c r="H62" s="47"/>
      <c r="I62" s="47"/>
      <c r="J62" s="47"/>
      <c r="K62" s="47"/>
      <c r="L62" s="47"/>
      <c r="M62" s="47"/>
      <c r="N62" s="48"/>
    </row>
    <row r="63" spans="1:14" s="19" customFormat="1" ht="31.5" x14ac:dyDescent="0.25">
      <c r="A63" s="22" t="s">
        <v>15</v>
      </c>
      <c r="B63" s="37">
        <v>0</v>
      </c>
      <c r="C63" s="37">
        <v>0</v>
      </c>
      <c r="D63" s="37">
        <v>0</v>
      </c>
      <c r="E63" s="37">
        <v>0</v>
      </c>
      <c r="F63" s="35">
        <v>5339900</v>
      </c>
      <c r="G63" s="35">
        <v>5339900</v>
      </c>
      <c r="H63" s="29">
        <f t="shared" ref="H63:H66" si="11">G63-F63</f>
        <v>0</v>
      </c>
      <c r="I63" s="35">
        <v>5339900</v>
      </c>
      <c r="J63" s="29">
        <f t="shared" ref="J63:J66" si="12">I63-G63</f>
        <v>0</v>
      </c>
      <c r="K63" s="41">
        <v>495292.39</v>
      </c>
      <c r="L63" s="29">
        <f t="shared" ref="L63:L67" si="13">K63-I63</f>
        <v>-4844607.6100000003</v>
      </c>
      <c r="M63" s="41">
        <v>495292.39</v>
      </c>
      <c r="N63" s="29">
        <f t="shared" ref="N63:N66" si="14">B63+C63-D63+E63+K63-M63</f>
        <v>0</v>
      </c>
    </row>
    <row r="64" spans="1:14" s="19" customFormat="1" ht="141.75" x14ac:dyDescent="0.25">
      <c r="A64" s="22" t="s">
        <v>62</v>
      </c>
      <c r="B64" s="37">
        <v>0</v>
      </c>
      <c r="C64" s="37">
        <v>0</v>
      </c>
      <c r="D64" s="37">
        <v>0</v>
      </c>
      <c r="E64" s="37">
        <v>0</v>
      </c>
      <c r="F64" s="35">
        <v>91556600</v>
      </c>
      <c r="G64" s="35">
        <v>91556600</v>
      </c>
      <c r="H64" s="29">
        <f t="shared" si="11"/>
        <v>0</v>
      </c>
      <c r="I64" s="35">
        <v>91556600</v>
      </c>
      <c r="J64" s="29">
        <f t="shared" si="12"/>
        <v>0</v>
      </c>
      <c r="K64" s="41">
        <v>19768509.079999998</v>
      </c>
      <c r="L64" s="29">
        <f t="shared" si="13"/>
        <v>-71788090.920000002</v>
      </c>
      <c r="M64" s="41">
        <v>19768509.079999998</v>
      </c>
      <c r="N64" s="29">
        <f t="shared" si="14"/>
        <v>0</v>
      </c>
    </row>
    <row r="65" spans="1:14" s="19" customFormat="1" ht="173.25" x14ac:dyDescent="0.25">
      <c r="A65" s="22" t="s">
        <v>61</v>
      </c>
      <c r="B65" s="37">
        <v>0</v>
      </c>
      <c r="C65" s="37">
        <v>0</v>
      </c>
      <c r="D65" s="37">
        <v>0</v>
      </c>
      <c r="E65" s="37">
        <v>0</v>
      </c>
      <c r="F65" s="35">
        <v>2499800</v>
      </c>
      <c r="G65" s="35">
        <v>2499800</v>
      </c>
      <c r="H65" s="29">
        <f t="shared" si="11"/>
        <v>0</v>
      </c>
      <c r="I65" s="35">
        <v>2499800</v>
      </c>
      <c r="J65" s="29">
        <f t="shared" si="12"/>
        <v>0</v>
      </c>
      <c r="K65" s="41">
        <v>520322.34</v>
      </c>
      <c r="L65" s="29">
        <f t="shared" si="13"/>
        <v>-1979477.66</v>
      </c>
      <c r="M65" s="41">
        <v>520322.34</v>
      </c>
      <c r="N65" s="29">
        <f t="shared" si="14"/>
        <v>0</v>
      </c>
    </row>
    <row r="66" spans="1:14" s="19" customFormat="1" ht="47.25" x14ac:dyDescent="0.25">
      <c r="A66" s="22" t="s">
        <v>79</v>
      </c>
      <c r="B66" s="35">
        <v>0</v>
      </c>
      <c r="C66" s="35">
        <v>0</v>
      </c>
      <c r="D66" s="35">
        <v>0</v>
      </c>
      <c r="E66" s="35">
        <v>0</v>
      </c>
      <c r="F66" s="35">
        <v>0</v>
      </c>
      <c r="G66" s="35">
        <v>0</v>
      </c>
      <c r="H66" s="29">
        <f t="shared" si="11"/>
        <v>0</v>
      </c>
      <c r="I66" s="35">
        <f>400000+500000+600000+300000</f>
        <v>1800000</v>
      </c>
      <c r="J66" s="29">
        <f t="shared" si="12"/>
        <v>1800000</v>
      </c>
      <c r="K66" s="43">
        <v>74970</v>
      </c>
      <c r="L66" s="29">
        <f t="shared" si="13"/>
        <v>-1725030</v>
      </c>
      <c r="M66" s="43">
        <v>74970</v>
      </c>
      <c r="N66" s="28">
        <f t="shared" si="14"/>
        <v>0</v>
      </c>
    </row>
    <row r="67" spans="1:14" s="19" customFormat="1" x14ac:dyDescent="0.25">
      <c r="A67" s="18" t="s">
        <v>16</v>
      </c>
      <c r="B67" s="36">
        <f t="shared" ref="B67:G67" si="15">SUM(B63:B66)</f>
        <v>0</v>
      </c>
      <c r="C67" s="36">
        <f t="shared" si="15"/>
        <v>0</v>
      </c>
      <c r="D67" s="36">
        <f t="shared" si="15"/>
        <v>0</v>
      </c>
      <c r="E67" s="36">
        <f t="shared" si="15"/>
        <v>0</v>
      </c>
      <c r="F67" s="36">
        <f t="shared" si="15"/>
        <v>99396300</v>
      </c>
      <c r="G67" s="36">
        <f t="shared" si="15"/>
        <v>99396300</v>
      </c>
      <c r="H67" s="36">
        <f t="shared" ref="H67" si="16">SUM(H63:H65)</f>
        <v>0</v>
      </c>
      <c r="I67" s="36">
        <f>SUM(I63:I66)</f>
        <v>101196300</v>
      </c>
      <c r="J67" s="36">
        <f t="shared" ref="J67:K67" si="17">SUM(J63:J66)</f>
        <v>1800000</v>
      </c>
      <c r="K67" s="36">
        <f t="shared" si="17"/>
        <v>20859093.809999999</v>
      </c>
      <c r="L67" s="33">
        <f t="shared" si="13"/>
        <v>-80337206.189999998</v>
      </c>
      <c r="M67" s="36">
        <f>SUM(M63:M66)</f>
        <v>20859093.809999999</v>
      </c>
      <c r="N67" s="36">
        <f>SUM(N63:N66)</f>
        <v>0</v>
      </c>
    </row>
    <row r="68" spans="1:14" s="17" customFormat="1" x14ac:dyDescent="0.25">
      <c r="A68" s="45" t="s">
        <v>3</v>
      </c>
      <c r="B68" s="46"/>
      <c r="C68" s="46"/>
      <c r="D68" s="46"/>
      <c r="E68" s="46"/>
      <c r="F68" s="46"/>
      <c r="G68" s="49"/>
      <c r="H68" s="49"/>
      <c r="I68" s="49"/>
      <c r="J68" s="49"/>
      <c r="K68" s="49"/>
      <c r="L68" s="49"/>
      <c r="M68" s="49"/>
      <c r="N68" s="50"/>
    </row>
    <row r="69" spans="1:14" s="17" customFormat="1" ht="63" x14ac:dyDescent="0.25">
      <c r="A69" s="15" t="s">
        <v>33</v>
      </c>
      <c r="B69" s="39">
        <v>0</v>
      </c>
      <c r="C69" s="39">
        <v>0</v>
      </c>
      <c r="D69" s="39">
        <v>0</v>
      </c>
      <c r="E69" s="39">
        <v>0</v>
      </c>
      <c r="F69" s="35">
        <v>401210100</v>
      </c>
      <c r="G69" s="35">
        <v>401210100</v>
      </c>
      <c r="H69" s="29">
        <f t="shared" ref="H69" si="18">G69-F69</f>
        <v>0</v>
      </c>
      <c r="I69" s="35">
        <v>401210100</v>
      </c>
      <c r="J69" s="29">
        <f t="shared" ref="J69" si="19">I69-G69</f>
        <v>0</v>
      </c>
      <c r="K69" s="41">
        <v>96663000</v>
      </c>
      <c r="L69" s="29">
        <f t="shared" ref="L69" si="20">K69-I69</f>
        <v>-304547100</v>
      </c>
      <c r="M69" s="41">
        <v>96663000</v>
      </c>
      <c r="N69" s="29">
        <f t="shared" ref="N69" si="21">B69+C69-D69+E69+K69-M69</f>
        <v>0</v>
      </c>
    </row>
    <row r="70" spans="1:14" s="12" customFormat="1" x14ac:dyDescent="0.25">
      <c r="A70" s="13" t="s">
        <v>17</v>
      </c>
      <c r="B70" s="38">
        <f t="shared" ref="B70:E70" si="22">B69</f>
        <v>0</v>
      </c>
      <c r="C70" s="38">
        <f t="shared" si="22"/>
        <v>0</v>
      </c>
      <c r="D70" s="38">
        <f t="shared" si="22"/>
        <v>0</v>
      </c>
      <c r="E70" s="38">
        <f t="shared" si="22"/>
        <v>0</v>
      </c>
      <c r="F70" s="38">
        <f>F69</f>
        <v>401210100</v>
      </c>
      <c r="G70" s="38">
        <f t="shared" ref="G70:N70" si="23">G69</f>
        <v>401210100</v>
      </c>
      <c r="H70" s="38">
        <f t="shared" si="23"/>
        <v>0</v>
      </c>
      <c r="I70" s="38">
        <f t="shared" si="23"/>
        <v>401210100</v>
      </c>
      <c r="J70" s="38">
        <f t="shared" si="23"/>
        <v>0</v>
      </c>
      <c r="K70" s="38">
        <f t="shared" si="23"/>
        <v>96663000</v>
      </c>
      <c r="L70" s="38">
        <f t="shared" si="23"/>
        <v>-304547100</v>
      </c>
      <c r="M70" s="38">
        <f t="shared" si="23"/>
        <v>96663000</v>
      </c>
      <c r="N70" s="38">
        <f t="shared" si="23"/>
        <v>0</v>
      </c>
    </row>
    <row r="71" spans="1:14" s="6" customFormat="1" x14ac:dyDescent="0.25">
      <c r="A71" s="9" t="s">
        <v>18</v>
      </c>
      <c r="B71" s="40">
        <f t="shared" ref="B71:N71" si="24">B70+B67+B61+B26</f>
        <v>0</v>
      </c>
      <c r="C71" s="40">
        <f t="shared" si="24"/>
        <v>33696.81</v>
      </c>
      <c r="D71" s="40">
        <f t="shared" si="24"/>
        <v>33696.81</v>
      </c>
      <c r="E71" s="40">
        <f t="shared" si="24"/>
        <v>0</v>
      </c>
      <c r="F71" s="40">
        <f t="shared" si="24"/>
        <v>8238511400</v>
      </c>
      <c r="G71" s="40">
        <f t="shared" si="24"/>
        <v>8238511400</v>
      </c>
      <c r="H71" s="40">
        <f t="shared" si="24"/>
        <v>0</v>
      </c>
      <c r="I71" s="40">
        <f t="shared" si="24"/>
        <v>8531447181.1100006</v>
      </c>
      <c r="J71" s="40">
        <f t="shared" si="24"/>
        <v>292935781.11000013</v>
      </c>
      <c r="K71" s="40">
        <f t="shared" si="24"/>
        <v>987939138.25000012</v>
      </c>
      <c r="L71" s="40">
        <f t="shared" si="24"/>
        <v>-7543508042.8600006</v>
      </c>
      <c r="M71" s="40">
        <f t="shared" si="24"/>
        <v>987939138.25000012</v>
      </c>
      <c r="N71" s="40">
        <f t="shared" si="24"/>
        <v>0</v>
      </c>
    </row>
    <row r="72" spans="1:14" x14ac:dyDescent="0.25">
      <c r="A72" s="10"/>
      <c r="B72" s="10"/>
      <c r="C72" s="10"/>
      <c r="D72" s="10"/>
      <c r="E72" s="10"/>
      <c r="F72" s="5"/>
    </row>
    <row r="73" spans="1:14" ht="21" customHeight="1" x14ac:dyDescent="0.25">
      <c r="A73" s="14"/>
      <c r="B73" s="14"/>
      <c r="C73" s="14"/>
      <c r="D73" s="14"/>
      <c r="E73" s="14"/>
    </row>
    <row r="74" spans="1:14" ht="19.5" x14ac:dyDescent="0.25">
      <c r="A74" s="14"/>
      <c r="B74" s="14"/>
      <c r="C74" s="14"/>
      <c r="D74" s="14"/>
      <c r="E74" s="14"/>
      <c r="K74" s="44"/>
    </row>
  </sheetData>
  <mergeCells count="6">
    <mergeCell ref="A62:N62"/>
    <mergeCell ref="A68:N68"/>
    <mergeCell ref="A3:N3"/>
    <mergeCell ref="A4:F4"/>
    <mergeCell ref="A8:N8"/>
    <mergeCell ref="A27:N27"/>
  </mergeCells>
  <pageMargins left="0.39370078740157483" right="0.39370078740157483" top="0.78740157480314965" bottom="0.39370078740157483" header="0.39370078740157483" footer="0"/>
  <pageSetup paperSize="9" scale="44" fitToHeight="5" orientation="landscape" r:id="rId1"/>
  <headerFooter>
    <oddFooter>&amp;C
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№ 5</vt:lpstr>
      <vt:lpstr>'таблица № 5'!Заголовки_для_печати</vt:lpstr>
      <vt:lpstr>'таблица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2025-05-28T06:57:02Z</cp:lastPrinted>
  <dcterms:created xsi:type="dcterms:W3CDTF">2013-11-25T11:49:42Z</dcterms:created>
  <dcterms:modified xsi:type="dcterms:W3CDTF">2025-05-28T06:58:48Z</dcterms:modified>
</cp:coreProperties>
</file>