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ТрефиловаИВ\Desktop\ОТЧЕТЫ\ИАО ЕЖЕМЕСЯЧНО на ОМСУ отчёт по программе до 10 числа\2026 год\8. на 31.08.2026\"/>
    </mc:Choice>
  </mc:AlternateContent>
  <xr:revisionPtr revIDLastSave="0" documentId="13_ncr:1_{CB92A550-A397-4211-8F7E-1F05CC45C1A0}" xr6:coauthVersionLast="45" xr6:coauthVersionMax="45" xr10:uidLastSave="{00000000-0000-0000-0000-000000000000}"/>
  <bookViews>
    <workbookView xWindow="3855" yWindow="510" windowWidth="15315" windowHeight="15435" activeTab="1" xr2:uid="{00000000-000D-0000-FFFF-FFFF00000000}"/>
  </bookViews>
  <sheets>
    <sheet name="Август 2026" sheetId="1" r:id="rId1"/>
    <sheet name="Причины низкого исполнения" sheetId="2" r:id="rId2"/>
  </sheets>
  <definedNames>
    <definedName name="_xlnm.Print_Area" localSheetId="0">'Август 2026'!$A$1:$AB$72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6" i="1" l="1"/>
  <c r="K54" i="1" l="1"/>
  <c r="Z59" i="1"/>
  <c r="O59" i="1"/>
  <c r="J59" i="1"/>
  <c r="Q54" i="1"/>
  <c r="R54" i="1"/>
  <c r="P54" i="1"/>
  <c r="L54" i="1"/>
  <c r="M54" i="1"/>
  <c r="G54" i="1"/>
  <c r="H54" i="1"/>
  <c r="F54" i="1"/>
  <c r="E59" i="1"/>
  <c r="Y59" i="1" l="1"/>
  <c r="U23" i="1"/>
  <c r="AA14" i="1"/>
  <c r="AB14" i="1"/>
  <c r="AB15" i="1"/>
  <c r="AB16" i="1"/>
  <c r="W14" i="1"/>
  <c r="W15" i="1"/>
  <c r="W16" i="1"/>
  <c r="V14" i="1"/>
  <c r="X13" i="1"/>
  <c r="F24" i="1" l="1"/>
  <c r="G24" i="1"/>
  <c r="H24" i="1"/>
  <c r="I24" i="1"/>
  <c r="K24" i="1"/>
  <c r="L24" i="1"/>
  <c r="M24" i="1"/>
  <c r="N24" i="1"/>
  <c r="P24" i="1"/>
  <c r="Q24" i="1"/>
  <c r="R24" i="1"/>
  <c r="S24" i="1"/>
  <c r="Y19" i="1"/>
  <c r="Y20" i="1"/>
  <c r="Y21" i="1"/>
  <c r="Y18" i="1"/>
  <c r="T19" i="1"/>
  <c r="T20" i="1"/>
  <c r="T21" i="1"/>
  <c r="T18" i="1"/>
  <c r="X17" i="1"/>
  <c r="E14" i="1" l="1"/>
  <c r="J14" i="1" l="1"/>
  <c r="O62" i="1"/>
  <c r="O14" i="1" l="1"/>
  <c r="T14" i="1" l="1"/>
  <c r="Y14" i="1"/>
  <c r="F51" i="1"/>
  <c r="G51" i="1"/>
  <c r="H51" i="1"/>
  <c r="K51" i="1"/>
  <c r="L51" i="1"/>
  <c r="M51" i="1"/>
  <c r="N51" i="1"/>
  <c r="P51" i="1"/>
  <c r="Q51" i="1"/>
  <c r="R51" i="1"/>
  <c r="S51" i="1"/>
  <c r="J57" i="1" l="1"/>
  <c r="Z55" i="1" l="1"/>
  <c r="U55" i="1"/>
  <c r="S54" i="1"/>
  <c r="O55" i="1"/>
  <c r="E55" i="1"/>
  <c r="N54" i="1"/>
  <c r="J55" i="1"/>
  <c r="T55" i="1" l="1"/>
  <c r="Y55" i="1"/>
  <c r="Z71" i="1"/>
  <c r="E35" i="1" l="1"/>
  <c r="J35" i="1"/>
  <c r="O35" i="1"/>
  <c r="V35" i="1"/>
  <c r="AA35" i="1"/>
  <c r="Y35" i="1" l="1"/>
  <c r="T35" i="1"/>
  <c r="Z23" i="1"/>
  <c r="O34" i="1"/>
  <c r="U37" i="1"/>
  <c r="U38" i="1"/>
  <c r="Z52" i="1"/>
  <c r="Z53" i="1"/>
  <c r="Z57" i="1"/>
  <c r="Z58" i="1"/>
  <c r="U57" i="1"/>
  <c r="O52" i="1"/>
  <c r="O53" i="1"/>
  <c r="O56" i="1"/>
  <c r="O57" i="1"/>
  <c r="O58" i="1"/>
  <c r="H50" i="1"/>
  <c r="E52" i="1"/>
  <c r="E53" i="1"/>
  <c r="E54" i="1"/>
  <c r="E56" i="1"/>
  <c r="E57" i="1"/>
  <c r="E58" i="1"/>
  <c r="O54" i="1" l="1"/>
  <c r="T54" i="1" s="1"/>
  <c r="E51" i="1"/>
  <c r="S50" i="1"/>
  <c r="R50" i="1"/>
  <c r="Q50" i="1"/>
  <c r="P50" i="1"/>
  <c r="G50" i="1"/>
  <c r="U54" i="1"/>
  <c r="F50" i="1"/>
  <c r="O51" i="1"/>
  <c r="T57" i="1"/>
  <c r="O50" i="1" l="1"/>
  <c r="C16" i="2" s="1"/>
  <c r="E50" i="1"/>
  <c r="U50" i="1"/>
  <c r="V34" i="1"/>
  <c r="AA34" i="1"/>
  <c r="T50" i="1" l="1"/>
  <c r="D16" i="2" s="1"/>
  <c r="K11" i="1"/>
  <c r="L9" i="1" l="1"/>
  <c r="M9" i="1"/>
  <c r="N9" i="1"/>
  <c r="K9" i="1"/>
  <c r="J9" i="1" l="1"/>
  <c r="F9" i="1"/>
  <c r="G9" i="1"/>
  <c r="H9" i="1"/>
  <c r="E9" i="1" l="1"/>
  <c r="P13" i="1"/>
  <c r="Q13" i="1"/>
  <c r="R13" i="1"/>
  <c r="S13" i="1"/>
  <c r="O15" i="1"/>
  <c r="O16" i="1"/>
  <c r="N13" i="1"/>
  <c r="G13" i="1"/>
  <c r="H13" i="1"/>
  <c r="F13" i="1"/>
  <c r="E15" i="1"/>
  <c r="E16" i="1"/>
  <c r="F18" i="1"/>
  <c r="G18" i="1"/>
  <c r="H18" i="1"/>
  <c r="E19" i="1"/>
  <c r="E21" i="1"/>
  <c r="G20" i="1"/>
  <c r="H20" i="1"/>
  <c r="F20" i="1"/>
  <c r="K20" i="1"/>
  <c r="L20" i="1"/>
  <c r="M20" i="1"/>
  <c r="N20" i="1"/>
  <c r="G22" i="1"/>
  <c r="H22" i="1"/>
  <c r="F22" i="1"/>
  <c r="E34" i="1"/>
  <c r="T34" i="1" s="1"/>
  <c r="O42" i="1"/>
  <c r="Q40" i="1"/>
  <c r="R40" i="1"/>
  <c r="S40" i="1"/>
  <c r="P40" i="1"/>
  <c r="L40" i="1"/>
  <c r="M40" i="1"/>
  <c r="N40" i="1"/>
  <c r="K40" i="1"/>
  <c r="F61" i="1"/>
  <c r="G40" i="1"/>
  <c r="H40" i="1"/>
  <c r="F40" i="1"/>
  <c r="E42" i="1"/>
  <c r="H17" i="1" l="1"/>
  <c r="H8" i="1" s="1"/>
  <c r="W13" i="1"/>
  <c r="T15" i="1"/>
  <c r="V13" i="1"/>
  <c r="T16" i="1"/>
  <c r="O13" i="1"/>
  <c r="G17" i="1"/>
  <c r="G8" i="1" s="1"/>
  <c r="J20" i="1"/>
  <c r="E13" i="1"/>
  <c r="O19" i="1"/>
  <c r="O21" i="1"/>
  <c r="O23" i="1"/>
  <c r="P18" i="1"/>
  <c r="Q18" i="1"/>
  <c r="R18" i="1"/>
  <c r="P20" i="1"/>
  <c r="Q20" i="1"/>
  <c r="R20" i="1"/>
  <c r="P22" i="1"/>
  <c r="U22" i="1" s="1"/>
  <c r="Q22" i="1"/>
  <c r="R22" i="1"/>
  <c r="S22" i="1"/>
  <c r="S20" i="1"/>
  <c r="S18" i="1"/>
  <c r="M13" i="1"/>
  <c r="AB13" i="1" s="1"/>
  <c r="L13" i="1"/>
  <c r="AA13" i="1" s="1"/>
  <c r="K13" i="1"/>
  <c r="J26" i="1"/>
  <c r="J15" i="1"/>
  <c r="Y15" i="1" s="1"/>
  <c r="J16" i="1"/>
  <c r="Y16" i="1" s="1"/>
  <c r="L18" i="1"/>
  <c r="K18" i="1"/>
  <c r="J19" i="1"/>
  <c r="N22" i="1"/>
  <c r="M22" i="1"/>
  <c r="L22" i="1"/>
  <c r="K22" i="1"/>
  <c r="J21" i="1"/>
  <c r="J23" i="1"/>
  <c r="J22" i="1" s="1"/>
  <c r="T13" i="1" l="1"/>
  <c r="C9" i="2"/>
  <c r="D9" i="2"/>
  <c r="Y23" i="1"/>
  <c r="Z22" i="1"/>
  <c r="N17" i="1"/>
  <c r="L17" i="1"/>
  <c r="Q17" i="1"/>
  <c r="J18" i="1"/>
  <c r="R17" i="1"/>
  <c r="P17" i="1"/>
  <c r="P8" i="1" s="1"/>
  <c r="J13" i="1"/>
  <c r="Y13" i="1" s="1"/>
  <c r="S17" i="1"/>
  <c r="K17" i="1"/>
  <c r="O22" i="1"/>
  <c r="Y22" i="1" s="1"/>
  <c r="J34" i="1"/>
  <c r="Y34" i="1" s="1"/>
  <c r="J42" i="1"/>
  <c r="J53" i="1"/>
  <c r="Y53" i="1" s="1"/>
  <c r="J52" i="1"/>
  <c r="Z51" i="1"/>
  <c r="Y57" i="1"/>
  <c r="Z54" i="1"/>
  <c r="Y58" i="1" l="1"/>
  <c r="J54" i="1"/>
  <c r="Y52" i="1"/>
  <c r="J51" i="1"/>
  <c r="Y51" i="1" s="1"/>
  <c r="O17" i="1"/>
  <c r="K50" i="1"/>
  <c r="K8" i="1" s="1"/>
  <c r="M50" i="1"/>
  <c r="N50" i="1"/>
  <c r="N8" i="1" s="1"/>
  <c r="L50" i="1"/>
  <c r="M18" i="1"/>
  <c r="M17" i="1" s="1"/>
  <c r="E23" i="1"/>
  <c r="T23" i="1" s="1"/>
  <c r="C10" i="2" l="1"/>
  <c r="O8" i="1"/>
  <c r="M8" i="1"/>
  <c r="L8" i="1"/>
  <c r="Z50" i="1"/>
  <c r="J50" i="1"/>
  <c r="Y50" i="1" s="1"/>
  <c r="Y54" i="1"/>
  <c r="E20" i="1"/>
  <c r="E22" i="1"/>
  <c r="T22" i="1" s="1"/>
  <c r="F17" i="1"/>
  <c r="F8" i="1" s="1"/>
  <c r="E8" i="1" l="1"/>
  <c r="H64" i="1"/>
  <c r="G64" i="1"/>
  <c r="F64" i="1"/>
  <c r="K64" i="1"/>
  <c r="U25" i="1" l="1"/>
  <c r="U71" i="1" l="1"/>
  <c r="O71" i="1"/>
  <c r="O49" i="1"/>
  <c r="O47" i="1"/>
  <c r="O46" i="1"/>
  <c r="O44" i="1"/>
  <c r="O41" i="1"/>
  <c r="O31" i="1"/>
  <c r="O32" i="1"/>
  <c r="O33" i="1"/>
  <c r="O36" i="1"/>
  <c r="O37" i="1"/>
  <c r="O38" i="1"/>
  <c r="O39" i="1"/>
  <c r="O27" i="1"/>
  <c r="O29" i="1"/>
  <c r="O30" i="1"/>
  <c r="O20" i="1"/>
  <c r="O18" i="1"/>
  <c r="O12" i="1"/>
  <c r="E71" i="1"/>
  <c r="E66" i="1"/>
  <c r="E67" i="1"/>
  <c r="E68" i="1"/>
  <c r="E65" i="1"/>
  <c r="E62" i="1"/>
  <c r="E49" i="1"/>
  <c r="E47" i="1"/>
  <c r="E46" i="1"/>
  <c r="E44" i="1"/>
  <c r="E39" i="1"/>
  <c r="E30" i="1"/>
  <c r="E31" i="1"/>
  <c r="E32" i="1"/>
  <c r="E33" i="1"/>
  <c r="E36" i="1"/>
  <c r="E37" i="1"/>
  <c r="E38" i="1"/>
  <c r="E26" i="1"/>
  <c r="E27" i="1"/>
  <c r="E28" i="1"/>
  <c r="E29" i="1"/>
  <c r="E25" i="1"/>
  <c r="E18" i="1"/>
  <c r="S70" i="1"/>
  <c r="I70" i="1"/>
  <c r="I69" i="1" s="1"/>
  <c r="F70" i="1"/>
  <c r="G70" i="1"/>
  <c r="G69" i="1" s="1"/>
  <c r="H70" i="1"/>
  <c r="H69" i="1" s="1"/>
  <c r="X24" i="1"/>
  <c r="S43" i="1"/>
  <c r="S45" i="1"/>
  <c r="S48" i="1"/>
  <c r="S61" i="1"/>
  <c r="S64" i="1"/>
  <c r="O66" i="1"/>
  <c r="O67" i="1"/>
  <c r="O68" i="1"/>
  <c r="O65" i="1"/>
  <c r="F63" i="1"/>
  <c r="G63" i="1"/>
  <c r="H63" i="1"/>
  <c r="I64" i="1"/>
  <c r="E64" i="1" s="1"/>
  <c r="I61" i="1"/>
  <c r="I60" i="1" s="1"/>
  <c r="F48" i="1"/>
  <c r="G48" i="1"/>
  <c r="H48" i="1"/>
  <c r="I48" i="1"/>
  <c r="F45" i="1"/>
  <c r="G45" i="1"/>
  <c r="H45" i="1"/>
  <c r="I45" i="1"/>
  <c r="F43" i="1"/>
  <c r="G43" i="1"/>
  <c r="H43" i="1"/>
  <c r="I43" i="1"/>
  <c r="I40" i="1"/>
  <c r="E41" i="1"/>
  <c r="E24" i="1" l="1"/>
  <c r="T38" i="1"/>
  <c r="T37" i="1"/>
  <c r="T36" i="1"/>
  <c r="T33" i="1"/>
  <c r="E43" i="1"/>
  <c r="E40" i="1"/>
  <c r="E48" i="1"/>
  <c r="E70" i="1"/>
  <c r="F69" i="1"/>
  <c r="E69" i="1" s="1"/>
  <c r="E45" i="1"/>
  <c r="T71" i="1"/>
  <c r="O25" i="1"/>
  <c r="T25" i="1" s="1"/>
  <c r="G61" i="1"/>
  <c r="H61" i="1"/>
  <c r="E12" i="1"/>
  <c r="E61" i="1" l="1"/>
  <c r="P43" i="1"/>
  <c r="Q43" i="1"/>
  <c r="R43" i="1"/>
  <c r="K43" i="1"/>
  <c r="L43" i="1"/>
  <c r="M43" i="1"/>
  <c r="N43" i="1"/>
  <c r="P45" i="1"/>
  <c r="Q45" i="1"/>
  <c r="R45" i="1"/>
  <c r="K45" i="1"/>
  <c r="L45" i="1"/>
  <c r="M45" i="1"/>
  <c r="N45" i="1"/>
  <c r="P48" i="1"/>
  <c r="Q48" i="1"/>
  <c r="R48" i="1"/>
  <c r="P61" i="1"/>
  <c r="Q61" i="1"/>
  <c r="R61" i="1"/>
  <c r="K48" i="1"/>
  <c r="L48" i="1"/>
  <c r="M48" i="1"/>
  <c r="N48" i="1"/>
  <c r="K61" i="1"/>
  <c r="L61" i="1"/>
  <c r="M61" i="1"/>
  <c r="N61" i="1"/>
  <c r="P64" i="1"/>
  <c r="Q64" i="1"/>
  <c r="R64" i="1"/>
  <c r="L64" i="1"/>
  <c r="M64" i="1"/>
  <c r="N64" i="1"/>
  <c r="P70" i="1"/>
  <c r="Q70" i="1"/>
  <c r="R70" i="1"/>
  <c r="K70" i="1"/>
  <c r="K69" i="1" s="1"/>
  <c r="L70" i="1"/>
  <c r="M70" i="1"/>
  <c r="N70" i="1"/>
  <c r="O70" i="1" l="1"/>
  <c r="C22" i="2" s="1"/>
  <c r="O48" i="1"/>
  <c r="C15" i="2" s="1"/>
  <c r="O61" i="1"/>
  <c r="O40" i="1"/>
  <c r="C12" i="2" s="1"/>
  <c r="O43" i="1"/>
  <c r="O64" i="1"/>
  <c r="C20" i="2" s="1"/>
  <c r="O45" i="1"/>
  <c r="C14" i="2" s="1"/>
  <c r="J70" i="1"/>
  <c r="C18" i="2" l="1"/>
  <c r="C13" i="2"/>
  <c r="T43" i="1"/>
  <c r="D13" i="2" s="1"/>
  <c r="AB38" i="1"/>
  <c r="AA27" i="1"/>
  <c r="AA29" i="1"/>
  <c r="AA30" i="1"/>
  <c r="AA31" i="1"/>
  <c r="AA32" i="1"/>
  <c r="AA33" i="1"/>
  <c r="AA36" i="1"/>
  <c r="AA38" i="1"/>
  <c r="AA46" i="1"/>
  <c r="AA66" i="1"/>
  <c r="AA68" i="1"/>
  <c r="Z25" i="1"/>
  <c r="Z26" i="1"/>
  <c r="Z37" i="1"/>
  <c r="Z38" i="1"/>
  <c r="Z41" i="1"/>
  <c r="Z44" i="1"/>
  <c r="Z47" i="1"/>
  <c r="Z49" i="1"/>
  <c r="Z62" i="1"/>
  <c r="Z65" i="1"/>
  <c r="Z67" i="1"/>
  <c r="V66" i="1"/>
  <c r="V68" i="1"/>
  <c r="U62" i="1"/>
  <c r="U65" i="1"/>
  <c r="U67" i="1"/>
  <c r="U49" i="1"/>
  <c r="U47" i="1"/>
  <c r="V46" i="1"/>
  <c r="W38" i="1"/>
  <c r="V38" i="1"/>
  <c r="U41" i="1"/>
  <c r="U44" i="1"/>
  <c r="U26" i="1"/>
  <c r="T26" i="1"/>
  <c r="T41" i="1"/>
  <c r="T44" i="1"/>
  <c r="T46" i="1"/>
  <c r="T47" i="1"/>
  <c r="T49" i="1"/>
  <c r="T62" i="1"/>
  <c r="D18" i="2" s="1"/>
  <c r="T65" i="1"/>
  <c r="T66" i="1"/>
  <c r="T67" i="1"/>
  <c r="T68" i="1"/>
  <c r="V33" i="1"/>
  <c r="V32" i="1"/>
  <c r="V31" i="1"/>
  <c r="V30" i="1"/>
  <c r="V29" i="1"/>
  <c r="T29" i="1"/>
  <c r="T30" i="1"/>
  <c r="T31" i="1"/>
  <c r="T32" i="1"/>
  <c r="V27" i="1"/>
  <c r="T27" i="1"/>
  <c r="J12" i="1" l="1"/>
  <c r="J25" i="1"/>
  <c r="Y25" i="1" s="1"/>
  <c r="Y26" i="1"/>
  <c r="J27" i="1"/>
  <c r="Y27" i="1" s="1"/>
  <c r="J28" i="1"/>
  <c r="J29" i="1"/>
  <c r="Y29" i="1" s="1"/>
  <c r="J30" i="1"/>
  <c r="Y30" i="1" s="1"/>
  <c r="J31" i="1"/>
  <c r="Y31" i="1" s="1"/>
  <c r="J32" i="1"/>
  <c r="Y32" i="1" s="1"/>
  <c r="J33" i="1"/>
  <c r="Y33" i="1" s="1"/>
  <c r="J36" i="1"/>
  <c r="J37" i="1"/>
  <c r="Y37" i="1" s="1"/>
  <c r="J38" i="1"/>
  <c r="Y38" i="1" s="1"/>
  <c r="J39" i="1"/>
  <c r="J41" i="1"/>
  <c r="Y41" i="1" s="1"/>
  <c r="J44" i="1"/>
  <c r="Y44" i="1" s="1"/>
  <c r="J46" i="1"/>
  <c r="Y46" i="1" s="1"/>
  <c r="J47" i="1"/>
  <c r="Y47" i="1" s="1"/>
  <c r="J49" i="1"/>
  <c r="Y49" i="1" s="1"/>
  <c r="J62" i="1"/>
  <c r="Y62" i="1" s="1"/>
  <c r="J65" i="1"/>
  <c r="Y65" i="1" s="1"/>
  <c r="J66" i="1"/>
  <c r="Y66" i="1" s="1"/>
  <c r="J67" i="1"/>
  <c r="Y67" i="1" s="1"/>
  <c r="J68" i="1"/>
  <c r="Y68" i="1" s="1"/>
  <c r="J71" i="1"/>
  <c r="Y71" i="1" s="1"/>
  <c r="Y36" i="1" l="1"/>
  <c r="J24" i="1"/>
  <c r="F11" i="1"/>
  <c r="G11" i="1"/>
  <c r="H11" i="1"/>
  <c r="I11" i="1"/>
  <c r="K10" i="1"/>
  <c r="L11" i="1"/>
  <c r="M11" i="1"/>
  <c r="N11" i="1"/>
  <c r="P11" i="1"/>
  <c r="Q11" i="1"/>
  <c r="R11" i="1"/>
  <c r="S11" i="1"/>
  <c r="I17" i="1"/>
  <c r="S8" i="1"/>
  <c r="F60" i="1"/>
  <c r="G60" i="1"/>
  <c r="H60" i="1"/>
  <c r="L60" i="1"/>
  <c r="M60" i="1"/>
  <c r="N60" i="1"/>
  <c r="S60" i="1"/>
  <c r="E60" i="1"/>
  <c r="L69" i="1"/>
  <c r="M69" i="1"/>
  <c r="N69" i="1"/>
  <c r="S69" i="1"/>
  <c r="S10" i="1" l="1"/>
  <c r="X11" i="1"/>
  <c r="R10" i="1"/>
  <c r="P10" i="1"/>
  <c r="Z10" i="1" s="1"/>
  <c r="I8" i="1"/>
  <c r="M7" i="1"/>
  <c r="M10" i="1"/>
  <c r="N7" i="1"/>
  <c r="N10" i="1"/>
  <c r="H7" i="1"/>
  <c r="H10" i="1"/>
  <c r="G7" i="1"/>
  <c r="G10" i="1"/>
  <c r="L7" i="1"/>
  <c r="L10" i="1"/>
  <c r="F7" i="1"/>
  <c r="F10" i="1"/>
  <c r="K7" i="1"/>
  <c r="I7" i="1"/>
  <c r="I10" i="1"/>
  <c r="E11" i="1"/>
  <c r="O11" i="1"/>
  <c r="E17" i="1"/>
  <c r="R69" i="1"/>
  <c r="Q69" i="1"/>
  <c r="Z17" i="1"/>
  <c r="P69" i="1"/>
  <c r="U69" i="1" s="1"/>
  <c r="U70" i="1"/>
  <c r="U45" i="1"/>
  <c r="W24" i="1"/>
  <c r="T45" i="1"/>
  <c r="D14" i="2" s="1"/>
  <c r="T40" i="1"/>
  <c r="D12" i="2" s="1"/>
  <c r="T8" i="1"/>
  <c r="U40" i="1"/>
  <c r="U17" i="1"/>
  <c r="U43" i="1"/>
  <c r="U24" i="1"/>
  <c r="R8" i="1"/>
  <c r="U48" i="1"/>
  <c r="T48" i="1"/>
  <c r="D15" i="2" s="1"/>
  <c r="V45" i="1"/>
  <c r="Q8" i="1"/>
  <c r="J11" i="1"/>
  <c r="J17" i="1"/>
  <c r="M63" i="1"/>
  <c r="I63" i="1"/>
  <c r="E63" i="1" s="1"/>
  <c r="S63" i="1"/>
  <c r="N63" i="1"/>
  <c r="U10" i="1" l="1"/>
  <c r="AB10" i="1"/>
  <c r="T11" i="1"/>
  <c r="W10" i="1"/>
  <c r="F6" i="1"/>
  <c r="Z8" i="1"/>
  <c r="U8" i="1"/>
  <c r="E7" i="1"/>
  <c r="E6" i="1" s="1"/>
  <c r="E10" i="1"/>
  <c r="I6" i="1"/>
  <c r="C8" i="2"/>
  <c r="D8" i="2"/>
  <c r="G6" i="1"/>
  <c r="Y17" i="1"/>
  <c r="T17" i="1"/>
  <c r="D10" i="2" s="1"/>
  <c r="O69" i="1"/>
  <c r="C21" i="2" s="1"/>
  <c r="Z64" i="1"/>
  <c r="R63" i="1"/>
  <c r="P63" i="1"/>
  <c r="U63" i="1" s="1"/>
  <c r="U64" i="1"/>
  <c r="AA45" i="1"/>
  <c r="P60" i="1"/>
  <c r="U60" i="1" s="1"/>
  <c r="U61" i="1"/>
  <c r="Q60" i="1"/>
  <c r="Q63" i="1"/>
  <c r="V63" i="1" s="1"/>
  <c r="V64" i="1"/>
  <c r="Z24" i="1"/>
  <c r="AB24" i="1"/>
  <c r="R60" i="1"/>
  <c r="J8" i="1"/>
  <c r="Y8" i="1" s="1"/>
  <c r="J40" i="1"/>
  <c r="Y40" i="1" s="1"/>
  <c r="Z40" i="1"/>
  <c r="J43" i="1"/>
  <c r="Y43" i="1" s="1"/>
  <c r="Z43" i="1"/>
  <c r="J45" i="1"/>
  <c r="Y45" i="1" s="1"/>
  <c r="Z45" i="1"/>
  <c r="J48" i="1"/>
  <c r="Y48" i="1" s="1"/>
  <c r="Z48" i="1"/>
  <c r="J61" i="1"/>
  <c r="Y61" i="1" s="1"/>
  <c r="Z61" i="1"/>
  <c r="L63" i="1"/>
  <c r="AA64" i="1"/>
  <c r="Y70" i="1"/>
  <c r="Z70" i="1"/>
  <c r="O63" i="1"/>
  <c r="C19" i="2" s="1"/>
  <c r="T64" i="1"/>
  <c r="K63" i="1"/>
  <c r="J64" i="1"/>
  <c r="Y64" i="1" s="1"/>
  <c r="T70" i="1"/>
  <c r="O60" i="1"/>
  <c r="C17" i="2" s="1"/>
  <c r="T61" i="1"/>
  <c r="L6" i="1"/>
  <c r="S7" i="1"/>
  <c r="R7" i="1"/>
  <c r="R6" i="1" s="1"/>
  <c r="P7" i="1"/>
  <c r="P6" i="1" s="1"/>
  <c r="M6" i="1"/>
  <c r="K60" i="1"/>
  <c r="K6" i="1"/>
  <c r="H6" i="1"/>
  <c r="N6" i="1"/>
  <c r="U7" i="1" l="1"/>
  <c r="AB7" i="1"/>
  <c r="Z7" i="1"/>
  <c r="W6" i="1"/>
  <c r="W7" i="1"/>
  <c r="Z6" i="1"/>
  <c r="AB6" i="1"/>
  <c r="U6" i="1"/>
  <c r="T69" i="1"/>
  <c r="D22" i="2" s="1"/>
  <c r="D20" i="2"/>
  <c r="D19" i="2"/>
  <c r="S6" i="1"/>
  <c r="T63" i="1"/>
  <c r="AA63" i="1"/>
  <c r="T60" i="1"/>
  <c r="D17" i="2" s="1"/>
  <c r="J10" i="1"/>
  <c r="J60" i="1"/>
  <c r="Y60" i="1" s="1"/>
  <c r="Z60" i="1"/>
  <c r="J63" i="1"/>
  <c r="Y63" i="1" s="1"/>
  <c r="Z63" i="1"/>
  <c r="J69" i="1"/>
  <c r="Y69" i="1" s="1"/>
  <c r="Z69" i="1"/>
  <c r="J7" i="1"/>
  <c r="D21" i="2" l="1"/>
  <c r="J6" i="1"/>
  <c r="AA24" i="1"/>
  <c r="V28" i="1"/>
  <c r="O28" i="1"/>
  <c r="AA28" i="1"/>
  <c r="Y28" i="1" l="1"/>
  <c r="O24" i="1"/>
  <c r="T28" i="1"/>
  <c r="Q7" i="1"/>
  <c r="Q10" i="1"/>
  <c r="V24" i="1"/>
  <c r="V7" i="1" l="1"/>
  <c r="AA7" i="1"/>
  <c r="AA10" i="1"/>
  <c r="V10" i="1"/>
  <c r="Q6" i="1"/>
  <c r="T24" i="1"/>
  <c r="D11" i="2" s="1"/>
  <c r="C11" i="2"/>
  <c r="O7" i="1"/>
  <c r="O10" i="1"/>
  <c r="Y24" i="1"/>
  <c r="V6" i="1" l="1"/>
  <c r="AA6" i="1"/>
  <c r="T7" i="1"/>
  <c r="Y7" i="1"/>
  <c r="T10" i="1"/>
  <c r="D7" i="2" s="1"/>
  <c r="Y10" i="1"/>
  <c r="O6" i="1"/>
  <c r="C7" i="2"/>
  <c r="C6" i="2" l="1"/>
  <c r="T6" i="1"/>
  <c r="D6" i="2" s="1"/>
  <c r="Y6" i="1"/>
</calcChain>
</file>

<file path=xl/sharedStrings.xml><?xml version="1.0" encoding="utf-8"?>
<sst xmlns="http://schemas.openxmlformats.org/spreadsheetml/2006/main" count="224" uniqueCount="151">
  <si>
    <t>Всего</t>
  </si>
  <si>
    <t>Местный бюджет</t>
  </si>
  <si>
    <t>Внебюджетные источники</t>
  </si>
  <si>
    <t>Федеральный бюджет</t>
  </si>
  <si>
    <t>Окружной бюджет</t>
  </si>
  <si>
    <t>Региональный проект «Патриотическое воспитание граждан Российской Федерации»</t>
  </si>
  <si>
    <t>Реализация мероприятий</t>
  </si>
  <si>
    <t>Иные межбюджетные трансферты на реализацию наказов избирателей  депутатам Думы ХМАО-Югры за счет средств автономного округа</t>
  </si>
  <si>
    <t>Расходы на обеспечение функций органов местного самоуправления</t>
  </si>
  <si>
    <t>Направление (подпрограмма) «Летний отдых и оздоровление»</t>
  </si>
  <si>
    <t>Структурный элемент «Комплекс процессных мероприятий «Обеспечение функционирования казённого учреждения» (всего), в том числе:</t>
  </si>
  <si>
    <t>021ЕB51790</t>
  </si>
  <si>
    <t>Структурный элемент «Содействие развитию летнего отдыха и оздоровления» (всего), в том числе:</t>
  </si>
  <si>
    <t>02 5 01 82090</t>
  </si>
  <si>
    <t>02 5 01 S2090</t>
  </si>
  <si>
    <t>02 4 01 02040</t>
  </si>
  <si>
    <t>На дополнительное финансовое обеспечение мероприятий по организации питания обучающихся социально ориентированным некоммерческим организациям, не являющимся муниципальными учреждениями, осуществляющим деятельность в городе Нефтеюганске</t>
  </si>
  <si>
    <t>02 4 14 84305</t>
  </si>
  <si>
    <t>02 4 14 99990</t>
  </si>
  <si>
    <t>02 4 15 99990</t>
  </si>
  <si>
    <t>02 4 16 20010</t>
  </si>
  <si>
    <t>02 4 16 82050</t>
  </si>
  <si>
    <t>02 4 16 84080</t>
  </si>
  <si>
    <t>02 4 17 00590</t>
  </si>
  <si>
    <t>Направление (подпрограмма) «Ресурсное обеспечение функционирования казённого учреждения»</t>
  </si>
  <si>
    <t>Направление (подпрограмма) «Дошкольного, общего и дополнительного образования детей»</t>
  </si>
  <si>
    <t>Ответственный исполнитель</t>
  </si>
  <si>
    <t>ДО</t>
  </si>
  <si>
    <t>ДГиЗО</t>
  </si>
  <si>
    <t>ДО, ДГиЗО в том числе:</t>
  </si>
  <si>
    <t>Муниципальная программа «Развитие образования в городе Нефтеюганске» (всего), в том числе:</t>
  </si>
  <si>
    <t>Наименование муниципальной программы, структурного элемента, источник финансового обеспечения</t>
  </si>
  <si>
    <t>Структурный элемент «Комплекс процессных мероприятий «Повышение уровня правового воспитания участников дорожного движения, культуры их поведения и профилактика детского дорожно-транспортного травматизма» (всего), в том числе:</t>
  </si>
  <si>
    <t>Структурный элемент «Комплекс процессных мероприятий "Социальная поддержка для граждан, заключивших договор о целевом обучении по программе высшего образования в высших учебных заведениях Ханты-Мансийского автономного округа-Югры по педагогическим специальностям» (всего), в том числе:</t>
  </si>
  <si>
    <t>Структурный элемент «Комплекс процессных мероприятий "Персонифицированное финансирование дополнительного образования» (всего), в том числе:</t>
  </si>
  <si>
    <t>Структурный элемент «Комплекс процессных мероприятий «Содействие развитию дошкольного, общего и дополнительного образования детей и их воспитания» (всего), в том числе:</t>
  </si>
  <si>
    <t>Региональный проект «Укрепление материально-технической базы образовательных организаций, организаций для отдыха и оздоровления детей»</t>
  </si>
  <si>
    <t>Структурный элемент «Комплекс процессных мероприятий «Качество образования» (всего), в том числе:</t>
  </si>
  <si>
    <t>Структурный элемент «Комплекс процессных мероприятий «Обеспечение деятельности органов местного самоуправления города Нефтеюганска» (всего), в том числе:</t>
  </si>
  <si>
    <t>«На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местного бюджета, за счет средств бюджета автономного округа, за счет средств федерального бюджета»</t>
  </si>
  <si>
    <t>Создание образовательных организаций, организаций для отдыха и оздоровления детей за счет средств бюджета автономного округа»</t>
  </si>
  <si>
    <t>Создание образовательных организаций, организаций для отдыха и оздоровления детей»</t>
  </si>
  <si>
    <t>Отчет об исполнении сетевого плана-графика по реализации муниципальной программы «Развитие образования в городе Нефтеюганске»</t>
  </si>
  <si>
    <t>ГРБС</t>
  </si>
  <si>
    <t>№ п/п</t>
  </si>
  <si>
    <t>1.1.</t>
  </si>
  <si>
    <t>1.2.</t>
  </si>
  <si>
    <t>1.3.</t>
  </si>
  <si>
    <t>2.1.</t>
  </si>
  <si>
    <t>3.</t>
  </si>
  <si>
    <t>4.</t>
  </si>
  <si>
    <t>2.</t>
  </si>
  <si>
    <t>1.4.</t>
  </si>
  <si>
    <t>1.5.</t>
  </si>
  <si>
    <t>1.6.</t>
  </si>
  <si>
    <t>1.7.</t>
  </si>
  <si>
    <t>3.1.</t>
  </si>
  <si>
    <t>4.1.</t>
  </si>
  <si>
    <t>Ответственный исполнитель/</t>
  </si>
  <si>
    <t>соисполнитель</t>
  </si>
  <si>
    <t>Объем финансового обеспечения по годам реализации, тыс. рублей</t>
  </si>
  <si>
    <t>Причины низкого исполнения</t>
  </si>
  <si>
    <t> 2</t>
  </si>
  <si>
    <t>ДО, ДГиЗО, в том числе:</t>
  </si>
  <si>
    <t>Направление (подпрограммы) 1.«Дошкольное, общее и дополнительное образование детей»</t>
  </si>
  <si>
    <t>Комплекс процессных мероприятий «Содействие развитию дошкольного, общего и дополнительного образования детей и их воспитания» </t>
  </si>
  <si>
    <t xml:space="preserve">Комплекс процессных мероприятий «Персонифицированное финансирование дополнительного образования» </t>
  </si>
  <si>
    <t xml:space="preserve">Комплекс процессных мероприятий «Социальная поддержка для граждан, заключивших договор о целевом обучении по программе высшего образования в высших учебных заведениях Ханты-Мансийского автономного округа-Югры по педагогическим специальностям» </t>
  </si>
  <si>
    <t xml:space="preserve">Комплекс процессных мероприятий «Качество образования» </t>
  </si>
  <si>
    <t>Комплекс процессных мероприятий «Повышение уровня правового воспитания участников дорожного движения, культуры их поведения и профилактика детского дорожно-транспортного травматизма»</t>
  </si>
  <si>
    <t>Направление (подпрограммы) 3.«Летний отдых и оздоровление»</t>
  </si>
  <si>
    <t>Направление (подпрограммы) 4.«Ресурсное обеспечение функционирования казённого учреждения»</t>
  </si>
  <si>
    <t>Комплекс процессных мероприятий «Обеспечение деятельности органов местного самоуправления города Нефтеюганска»</t>
  </si>
  <si>
    <t>Комплекс процессных мероприятий «Содействие развитию летнего отдыха и оздоровления»</t>
  </si>
  <si>
    <t>Комплекс процессных мероприятий «Обеспечение функционирования казённого учреждения»</t>
  </si>
  <si>
    <t>Ожидаемое исполнение за 1 квартал 2024 года - 100%</t>
  </si>
  <si>
    <t>Структурный элемент »Комплекс процессных мероприятий «Развитие материально-технической базы образовательных органзаций» (всего), в том числе:</t>
  </si>
  <si>
    <t>Строительство и реконструкция объектов муниципальной собственности</t>
  </si>
  <si>
    <t>02 4 18 42110</t>
  </si>
  <si>
    <t>02 4 18 99990</t>
  </si>
  <si>
    <t>КФКиС</t>
  </si>
  <si>
    <t>Региональный проект «Педагоги и наставники»</t>
  </si>
  <si>
    <t>021Ю653030</t>
  </si>
  <si>
    <t>024Ю650500</t>
  </si>
  <si>
    <t>02 5 01 42110</t>
  </si>
  <si>
    <t>ДО и КФКиС</t>
  </si>
  <si>
    <t>"Детский сад на 300 мест в 16 микрорайоне г.Нефтеюганска"</t>
  </si>
  <si>
    <t>«Здание средней школы №4» (устройство теплового перехода)»</t>
  </si>
  <si>
    <t>"МБДОУ "Детский сад №5 "Ивушка" (фасад), расположенного по адресу: г.Нефтеюганск, мкр-н 8, здание № 26"</t>
  </si>
  <si>
    <t>"Помещение нежилое, расположенное по адресу: Ханты-Мансийский автономный округ–Югра, г.Нефтеюганск, мкр-н 14, строение 20/1" (капитальный ремонт)"</t>
  </si>
  <si>
    <t>Осуществление закупок подрядных работ по инженерным изысканиям и по подготовке проектной документации по объекту «Капитальный ремонт нежилых помещений, расположенных по адресу город Нефтеюганск, микрорайон 16а, здание 84, пом. 1 и 2</t>
  </si>
  <si>
    <t>021Ю651790</t>
  </si>
  <si>
    <t>Структурный элемент »Комплекс процессных мероприятий «Развитие материально-технической базы образовательных органзаций»</t>
  </si>
  <si>
    <t>Причины низкого исполнения запланированных мероприятий муниципальной программы города Нефтеюганска «Развитие образования в городе Нефтеюганске»</t>
  </si>
  <si>
    <t>План на 2026 год (рублей)</t>
  </si>
  <si>
    <t>% исполнения к плану на 2026 год (рублей)</t>
  </si>
  <si>
    <t>Направление (подпрограмма) «Ресурсное обеспечение в сфере образования»</t>
  </si>
  <si>
    <t>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</si>
  <si>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</si>
  <si>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</si>
  <si>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</si>
  <si>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Расходы на обеспечение деятельности (оказание услуг) муниципальных учреждений</t>
  </si>
  <si>
    <t xml:space="preserve"> 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</t>
  </si>
  <si>
    <t xml:space="preserve"> 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</si>
  <si>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</si>
  <si>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 xml:space="preserve"> Реализация программ дошкольного образования муниципальными образовательными организациями</t>
  </si>
  <si>
    <t>Субсидии на реализацию программ дошкольного образования частными организациями</t>
  </si>
  <si>
    <t xml:space="preserve"> Реализация основных общеобразовательных программ муниципальными общеобразовательными организациями</t>
  </si>
  <si>
    <t xml:space="preserve"> Субсидии на реализацию основных общеобразовательных программ частными общеобразовательными организациями</t>
  </si>
  <si>
    <t xml:space="preserve"> Обеспечение дополнительного образования детей в муниципальных общеобразовательных организациях</t>
  </si>
  <si>
    <t>Реализация мероприятий по содействию трудоустройству граждан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</si>
  <si>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</si>
  <si>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</si>
  <si>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 xml:space="preserve"> Мероприятия по организации отдыха и оздоровления детей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</si>
  <si>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</si>
  <si>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02416S2050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</si>
  <si>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</si>
  <si>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Организация и обеспечение отдыха и оздоровления детей, в том числе в этнической среде</t>
  </si>
  <si>
    <t>ПИР «Нежилое здание средней школы №14», расположенное по адресу: 11б микрорайон, ул.Центральная, здание №18</t>
  </si>
  <si>
    <t>Направление (подпрограммы) 2.«Ресурсное обеспечение в сфере образования»</t>
  </si>
  <si>
    <t>02 4 11 0000</t>
  </si>
  <si>
    <t>02 4 11 00590</t>
  </si>
  <si>
    <t>02 4 11 61804</t>
  </si>
  <si>
    <t>02 4 11 82480</t>
  </si>
  <si>
    <t>02 4 11 84030</t>
  </si>
  <si>
    <t>02 4 11 84050</t>
  </si>
  <si>
    <t>02 4 11 84301</t>
  </si>
  <si>
    <t>02 4 11 84302</t>
  </si>
  <si>
    <t>02 4 11 84303</t>
  </si>
  <si>
    <t>02 4 11 84304</t>
  </si>
  <si>
    <t>02 4 11 84306</t>
  </si>
  <si>
    <t>02 4 11 84307</t>
  </si>
  <si>
    <t>02 4 11 85060</t>
  </si>
  <si>
    <t>02 4 11 99990</t>
  </si>
  <si>
    <t>02 4 11 L3040</t>
  </si>
  <si>
    <t>02 4 11 85160</t>
  </si>
  <si>
    <t>02 4 12 99990</t>
  </si>
  <si>
    <t>02 4 12 0000</t>
  </si>
  <si>
    <t>02 4 13 0000</t>
  </si>
  <si>
    <t>02 4 13 99990</t>
  </si>
  <si>
    <t>02 4 14 0000</t>
  </si>
  <si>
    <t>ПИР «Нежилое строение гаража» (здание мастерских МБОУ «СОШ №10»)»</t>
  </si>
  <si>
    <t>Нежилое здание детского сада "Рябинка", расположенное по адресу: ХМАО, г.Нефтеюганск, мкр-н 9, строение 31 (благоустройство территории)</t>
  </si>
  <si>
    <t>ПЛАН на 9 месяцев (рублей)</t>
  </si>
  <si>
    <t>% исполнения к плану на 9 месяцев 2026 года (рублей)</t>
  </si>
  <si>
    <t>Исполнение на 31.07.2026</t>
  </si>
  <si>
    <t>% исполнения к плану за 9 месяцев 2026 года (рублей)</t>
  </si>
  <si>
    <t>Ожидаемое исполнение за 9 месяцев 2026 года - 100%</t>
  </si>
  <si>
    <t>Освоение на 31.08.2026 года (рублей)</t>
  </si>
  <si>
    <r>
      <t xml:space="preserve">В рамках данного финансирования запланировано: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 -на сумму 166 815 396,27 рублей</t>
    </r>
    <r>
      <rPr>
        <sz val="12"/>
        <color theme="1"/>
        <rFont val="Times New Roman"/>
        <family val="1"/>
        <charset val="204"/>
      </rPr>
      <t xml:space="preserve"> заключён МК №0187200001721001269 от 09.09.2021 года на выполнение строительно-монтажных работ по объекту «Детский сад на 300 мест в 16 микрорайоне г.Нефтеюганска». Цена контракта - 652 655 737,15 рублей. (на 2026 год выделена сумма в рамках переходящих МК принятых к исполнению в 2025 году); С января 2026 по август 2026 принято выполненных работ на сумму 165 670 276,41 рубль. Оплачено - 107 474 473,2 рубля.
Строительная готовность - 79%. 16.07.2026 заключено дополнительное соглашение № 14 к МК в соответствии с которым срок завершения СМР 30.10.2026.
</t>
    </r>
    <r>
      <rPr>
        <b/>
        <sz val="12"/>
        <color theme="1"/>
        <rFont val="Times New Roman"/>
        <family val="1"/>
        <charset val="204"/>
      </rPr>
      <t>- на сумму 43 947 698,73 рубля</t>
    </r>
    <r>
      <rPr>
        <sz val="12"/>
        <color theme="1"/>
        <rFont val="Times New Roman"/>
        <family val="1"/>
        <charset val="204"/>
      </rPr>
      <t xml:space="preserve"> заключен 21 контракт в сумме 34 581 745,87 рублей на поставку оборудования. На сумму 589 312,73 была произведена оплата по факту исполнения 1 контракта.
</t>
    </r>
    <r>
      <rPr>
        <b/>
        <sz val="12"/>
        <color theme="1"/>
        <rFont val="Times New Roman"/>
        <family val="1"/>
        <charset val="204"/>
      </rPr>
      <t>-на сумму 4 371 260 рублей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заключен МК на подрядные работы по корректировке проектной документации по объекту «Детский сад на 300 мест в 16 микрорайоне г.Нефтеюганска» в сумме 3 300 000,0 рублей; 14.07.2026 получено повторное положительное заключение государственной экспертизы по результатам экспертного сопровождения № 86-1-1-2-033447-2026. Произведена оплата в размере 3 300 000,0 рублей. МК исполнен.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 -на сумму 24 852 рублей </t>
    </r>
    <r>
      <rPr>
        <sz val="12"/>
        <color theme="1"/>
        <rFont val="Times New Roman"/>
        <family val="1"/>
        <charset val="204"/>
      </rPr>
      <t xml:space="preserve">заключён МК №Нф-107.25 от 14.07.2025 года на осуществление технологического присоединения энергопринимающих устройств объекта «ВРУ-0,4 кВ объекта «Детский сад на 300 мест в 16 микрорайоне г. Нефтеюганска» (на 2026 год выделена сумма в рамках переходящих МК принятых к исполнению в 2025 году);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 -на сумму 707 226 рублей</t>
    </r>
    <r>
      <rPr>
        <sz val="12"/>
        <color theme="1"/>
        <rFont val="Times New Roman"/>
        <family val="1"/>
        <charset val="204"/>
      </rPr>
      <t xml:space="preserve"> заключён МК №0187300012825000027 от 14.05.2025 года на выполнение работ по ведению авторского надзора за строительством объекта «Детский сад на 300 мест в микрорайоне 16 г. Нефтеюганска» (на 2026 год выделена сумма в рамках переходящих МК принятых к исполнению в 2025 году).       
Оплата производится исходя из фактически выполненных и предъявленных к оплате работ.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</si>
  <si>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В рамках данного финансирования запланировано: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-на сумму 360 810 554,00 рублей</t>
    </r>
    <r>
      <rPr>
        <sz val="12"/>
        <color theme="1"/>
        <rFont val="Times New Roman"/>
        <family val="1"/>
        <charset val="204"/>
      </rPr>
      <t xml:space="preserve"> заключён МК № 0187300012825000583 от 15.12.2025 года, на выполнение работ по капитальному ремонту объекта: «Нежилое здание средней школы №14» расположенное по адресу: г.Нефтеюганск, 11Б микрорайон, ул. Центральная, здание № 18» в сумме 344 299 991,02 рублей (на 2026 год выделено сумма в размере 341 810 554,00 рублей и также выделена сумма в размере 19 000 000,00 рублей в рамках переходящих МК принятых к исполнению в 2025 году);
с июня 2026 по август 2026 оплачено - 102 000 810,46 рубля по факту выполненных работ.
Также в настоящее время ведется процедура приемки выполненных работ, планиуремыех к оплате в сентябре 2026 года.
Строительная готовность - 30%.       
Завершение работ планируется в октябре 2026 года.
Оплата производится исходя из фактически выполненных и предъявленных к оплате работ.          
</t>
    </r>
    <r>
      <rPr>
        <b/>
        <sz val="12"/>
        <color theme="1"/>
        <rFont val="Times New Roman"/>
        <family val="1"/>
        <charset val="204"/>
      </rPr>
      <t>-на сумму 10 660 162,50 рублей</t>
    </r>
    <r>
      <rPr>
        <sz val="12"/>
        <color theme="1"/>
        <rFont val="Times New Roman"/>
        <family val="1"/>
        <charset val="204"/>
      </rPr>
      <t xml:space="preserve"> заключен МК на выполнение подрядных работ по корректировке инженерных изысканий и проектной документации в целях реконструкции объекта капитального строительства «Здание средней школы №4» (устройство тёплого перехода) по адресу: г.Нефтеюганск, 7 микрорайон, здание №31»;
Завершение работ по МК 31.08.2026. В настоящее время проектная документация передана подрядчиком в МКУ "УКС" и находится на рассмотрении. Оплата по итогу завершения ПИР.
-</t>
    </r>
    <r>
      <rPr>
        <b/>
        <sz val="12"/>
        <color theme="1"/>
        <rFont val="Times New Roman"/>
        <family val="1"/>
        <charset val="204"/>
      </rPr>
      <t>на сумму 660 869,00 рублей</t>
    </r>
    <r>
      <rPr>
        <sz val="12"/>
        <color theme="1"/>
        <rFont val="Times New Roman"/>
        <family val="1"/>
        <charset val="204"/>
      </rPr>
      <t xml:space="preserve"> заключен МК по ведению авторского надзора по объекту «Нежилое здание средней школы №14» в сумме 598 000,0 рублей;
Оплата в октябре 2026 года по факту завершения СМР по основному контракту.
</t>
    </r>
    <r>
      <rPr>
        <b/>
        <sz val="12"/>
        <color theme="1"/>
        <rFont val="Times New Roman"/>
        <family val="1"/>
        <charset val="204"/>
      </rPr>
      <t>-на сумму 86 374 рублей</t>
    </r>
    <r>
      <rPr>
        <sz val="12"/>
        <color theme="1"/>
        <rFont val="Times New Roman"/>
        <family val="1"/>
        <charset val="204"/>
      </rPr>
      <t xml:space="preserve"> заключён МК №Нф-248.21 от 07.12.2021 года на осуществление технического присоединения энергопринимающих устройств объекта «ГРЩ-0,4 кВ объекта «Строение гаража» (МБОУ «СОШ №10», расположенное по адресу: Тюменская обл., ХМАО-Югра, г.Нефтеюганск, мкр.13, здание 68/1, к/н з/у 86:20:73:25)» (на 2026 год выделена сумма в рамках переходящих МК принятых к исполнению в 2025 году);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-на сумму 5 715 955 рублей</t>
    </r>
    <r>
      <rPr>
        <sz val="12"/>
        <color theme="1"/>
        <rFont val="Times New Roman"/>
        <family val="1"/>
        <charset val="204"/>
      </rPr>
      <t xml:space="preserve"> заключён №0187300012824000353 от 12.08.2024 года на выполнение инженерных изысканий, осуществление подготовки проектной и рабочей документации в целях капитального ремонта объекта капитального строительства «Помещение нежилое, расположенное по адресу: Ханты-Мансийский автономный округ – Югра, г.Нефтеюганск, мкр-н 14, строение 20/1, первая часть» в сумме 5 715 954,61 рубль  (на 2026 год выделена сумма в рамках переходящих МК принятых к исполнению в 2025 году).
Звершение ПИР планируется в четвертом квартале 2026 года, после чего будет произведена оплата.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</si>
</sst>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_р_._-;\-* #,##0.00_р_._-;_-* &quot;-&quot;??_р_._-;_-@_-"/>
    <numFmt numFmtId="166" formatCode="#,##0.0000"/>
  </numFmts>
  <fonts count="24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Calibri"/>
      <family val="2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/>
    <xf numFmtId="0" fontId="6" fillId="0" borderId="0"/>
    <xf numFmtId="165" fontId="7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8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justify" vertical="center" wrapText="1"/>
    </xf>
    <xf numFmtId="4" fontId="12" fillId="6" borderId="1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/>
    </xf>
    <xf numFmtId="0" fontId="8" fillId="4" borderId="11" xfId="0" applyFont="1" applyFill="1" applyBorder="1" applyAlignment="1">
      <alignment vertical="center"/>
    </xf>
    <xf numFmtId="0" fontId="8" fillId="5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8" fillId="5" borderId="7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6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49" fontId="8" fillId="4" borderId="1" xfId="0" applyNumberFormat="1" applyFont="1" applyFill="1" applyBorder="1" applyAlignment="1">
      <alignment vertical="center" wrapText="1"/>
    </xf>
    <xf numFmtId="4" fontId="9" fillId="6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right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49" fontId="5" fillId="0" borderId="1" xfId="0" applyNumberFormat="1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vertical="center"/>
    </xf>
    <xf numFmtId="4" fontId="3" fillId="5" borderId="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0" fontId="8" fillId="2" borderId="7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2" fillId="5" borderId="11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6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top" wrapText="1"/>
    </xf>
    <xf numFmtId="0" fontId="16" fillId="2" borderId="1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8" fillId="5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" fontId="2" fillId="5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" fontId="8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4" fontId="4" fillId="7" borderId="1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" fontId="1" fillId="7" borderId="1" xfId="0" applyNumberFormat="1" applyFont="1" applyFill="1" applyBorder="1" applyAlignment="1">
      <alignment horizontal="center" vertical="center" wrapText="1"/>
    </xf>
    <xf numFmtId="4" fontId="4" fillId="7" borderId="1" xfId="0" applyNumberFormat="1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</cellXfs>
  <cellStyles count="7">
    <cellStyle name="Обычный" xfId="0" builtinId="0"/>
    <cellStyle name="Обычный 2" xfId="3" xr:uid="{00000000-0005-0000-0000-000001000000}"/>
    <cellStyle name="Обычный 2 2" xfId="4" xr:uid="{00000000-0005-0000-0000-000002000000}"/>
    <cellStyle name="Обычный 3" xfId="1" xr:uid="{00000000-0005-0000-0000-000003000000}"/>
    <cellStyle name="Финансовый 2" xfId="5" xr:uid="{00000000-0005-0000-0000-000004000000}"/>
    <cellStyle name="Финансовый 2 2" xfId="6" xr:uid="{00000000-0005-0000-0000-000005000000}"/>
    <cellStyle name="Финансовый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2"/>
  <sheetViews>
    <sheetView view="pageBreakPreview" topLeftCell="B1" zoomScaleNormal="100" zoomScaleSheetLayoutView="100" workbookViewId="0">
      <pane xSplit="3" ySplit="5" topLeftCell="O13" activePane="bottomRight" state="frozen"/>
      <selection activeCell="B1" sqref="B1"/>
      <selection pane="topRight" activeCell="E1" sqref="E1"/>
      <selection pane="bottomLeft" activeCell="B6" sqref="B6"/>
      <selection pane="bottomRight" activeCell="O50" sqref="O50"/>
    </sheetView>
  </sheetViews>
  <sheetFormatPr defaultRowHeight="11.25" x14ac:dyDescent="0.25"/>
  <cols>
    <col min="1" max="1" width="5.85546875" style="18" customWidth="1"/>
    <col min="2" max="2" width="11.85546875" style="18" hidden="1" customWidth="1"/>
    <col min="3" max="3" width="50.42578125" style="96" customWidth="1"/>
    <col min="4" max="4" width="12.85546875" style="45" customWidth="1"/>
    <col min="5" max="5" width="14.85546875" style="45" customWidth="1"/>
    <col min="6" max="6" width="13.140625" style="96" customWidth="1"/>
    <col min="7" max="7" width="14.140625" style="96" customWidth="1"/>
    <col min="8" max="8" width="11.85546875" style="96" customWidth="1"/>
    <col min="9" max="9" width="10.85546875" style="124" hidden="1" customWidth="1"/>
    <col min="10" max="10" width="13.5703125" style="45" customWidth="1"/>
    <col min="11" max="12" width="13.28515625" style="96" customWidth="1"/>
    <col min="13" max="13" width="12.5703125" style="96" customWidth="1"/>
    <col min="14" max="14" width="12.42578125" style="96" hidden="1" customWidth="1"/>
    <col min="15" max="15" width="13.140625" style="45" customWidth="1"/>
    <col min="16" max="16" width="12.85546875" style="96" customWidth="1"/>
    <col min="17" max="17" width="13.42578125" style="96" customWidth="1"/>
    <col min="18" max="18" width="11.7109375" style="96" customWidth="1"/>
    <col min="19" max="19" width="12.7109375" style="96" hidden="1" customWidth="1"/>
    <col min="20" max="20" width="11.42578125" style="45" customWidth="1"/>
    <col min="21" max="22" width="9.140625" style="96"/>
    <col min="23" max="23" width="9.7109375" style="96" customWidth="1"/>
    <col min="24" max="24" width="11" style="96" hidden="1" customWidth="1"/>
    <col min="25" max="25" width="9.140625" style="45"/>
    <col min="26" max="26" width="8.28515625" style="96" customWidth="1"/>
    <col min="27" max="27" width="8.42578125" style="96" customWidth="1"/>
    <col min="28" max="28" width="10" style="96" customWidth="1"/>
    <col min="29" max="29" width="12.28515625" style="96" hidden="1" customWidth="1"/>
    <col min="30" max="30" width="9.140625" style="96"/>
    <col min="31" max="16384" width="9.140625" style="20"/>
  </cols>
  <sheetData>
    <row r="1" spans="1:30" ht="23.25" customHeight="1" x14ac:dyDescent="0.25">
      <c r="A1" s="12"/>
      <c r="B1" s="21"/>
      <c r="C1" s="158" t="s">
        <v>42</v>
      </c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</row>
    <row r="2" spans="1:30" ht="12.75" customHeight="1" x14ac:dyDescent="0.25">
      <c r="A2" s="174" t="s">
        <v>44</v>
      </c>
      <c r="B2" s="171"/>
      <c r="C2" s="166" t="s">
        <v>31</v>
      </c>
      <c r="D2" s="169" t="s">
        <v>26</v>
      </c>
      <c r="E2" s="160" t="s">
        <v>143</v>
      </c>
      <c r="F2" s="161"/>
      <c r="G2" s="161"/>
      <c r="H2" s="161"/>
      <c r="I2" s="162"/>
      <c r="J2" s="160" t="s">
        <v>94</v>
      </c>
      <c r="K2" s="161"/>
      <c r="L2" s="161"/>
      <c r="M2" s="161"/>
      <c r="N2" s="162"/>
      <c r="O2" s="160" t="s">
        <v>148</v>
      </c>
      <c r="P2" s="161"/>
      <c r="Q2" s="161"/>
      <c r="R2" s="161"/>
      <c r="S2" s="162"/>
      <c r="T2" s="160" t="s">
        <v>144</v>
      </c>
      <c r="U2" s="161"/>
      <c r="V2" s="161"/>
      <c r="W2" s="161"/>
      <c r="X2" s="162"/>
      <c r="Y2" s="152" t="s">
        <v>95</v>
      </c>
      <c r="Z2" s="153"/>
      <c r="AA2" s="153"/>
      <c r="AB2" s="153"/>
      <c r="AC2" s="154"/>
    </row>
    <row r="3" spans="1:30" ht="12.75" customHeight="1" x14ac:dyDescent="0.25">
      <c r="A3" s="175"/>
      <c r="B3" s="172"/>
      <c r="C3" s="167"/>
      <c r="D3" s="170"/>
      <c r="E3" s="163"/>
      <c r="F3" s="164"/>
      <c r="G3" s="164"/>
      <c r="H3" s="164"/>
      <c r="I3" s="165"/>
      <c r="J3" s="163"/>
      <c r="K3" s="164"/>
      <c r="L3" s="164"/>
      <c r="M3" s="164"/>
      <c r="N3" s="165"/>
      <c r="O3" s="163"/>
      <c r="P3" s="164"/>
      <c r="Q3" s="164"/>
      <c r="R3" s="164"/>
      <c r="S3" s="165"/>
      <c r="T3" s="163"/>
      <c r="U3" s="164"/>
      <c r="V3" s="164"/>
      <c r="W3" s="164"/>
      <c r="X3" s="165"/>
      <c r="Y3" s="155"/>
      <c r="Z3" s="156"/>
      <c r="AA3" s="156"/>
      <c r="AB3" s="156"/>
      <c r="AC3" s="157"/>
    </row>
    <row r="4" spans="1:30" ht="22.5" x14ac:dyDescent="0.25">
      <c r="A4" s="176"/>
      <c r="B4" s="173"/>
      <c r="C4" s="168"/>
      <c r="D4" s="2" t="s">
        <v>43</v>
      </c>
      <c r="E4" s="2" t="s">
        <v>0</v>
      </c>
      <c r="F4" s="3" t="s">
        <v>1</v>
      </c>
      <c r="G4" s="3" t="s">
        <v>4</v>
      </c>
      <c r="H4" s="1" t="s">
        <v>3</v>
      </c>
      <c r="I4" s="1" t="s">
        <v>2</v>
      </c>
      <c r="J4" s="2" t="s">
        <v>0</v>
      </c>
      <c r="K4" s="3" t="s">
        <v>1</v>
      </c>
      <c r="L4" s="3" t="s">
        <v>4</v>
      </c>
      <c r="M4" s="3" t="s">
        <v>3</v>
      </c>
      <c r="N4" s="3" t="s">
        <v>2</v>
      </c>
      <c r="O4" s="2" t="s">
        <v>0</v>
      </c>
      <c r="P4" s="1" t="s">
        <v>1</v>
      </c>
      <c r="Q4" s="1" t="s">
        <v>4</v>
      </c>
      <c r="R4" s="1" t="s">
        <v>3</v>
      </c>
      <c r="S4" s="1" t="s">
        <v>2</v>
      </c>
      <c r="T4" s="2" t="s">
        <v>0</v>
      </c>
      <c r="U4" s="1" t="s">
        <v>1</v>
      </c>
      <c r="V4" s="1" t="s">
        <v>4</v>
      </c>
      <c r="W4" s="1" t="s">
        <v>3</v>
      </c>
      <c r="X4" s="1" t="s">
        <v>2</v>
      </c>
      <c r="Y4" s="2" t="s">
        <v>0</v>
      </c>
      <c r="Z4" s="1" t="s">
        <v>1</v>
      </c>
      <c r="AA4" s="1" t="s">
        <v>4</v>
      </c>
      <c r="AB4" s="1" t="s">
        <v>3</v>
      </c>
      <c r="AC4" s="1" t="s">
        <v>2</v>
      </c>
    </row>
    <row r="5" spans="1:30" s="96" customFormat="1" ht="13.5" customHeight="1" x14ac:dyDescent="0.25">
      <c r="A5" s="3">
        <v>1</v>
      </c>
      <c r="B5" s="1">
        <v>1</v>
      </c>
      <c r="C5" s="1">
        <v>2</v>
      </c>
      <c r="D5" s="40">
        <v>3</v>
      </c>
      <c r="E5" s="103">
        <v>4</v>
      </c>
      <c r="F5" s="103">
        <v>5</v>
      </c>
      <c r="G5" s="104">
        <v>6</v>
      </c>
      <c r="H5" s="1">
        <v>7</v>
      </c>
      <c r="I5" s="1">
        <v>9</v>
      </c>
      <c r="J5" s="1">
        <v>8</v>
      </c>
      <c r="K5" s="105">
        <v>9</v>
      </c>
      <c r="L5" s="105">
        <v>10</v>
      </c>
      <c r="M5" s="105">
        <v>11</v>
      </c>
      <c r="N5" s="105">
        <v>12</v>
      </c>
      <c r="O5" s="106">
        <v>13</v>
      </c>
      <c r="P5" s="106">
        <v>14</v>
      </c>
      <c r="Q5" s="106">
        <v>15</v>
      </c>
      <c r="R5" s="106">
        <v>16</v>
      </c>
      <c r="S5" s="106">
        <v>19</v>
      </c>
      <c r="T5" s="106">
        <v>17</v>
      </c>
      <c r="U5" s="106">
        <v>18</v>
      </c>
      <c r="V5" s="106">
        <v>19</v>
      </c>
      <c r="W5" s="106">
        <v>20</v>
      </c>
      <c r="X5" s="106">
        <v>24</v>
      </c>
      <c r="Y5" s="106">
        <v>21</v>
      </c>
      <c r="Z5" s="106">
        <v>22</v>
      </c>
      <c r="AA5" s="106">
        <v>23</v>
      </c>
      <c r="AB5" s="106">
        <v>28</v>
      </c>
      <c r="AC5" s="106">
        <v>29</v>
      </c>
    </row>
    <row r="6" spans="1:30" s="19" customFormat="1" ht="24" customHeight="1" x14ac:dyDescent="0.25">
      <c r="A6" s="177"/>
      <c r="B6" s="182"/>
      <c r="C6" s="179" t="s">
        <v>30</v>
      </c>
      <c r="D6" s="41" t="s">
        <v>29</v>
      </c>
      <c r="E6" s="107">
        <f t="shared" ref="E6:S6" si="0">E7+E8+E9</f>
        <v>5573910828.3500004</v>
      </c>
      <c r="F6" s="107">
        <f t="shared" si="0"/>
        <v>1644596631.8500001</v>
      </c>
      <c r="G6" s="107">
        <f t="shared" si="0"/>
        <v>3829190144.5</v>
      </c>
      <c r="H6" s="107">
        <f t="shared" si="0"/>
        <v>100124052</v>
      </c>
      <c r="I6" s="107">
        <f t="shared" si="0"/>
        <v>0</v>
      </c>
      <c r="J6" s="107">
        <f t="shared" si="0"/>
        <v>7656956242</v>
      </c>
      <c r="K6" s="107">
        <f t="shared" si="0"/>
        <v>2270852352</v>
      </c>
      <c r="L6" s="107">
        <f t="shared" si="0"/>
        <v>5244258190</v>
      </c>
      <c r="M6" s="107">
        <f t="shared" si="0"/>
        <v>141845700</v>
      </c>
      <c r="N6" s="107">
        <f t="shared" si="0"/>
        <v>0</v>
      </c>
      <c r="O6" s="107">
        <f t="shared" si="0"/>
        <v>4450650450.3199997</v>
      </c>
      <c r="P6" s="107">
        <f t="shared" si="0"/>
        <v>1141485240.51</v>
      </c>
      <c r="Q6" s="107">
        <f t="shared" si="0"/>
        <v>3225187010.7200003</v>
      </c>
      <c r="R6" s="107">
        <f t="shared" si="0"/>
        <v>22420633.440000001</v>
      </c>
      <c r="S6" s="107">
        <f t="shared" si="0"/>
        <v>0</v>
      </c>
      <c r="T6" s="108">
        <f t="shared" ref="T6:U16" si="1">O6/E6*100</f>
        <v>79.847894725604888</v>
      </c>
      <c r="U6" s="108">
        <f t="shared" si="1"/>
        <v>69.408219523467451</v>
      </c>
      <c r="V6" s="108">
        <f t="shared" ref="V6:V14" si="2">Q6/G6*100</f>
        <v>84.226347844137479</v>
      </c>
      <c r="W6" s="108">
        <f t="shared" ref="W6:W16" si="3">R6/H6*100</f>
        <v>22.392854655942212</v>
      </c>
      <c r="X6" s="107">
        <v>0</v>
      </c>
      <c r="Y6" s="108">
        <f t="shared" ref="Y6:AA68" si="4">O6/J6*100</f>
        <v>58.125582929509967</v>
      </c>
      <c r="Z6" s="108">
        <f t="shared" ref="Z6" si="5">P6/K6*100</f>
        <v>50.26681895477104</v>
      </c>
      <c r="AA6" s="108">
        <f t="shared" ref="AA6" si="6">Q6/L6*100</f>
        <v>61.499394077697012</v>
      </c>
      <c r="AB6" s="108">
        <f t="shared" ref="AB6" si="7">R6/M6*100</f>
        <v>15.806353974776819</v>
      </c>
      <c r="AC6" s="126"/>
      <c r="AD6" s="45"/>
    </row>
    <row r="7" spans="1:30" s="19" customFormat="1" ht="15.75" customHeight="1" x14ac:dyDescent="0.25">
      <c r="A7" s="178"/>
      <c r="B7" s="183"/>
      <c r="C7" s="180"/>
      <c r="D7" s="41" t="s">
        <v>27</v>
      </c>
      <c r="E7" s="107">
        <f>F7+G7+H7</f>
        <v>5147711350.3500004</v>
      </c>
      <c r="F7" s="107">
        <f>F11+F24+F40+F43+F45+F48+F61+F64+F70+F13</f>
        <v>1218397153.8500001</v>
      </c>
      <c r="G7" s="107">
        <f>G11+G24+G40+G43+G45+G48+G61+G64+G70+G13</f>
        <v>3829190144.5</v>
      </c>
      <c r="H7" s="107">
        <f>H11+H24+H40+H43+H45+H48+H61+H64+H70+H13</f>
        <v>100124052</v>
      </c>
      <c r="I7" s="107">
        <f>I11+I24+I40+I43+I45+I48+I61+I64+I70</f>
        <v>0</v>
      </c>
      <c r="J7" s="109">
        <f t="shared" ref="J7:J71" si="8">K7+L7+M7+N7</f>
        <v>6932396770</v>
      </c>
      <c r="K7" s="107">
        <f>K11+K13+K24+K41+K43+K45+K48+K61+K64+K70</f>
        <v>1546292880</v>
      </c>
      <c r="L7" s="107">
        <f>L11+L13+L24+L41+L43+L45+L48+L61+L64+L70</f>
        <v>5244258190</v>
      </c>
      <c r="M7" s="107">
        <f>M11+M13+M24+M41+M43+M45+M48+M61+M64+M70</f>
        <v>141845700</v>
      </c>
      <c r="N7" s="107">
        <f>N11+N13+N24+N41+N43+N45+N48+N61+N64+N70</f>
        <v>0</v>
      </c>
      <c r="O7" s="107">
        <f>O11+O24+O40+O43+O45+O48+O61+O64+O70+O13</f>
        <v>4177944930.8600001</v>
      </c>
      <c r="P7" s="107">
        <f>P11+P24+P40+P43+P45+P48+P61+P64+P70</f>
        <v>868779721.04999995</v>
      </c>
      <c r="Q7" s="107">
        <f>Q11+Q24+Q40+Q43+Q45+Q48+Q61+Q64+Q70</f>
        <v>3225187010.7200003</v>
      </c>
      <c r="R7" s="107">
        <f>R11+R24+R40+R43+R45+R48+R61+R64+R70</f>
        <v>22420633.440000001</v>
      </c>
      <c r="S7" s="107">
        <f>S11+S24+S40+S43+S45+S48+S61+S64+S70</f>
        <v>0</v>
      </c>
      <c r="T7" s="108">
        <f t="shared" si="1"/>
        <v>81.161212168120798</v>
      </c>
      <c r="U7" s="108">
        <f t="shared" si="1"/>
        <v>71.305133823134128</v>
      </c>
      <c r="V7" s="108">
        <f t="shared" si="2"/>
        <v>84.226347844137479</v>
      </c>
      <c r="W7" s="108">
        <f t="shared" si="3"/>
        <v>22.392854655942212</v>
      </c>
      <c r="X7" s="108">
        <v>0</v>
      </c>
      <c r="Y7" s="108">
        <f t="shared" ref="Y7:Y16" si="9">O7/J7*100</f>
        <v>60.266962054741136</v>
      </c>
      <c r="Z7" s="108">
        <f t="shared" ref="Z7:Z10" si="10">P7/K7*100</f>
        <v>56.184680941556167</v>
      </c>
      <c r="AA7" s="108">
        <f t="shared" ref="AA7:AA14" si="11">Q7/L7*100</f>
        <v>61.499394077697012</v>
      </c>
      <c r="AB7" s="108">
        <f t="shared" ref="AB7:AB16" si="12">R7/M7*100</f>
        <v>15.806353974776819</v>
      </c>
      <c r="AC7" s="126"/>
      <c r="AD7" s="45"/>
    </row>
    <row r="8" spans="1:30" s="19" customFormat="1" ht="15.75" customHeight="1" x14ac:dyDescent="0.25">
      <c r="A8" s="178"/>
      <c r="B8" s="183"/>
      <c r="C8" s="180"/>
      <c r="D8" s="41" t="s">
        <v>28</v>
      </c>
      <c r="E8" s="107">
        <f>F8+G8+H8</f>
        <v>426199478</v>
      </c>
      <c r="F8" s="107">
        <f>F17+F50</f>
        <v>426199478</v>
      </c>
      <c r="G8" s="107">
        <f>G17+G50</f>
        <v>0</v>
      </c>
      <c r="H8" s="107">
        <f>H17+H50</f>
        <v>0</v>
      </c>
      <c r="I8" s="107">
        <f t="shared" ref="I8:S8" si="13">I17</f>
        <v>0</v>
      </c>
      <c r="J8" s="109">
        <f t="shared" si="8"/>
        <v>724559472</v>
      </c>
      <c r="K8" s="107">
        <f>K17+K50</f>
        <v>724559472</v>
      </c>
      <c r="L8" s="107">
        <f>L17+L50</f>
        <v>0</v>
      </c>
      <c r="M8" s="107">
        <f>M17+M50</f>
        <v>0</v>
      </c>
      <c r="N8" s="107">
        <f>N17+N50</f>
        <v>0</v>
      </c>
      <c r="O8" s="107">
        <f>O17+O50</f>
        <v>272705519.45999998</v>
      </c>
      <c r="P8" s="107">
        <f>P17+O50</f>
        <v>272705519.45999998</v>
      </c>
      <c r="Q8" s="107">
        <f t="shared" si="13"/>
        <v>0</v>
      </c>
      <c r="R8" s="107">
        <f t="shared" si="13"/>
        <v>0</v>
      </c>
      <c r="S8" s="107">
        <f t="shared" si="13"/>
        <v>0</v>
      </c>
      <c r="T8" s="108">
        <f t="shared" si="1"/>
        <v>63.985418457035273</v>
      </c>
      <c r="U8" s="108">
        <f t="shared" si="1"/>
        <v>63.985418457035273</v>
      </c>
      <c r="V8" s="108">
        <v>0</v>
      </c>
      <c r="W8" s="108">
        <v>0</v>
      </c>
      <c r="X8" s="108">
        <v>0</v>
      </c>
      <c r="Y8" s="108">
        <f t="shared" si="9"/>
        <v>37.63742384144831</v>
      </c>
      <c r="Z8" s="108">
        <f t="shared" si="10"/>
        <v>37.63742384144831</v>
      </c>
      <c r="AA8" s="108">
        <v>0</v>
      </c>
      <c r="AB8" s="108">
        <v>0</v>
      </c>
      <c r="AC8" s="126"/>
      <c r="AD8" s="45"/>
    </row>
    <row r="9" spans="1:30" ht="19.5" customHeight="1" x14ac:dyDescent="0.25">
      <c r="A9" s="39"/>
      <c r="B9" s="184"/>
      <c r="C9" s="181"/>
      <c r="D9" s="41" t="s">
        <v>80</v>
      </c>
      <c r="E9" s="107">
        <f>F9+G9+H9</f>
        <v>0</v>
      </c>
      <c r="F9" s="107">
        <f t="shared" ref="F9:G9" si="14">F42</f>
        <v>0</v>
      </c>
      <c r="G9" s="107">
        <f t="shared" si="14"/>
        <v>0</v>
      </c>
      <c r="H9" s="107">
        <f>H42</f>
        <v>0</v>
      </c>
      <c r="I9" s="107"/>
      <c r="J9" s="109">
        <f>K9+L9+M9+N9</f>
        <v>0</v>
      </c>
      <c r="K9" s="107">
        <f>K42</f>
        <v>0</v>
      </c>
      <c r="L9" s="107">
        <f t="shared" ref="L9:N9" si="15">L42</f>
        <v>0</v>
      </c>
      <c r="M9" s="107">
        <f t="shared" si="15"/>
        <v>0</v>
      </c>
      <c r="N9" s="107">
        <f t="shared" si="15"/>
        <v>0</v>
      </c>
      <c r="O9" s="107">
        <v>0</v>
      </c>
      <c r="P9" s="107">
        <v>0</v>
      </c>
      <c r="Q9" s="107">
        <v>0</v>
      </c>
      <c r="R9" s="107">
        <v>0</v>
      </c>
      <c r="S9" s="107">
        <v>0</v>
      </c>
      <c r="T9" s="108">
        <v>0</v>
      </c>
      <c r="U9" s="108">
        <v>0</v>
      </c>
      <c r="V9" s="108">
        <v>0</v>
      </c>
      <c r="W9" s="108">
        <v>0</v>
      </c>
      <c r="X9" s="108">
        <v>0</v>
      </c>
      <c r="Y9" s="108">
        <v>0</v>
      </c>
      <c r="Z9" s="108">
        <v>0</v>
      </c>
      <c r="AA9" s="108">
        <v>0</v>
      </c>
      <c r="AB9" s="108">
        <v>0</v>
      </c>
      <c r="AC9" s="127"/>
    </row>
    <row r="10" spans="1:30" s="19" customFormat="1" ht="23.25" customHeight="1" x14ac:dyDescent="0.25">
      <c r="A10" s="13">
        <v>1</v>
      </c>
      <c r="B10" s="22"/>
      <c r="C10" s="81" t="s">
        <v>25</v>
      </c>
      <c r="D10" s="42"/>
      <c r="E10" s="110">
        <f>E11+E13+E17+E24+E40+E43+E45+E48+E50</f>
        <v>5360254387.1700001</v>
      </c>
      <c r="F10" s="110">
        <f>F11+F17+F24+F40+F43+F45+F48+F13</f>
        <v>1288005978.6700001</v>
      </c>
      <c r="G10" s="110">
        <f>G11+G17+G24+G40+G43+G45+G48+G13</f>
        <v>3760720051.5</v>
      </c>
      <c r="H10" s="110">
        <f>H11+H17+H24+H40+H43+H45+H48+H13</f>
        <v>100124052</v>
      </c>
      <c r="I10" s="110">
        <f>I11+I17+I24+I40+I43+I45+I48</f>
        <v>0</v>
      </c>
      <c r="J10" s="111">
        <f t="shared" si="8"/>
        <v>7006819905</v>
      </c>
      <c r="K10" s="110">
        <f t="shared" ref="K10:S10" si="16">K11+K17+K24+K40+K43+K45+K48+K13</f>
        <v>1694104105</v>
      </c>
      <c r="L10" s="110">
        <f t="shared" si="16"/>
        <v>5170870100</v>
      </c>
      <c r="M10" s="110">
        <f t="shared" si="16"/>
        <v>141845700</v>
      </c>
      <c r="N10" s="110">
        <f t="shared" si="16"/>
        <v>0</v>
      </c>
      <c r="O10" s="110">
        <f t="shared" si="16"/>
        <v>4173572645.71</v>
      </c>
      <c r="P10" s="110">
        <f t="shared" si="16"/>
        <v>915549712.30000007</v>
      </c>
      <c r="Q10" s="110">
        <f t="shared" si="16"/>
        <v>3175300636.4900002</v>
      </c>
      <c r="R10" s="110">
        <f t="shared" si="16"/>
        <v>82722296.920000002</v>
      </c>
      <c r="S10" s="112">
        <f t="shared" si="16"/>
        <v>0</v>
      </c>
      <c r="T10" s="113">
        <f t="shared" si="1"/>
        <v>77.861465972578202</v>
      </c>
      <c r="U10" s="113">
        <f t="shared" si="1"/>
        <v>71.082722243680905</v>
      </c>
      <c r="V10" s="113">
        <f t="shared" si="2"/>
        <v>84.433315774820855</v>
      </c>
      <c r="W10" s="113">
        <f t="shared" si="3"/>
        <v>82.619805399006424</v>
      </c>
      <c r="X10" s="113">
        <v>0</v>
      </c>
      <c r="Y10" s="113">
        <f t="shared" si="9"/>
        <v>59.56443439814656</v>
      </c>
      <c r="Z10" s="113">
        <f t="shared" si="10"/>
        <v>54.043296961375354</v>
      </c>
      <c r="AA10" s="113">
        <f t="shared" si="11"/>
        <v>61.407472535231555</v>
      </c>
      <c r="AB10" s="113">
        <f t="shared" si="12"/>
        <v>58.318508717571284</v>
      </c>
      <c r="AC10" s="128"/>
      <c r="AD10" s="45"/>
    </row>
    <row r="11" spans="1:30" s="61" customFormat="1" ht="21" x14ac:dyDescent="0.25">
      <c r="A11" s="14" t="s">
        <v>45</v>
      </c>
      <c r="B11" s="23"/>
      <c r="C11" s="82" t="s">
        <v>5</v>
      </c>
      <c r="D11" s="60" t="s">
        <v>27</v>
      </c>
      <c r="E11" s="62">
        <f>F11+G11+H11</f>
        <v>0</v>
      </c>
      <c r="F11" s="62">
        <f t="shared" ref="F11:S11" si="17">F12</f>
        <v>0</v>
      </c>
      <c r="G11" s="62">
        <f t="shared" si="17"/>
        <v>0</v>
      </c>
      <c r="H11" s="62">
        <f t="shared" si="17"/>
        <v>0</v>
      </c>
      <c r="I11" s="62">
        <f t="shared" si="17"/>
        <v>0</v>
      </c>
      <c r="J11" s="62">
        <f t="shared" si="8"/>
        <v>0</v>
      </c>
      <c r="K11" s="62">
        <f>K12</f>
        <v>0</v>
      </c>
      <c r="L11" s="62">
        <f t="shared" si="17"/>
        <v>0</v>
      </c>
      <c r="M11" s="62">
        <f t="shared" si="17"/>
        <v>0</v>
      </c>
      <c r="N11" s="62">
        <f t="shared" si="17"/>
        <v>0</v>
      </c>
      <c r="O11" s="62">
        <f t="shared" ref="O11:O20" si="18">P11+Q11+R11+S11</f>
        <v>0</v>
      </c>
      <c r="P11" s="62">
        <f t="shared" si="17"/>
        <v>0</v>
      </c>
      <c r="Q11" s="62">
        <f t="shared" si="17"/>
        <v>0</v>
      </c>
      <c r="R11" s="62">
        <f t="shared" si="17"/>
        <v>0</v>
      </c>
      <c r="S11" s="62">
        <f t="shared" si="17"/>
        <v>0</v>
      </c>
      <c r="T11" s="108" t="e">
        <f t="shared" si="1"/>
        <v>#DIV/0!</v>
      </c>
      <c r="U11" s="108">
        <v>0</v>
      </c>
      <c r="V11" s="108">
        <v>0</v>
      </c>
      <c r="W11" s="108">
        <v>0</v>
      </c>
      <c r="X11" s="115" t="e">
        <f>S11/I11*100</f>
        <v>#DIV/0!</v>
      </c>
      <c r="Y11" s="108">
        <v>0</v>
      </c>
      <c r="Z11" s="108">
        <v>0</v>
      </c>
      <c r="AA11" s="108">
        <v>0</v>
      </c>
      <c r="AB11" s="108">
        <v>0</v>
      </c>
      <c r="AC11" s="129"/>
      <c r="AD11" s="130"/>
    </row>
    <row r="12" spans="1:30" ht="59.25" hidden="1" customHeight="1" x14ac:dyDescent="0.25">
      <c r="A12" s="73"/>
      <c r="B12" s="74" t="s">
        <v>11</v>
      </c>
      <c r="C12" s="83" t="s">
        <v>39</v>
      </c>
      <c r="D12" s="43"/>
      <c r="E12" s="114">
        <f>F12+G12+H12</f>
        <v>0</v>
      </c>
      <c r="F12" s="114">
        <v>0</v>
      </c>
      <c r="G12" s="114">
        <v>0</v>
      </c>
      <c r="H12" s="114">
        <v>0</v>
      </c>
      <c r="I12" s="114">
        <v>0</v>
      </c>
      <c r="J12" s="114">
        <f t="shared" si="8"/>
        <v>0</v>
      </c>
      <c r="K12" s="114">
        <v>0</v>
      </c>
      <c r="L12" s="114">
        <v>0</v>
      </c>
      <c r="M12" s="114">
        <v>0</v>
      </c>
      <c r="N12" s="114">
        <v>0</v>
      </c>
      <c r="O12" s="114">
        <f t="shared" si="18"/>
        <v>0</v>
      </c>
      <c r="P12" s="114">
        <v>0</v>
      </c>
      <c r="Q12" s="114">
        <v>0</v>
      </c>
      <c r="R12" s="114">
        <v>0</v>
      </c>
      <c r="S12" s="114">
        <v>0</v>
      </c>
      <c r="T12" s="108">
        <v>0</v>
      </c>
      <c r="U12" s="108">
        <v>0</v>
      </c>
      <c r="V12" s="108">
        <v>0</v>
      </c>
      <c r="W12" s="108">
        <v>0</v>
      </c>
      <c r="X12" s="116">
        <v>0</v>
      </c>
      <c r="Y12" s="108">
        <v>0</v>
      </c>
      <c r="Z12" s="108">
        <v>0</v>
      </c>
      <c r="AA12" s="108">
        <v>0</v>
      </c>
      <c r="AB12" s="108">
        <v>0</v>
      </c>
      <c r="AC12" s="131"/>
    </row>
    <row r="13" spans="1:30" s="25" customFormat="1" ht="17.25" customHeight="1" x14ac:dyDescent="0.25">
      <c r="A13" s="14"/>
      <c r="B13" s="57"/>
      <c r="C13" s="62" t="s">
        <v>81</v>
      </c>
      <c r="D13" s="60" t="s">
        <v>27</v>
      </c>
      <c r="E13" s="62">
        <f>F13+G13+H13</f>
        <v>76089130</v>
      </c>
      <c r="F13" s="62">
        <f>F14+F15+F16</f>
        <v>0</v>
      </c>
      <c r="G13" s="62">
        <f t="shared" ref="G13:H13" si="19">G14+G15+G16</f>
        <v>2178564</v>
      </c>
      <c r="H13" s="62">
        <f t="shared" si="19"/>
        <v>73910566</v>
      </c>
      <c r="I13" s="62"/>
      <c r="J13" s="62">
        <f>K13+L13+M13+N13</f>
        <v>101915500</v>
      </c>
      <c r="K13" s="62">
        <f>K14+K15+K16</f>
        <v>0</v>
      </c>
      <c r="L13" s="62">
        <f>L14+L15+L16</f>
        <v>3555100</v>
      </c>
      <c r="M13" s="62">
        <f>M14+M15+M16</f>
        <v>98360400</v>
      </c>
      <c r="N13" s="62">
        <f>N14+N15+N16</f>
        <v>0</v>
      </c>
      <c r="O13" s="62">
        <f>P13+Q13+R13+S13</f>
        <v>61557565.649999999</v>
      </c>
      <c r="P13" s="62">
        <f t="shared" ref="P13:R13" si="20">P14+P15+P16</f>
        <v>0</v>
      </c>
      <c r="Q13" s="62">
        <f t="shared" si="20"/>
        <v>1255902.17</v>
      </c>
      <c r="R13" s="62">
        <f t="shared" si="20"/>
        <v>60301663.479999997</v>
      </c>
      <c r="S13" s="62">
        <f>S14+S15+S16</f>
        <v>0</v>
      </c>
      <c r="T13" s="115">
        <f t="shared" si="1"/>
        <v>80.901918118921841</v>
      </c>
      <c r="U13" s="115">
        <v>0</v>
      </c>
      <c r="V13" s="115">
        <f t="shared" si="2"/>
        <v>57.648165029808617</v>
      </c>
      <c r="W13" s="115">
        <f t="shared" si="3"/>
        <v>81.587338243357507</v>
      </c>
      <c r="X13" s="115">
        <f>X14+X15+X16</f>
        <v>0</v>
      </c>
      <c r="Y13" s="115">
        <f t="shared" si="9"/>
        <v>60.400592304409038</v>
      </c>
      <c r="Z13" s="115">
        <v>0</v>
      </c>
      <c r="AA13" s="115">
        <f t="shared" si="11"/>
        <v>35.326774774267946</v>
      </c>
      <c r="AB13" s="115">
        <f t="shared" si="12"/>
        <v>61.306850602478221</v>
      </c>
      <c r="AC13" s="132"/>
      <c r="AD13" s="133"/>
    </row>
    <row r="14" spans="1:30" ht="33" hidden="1" customHeight="1" x14ac:dyDescent="0.25">
      <c r="A14" s="15"/>
      <c r="B14" s="100" t="s">
        <v>91</v>
      </c>
      <c r="C14" s="97" t="s">
        <v>99</v>
      </c>
      <c r="D14" s="71"/>
      <c r="E14" s="148">
        <f>F14+G14+H14</f>
        <v>3582825</v>
      </c>
      <c r="F14" s="114">
        <v>0</v>
      </c>
      <c r="G14" s="114">
        <v>2178564</v>
      </c>
      <c r="H14" s="114">
        <v>1404261</v>
      </c>
      <c r="I14" s="114"/>
      <c r="J14" s="148">
        <f>K14+L14+M14+N14</f>
        <v>5828000</v>
      </c>
      <c r="K14" s="114">
        <v>0</v>
      </c>
      <c r="L14" s="114">
        <v>3555100</v>
      </c>
      <c r="M14" s="114">
        <v>2272900</v>
      </c>
      <c r="N14" s="114">
        <v>0</v>
      </c>
      <c r="O14" s="114">
        <f>P14+Q14+R14+S14</f>
        <v>2058856.47</v>
      </c>
      <c r="P14" s="114">
        <v>0</v>
      </c>
      <c r="Q14" s="148">
        <v>1255902.17</v>
      </c>
      <c r="R14" s="148">
        <v>802954.3</v>
      </c>
      <c r="S14" s="114">
        <v>0</v>
      </c>
      <c r="T14" s="116">
        <f t="shared" si="1"/>
        <v>57.464611584434067</v>
      </c>
      <c r="U14" s="116">
        <v>0</v>
      </c>
      <c r="V14" s="116">
        <f t="shared" si="2"/>
        <v>57.648165029808617</v>
      </c>
      <c r="W14" s="116">
        <f t="shared" si="3"/>
        <v>57.179847620919475</v>
      </c>
      <c r="X14" s="116">
        <v>0</v>
      </c>
      <c r="Y14" s="116">
        <f t="shared" si="9"/>
        <v>35.326981297186002</v>
      </c>
      <c r="Z14" s="116">
        <v>0</v>
      </c>
      <c r="AA14" s="116">
        <f t="shared" si="11"/>
        <v>35.326774774267946</v>
      </c>
      <c r="AB14" s="116">
        <f t="shared" si="12"/>
        <v>35.327304324871314</v>
      </c>
      <c r="AC14" s="131"/>
    </row>
    <row r="15" spans="1:30" ht="72" hidden="1" customHeight="1" x14ac:dyDescent="0.25">
      <c r="A15" s="15"/>
      <c r="B15" s="101" t="s">
        <v>82</v>
      </c>
      <c r="C15" s="98" t="s">
        <v>100</v>
      </c>
      <c r="D15" s="71"/>
      <c r="E15" s="148">
        <f t="shared" ref="E15" si="21">F15+G15+H15</f>
        <v>70407664</v>
      </c>
      <c r="F15" s="114">
        <v>0</v>
      </c>
      <c r="G15" s="114">
        <v>0</v>
      </c>
      <c r="H15" s="114">
        <v>70407664</v>
      </c>
      <c r="I15" s="114"/>
      <c r="J15" s="148">
        <f>K15+L15+M15+N15</f>
        <v>93431500</v>
      </c>
      <c r="K15" s="114">
        <v>0</v>
      </c>
      <c r="L15" s="114">
        <v>0</v>
      </c>
      <c r="M15" s="114">
        <v>93431500</v>
      </c>
      <c r="N15" s="114">
        <v>0</v>
      </c>
      <c r="O15" s="114">
        <f t="shared" ref="O15:O16" si="22">P15+Q15+R15+S15</f>
        <v>57888456.829999998</v>
      </c>
      <c r="P15" s="114">
        <v>0</v>
      </c>
      <c r="Q15" s="114">
        <v>0</v>
      </c>
      <c r="R15" s="148">
        <v>57888456.829999998</v>
      </c>
      <c r="S15" s="114">
        <v>0</v>
      </c>
      <c r="T15" s="116">
        <f t="shared" si="1"/>
        <v>82.218970977364052</v>
      </c>
      <c r="U15" s="116">
        <v>0</v>
      </c>
      <c r="V15" s="116">
        <v>0</v>
      </c>
      <c r="W15" s="116">
        <f t="shared" si="3"/>
        <v>82.218970977364052</v>
      </c>
      <c r="X15" s="116">
        <v>0</v>
      </c>
      <c r="Y15" s="116">
        <f t="shared" si="9"/>
        <v>61.958179875095652</v>
      </c>
      <c r="Z15" s="116">
        <v>0</v>
      </c>
      <c r="AA15" s="116">
        <v>0</v>
      </c>
      <c r="AB15" s="116">
        <f t="shared" si="12"/>
        <v>61.958179875095652</v>
      </c>
      <c r="AC15" s="131"/>
    </row>
    <row r="16" spans="1:30" ht="92.25" hidden="1" customHeight="1" x14ac:dyDescent="0.25">
      <c r="A16" s="15"/>
      <c r="B16" s="102" t="s">
        <v>83</v>
      </c>
      <c r="C16" s="99" t="s">
        <v>98</v>
      </c>
      <c r="D16" s="71"/>
      <c r="E16" s="114">
        <f>F16+G16+H16</f>
        <v>2098641</v>
      </c>
      <c r="F16" s="114">
        <v>0</v>
      </c>
      <c r="G16" s="114">
        <v>0</v>
      </c>
      <c r="H16" s="148">
        <v>2098641</v>
      </c>
      <c r="I16" s="114"/>
      <c r="J16" s="148">
        <f>K16+L16+M16+N16</f>
        <v>2656000</v>
      </c>
      <c r="K16" s="114">
        <v>0</v>
      </c>
      <c r="L16" s="114">
        <v>0</v>
      </c>
      <c r="M16" s="114">
        <v>2656000</v>
      </c>
      <c r="N16" s="114">
        <v>0</v>
      </c>
      <c r="O16" s="114">
        <f t="shared" si="22"/>
        <v>1610252.35</v>
      </c>
      <c r="P16" s="114">
        <v>0</v>
      </c>
      <c r="Q16" s="114">
        <v>0</v>
      </c>
      <c r="R16" s="148">
        <v>1610252.35</v>
      </c>
      <c r="S16" s="114">
        <v>0</v>
      </c>
      <c r="T16" s="116">
        <f t="shared" si="1"/>
        <v>76.728337528905612</v>
      </c>
      <c r="U16" s="116">
        <v>0</v>
      </c>
      <c r="V16" s="116">
        <v>0</v>
      </c>
      <c r="W16" s="116">
        <f t="shared" si="3"/>
        <v>76.728337528905612</v>
      </c>
      <c r="X16" s="116">
        <v>0</v>
      </c>
      <c r="Y16" s="116">
        <f t="shared" si="9"/>
        <v>60.626971009036147</v>
      </c>
      <c r="Z16" s="116">
        <v>0</v>
      </c>
      <c r="AA16" s="116">
        <v>0</v>
      </c>
      <c r="AB16" s="116">
        <f t="shared" si="12"/>
        <v>60.626971009036147</v>
      </c>
      <c r="AC16" s="131"/>
    </row>
    <row r="17" spans="1:30" s="61" customFormat="1" ht="36.75" customHeight="1" x14ac:dyDescent="0.25">
      <c r="A17" s="14" t="s">
        <v>46</v>
      </c>
      <c r="B17" s="23"/>
      <c r="C17" s="82" t="s">
        <v>36</v>
      </c>
      <c r="D17" s="60" t="s">
        <v>28</v>
      </c>
      <c r="E17" s="62">
        <f>F17+G17+H17+I17</f>
        <v>214795173</v>
      </c>
      <c r="F17" s="62">
        <f>F18+F20+F22</f>
        <v>214795173</v>
      </c>
      <c r="G17" s="62">
        <f t="shared" ref="G17:H17" si="23">G18+G20+G22</f>
        <v>0</v>
      </c>
      <c r="H17" s="62">
        <f t="shared" si="23"/>
        <v>0</v>
      </c>
      <c r="I17" s="62">
        <f>I18+I20</f>
        <v>0</v>
      </c>
      <c r="J17" s="62">
        <f t="shared" si="8"/>
        <v>345852573</v>
      </c>
      <c r="K17" s="62">
        <f>K18+K20+K22</f>
        <v>345852573</v>
      </c>
      <c r="L17" s="62">
        <f t="shared" ref="L17:N17" si="24">L18+L20+L22</f>
        <v>0</v>
      </c>
      <c r="M17" s="62">
        <f t="shared" si="24"/>
        <v>0</v>
      </c>
      <c r="N17" s="62">
        <f t="shared" si="24"/>
        <v>0</v>
      </c>
      <c r="O17" s="62">
        <f>P17+Q17+R17+S17</f>
        <v>170704709</v>
      </c>
      <c r="P17" s="62">
        <f>P18+P20+P22</f>
        <v>170704709</v>
      </c>
      <c r="Q17" s="62">
        <f>Q18+Q20+Q22</f>
        <v>0</v>
      </c>
      <c r="R17" s="62">
        <f t="shared" ref="R17:S17" si="25">R18+R20+R22</f>
        <v>0</v>
      </c>
      <c r="S17" s="62">
        <f t="shared" si="25"/>
        <v>0</v>
      </c>
      <c r="T17" s="115">
        <f t="shared" ref="T17:T71" si="26">O17/E17*100</f>
        <v>79.473251943143069</v>
      </c>
      <c r="U17" s="115">
        <f t="shared" ref="U17:U71" si="27">P17/F17*100</f>
        <v>79.473251943143069</v>
      </c>
      <c r="V17" s="115">
        <v>0</v>
      </c>
      <c r="W17" s="115">
        <v>0</v>
      </c>
      <c r="X17" s="115">
        <f>X18+X19+X20+X21+X22+X23</f>
        <v>0</v>
      </c>
      <c r="Y17" s="115">
        <f t="shared" ref="X17:Y71" si="28">O17/J17*100</f>
        <v>49.357651880184214</v>
      </c>
      <c r="Z17" s="115">
        <f t="shared" ref="Z17:Z71" si="29">P17/K17*100</f>
        <v>49.357651880184214</v>
      </c>
      <c r="AA17" s="115">
        <v>0</v>
      </c>
      <c r="AB17" s="115">
        <v>0</v>
      </c>
      <c r="AC17" s="129"/>
      <c r="AD17" s="130"/>
    </row>
    <row r="18" spans="1:30" ht="22.5" hidden="1" x14ac:dyDescent="0.25">
      <c r="A18" s="15"/>
      <c r="B18" s="69" t="s">
        <v>13</v>
      </c>
      <c r="C18" s="83" t="s">
        <v>40</v>
      </c>
      <c r="D18" s="43"/>
      <c r="E18" s="114">
        <f>F18+G18+H18+I18</f>
        <v>0</v>
      </c>
      <c r="F18" s="114">
        <f t="shared" ref="F18:G18" si="30">F19</f>
        <v>0</v>
      </c>
      <c r="G18" s="114">
        <f t="shared" si="30"/>
        <v>0</v>
      </c>
      <c r="H18" s="114">
        <f>H19</f>
        <v>0</v>
      </c>
      <c r="I18" s="114">
        <v>0</v>
      </c>
      <c r="J18" s="114">
        <f>J19</f>
        <v>0</v>
      </c>
      <c r="K18" s="114">
        <f>K19</f>
        <v>0</v>
      </c>
      <c r="L18" s="114">
        <f>L19</f>
        <v>0</v>
      </c>
      <c r="M18" s="114">
        <f>M19</f>
        <v>0</v>
      </c>
      <c r="N18" s="114">
        <v>0</v>
      </c>
      <c r="O18" s="114">
        <f t="shared" si="18"/>
        <v>0</v>
      </c>
      <c r="P18" s="114">
        <f t="shared" ref="P18:R18" si="31">P19</f>
        <v>0</v>
      </c>
      <c r="Q18" s="114">
        <f t="shared" si="31"/>
        <v>0</v>
      </c>
      <c r="R18" s="114">
        <f t="shared" si="31"/>
        <v>0</v>
      </c>
      <c r="S18" s="114">
        <f>S19</f>
        <v>0</v>
      </c>
      <c r="T18" s="116">
        <f>U18+V18+W18+X18</f>
        <v>0</v>
      </c>
      <c r="U18" s="116">
        <v>0</v>
      </c>
      <c r="V18" s="116">
        <v>0</v>
      </c>
      <c r="W18" s="116">
        <v>0</v>
      </c>
      <c r="X18" s="116">
        <v>0</v>
      </c>
      <c r="Y18" s="116">
        <f>Z18+AA18+AB18</f>
        <v>0</v>
      </c>
      <c r="Z18" s="116">
        <v>0</v>
      </c>
      <c r="AA18" s="116">
        <v>0</v>
      </c>
      <c r="AB18" s="116">
        <v>0</v>
      </c>
      <c r="AC18" s="131"/>
    </row>
    <row r="19" spans="1:30" hidden="1" x14ac:dyDescent="0.25">
      <c r="A19" s="15"/>
      <c r="B19" s="69"/>
      <c r="C19" s="84" t="s">
        <v>86</v>
      </c>
      <c r="D19" s="43"/>
      <c r="E19" s="114">
        <f>F19+G19+H19</f>
        <v>0</v>
      </c>
      <c r="F19" s="114">
        <v>0</v>
      </c>
      <c r="G19" s="114">
        <v>0</v>
      </c>
      <c r="H19" s="114">
        <v>0</v>
      </c>
      <c r="I19" s="114"/>
      <c r="J19" s="114">
        <f>K19+L19+M19+N19</f>
        <v>0</v>
      </c>
      <c r="K19" s="114">
        <v>0</v>
      </c>
      <c r="L19" s="114">
        <v>0</v>
      </c>
      <c r="M19" s="114">
        <v>0</v>
      </c>
      <c r="N19" s="114">
        <v>0</v>
      </c>
      <c r="O19" s="114">
        <f>P19+Q19+R19+S19</f>
        <v>0</v>
      </c>
      <c r="P19" s="114">
        <v>0</v>
      </c>
      <c r="Q19" s="114">
        <v>0</v>
      </c>
      <c r="R19" s="114">
        <v>0</v>
      </c>
      <c r="S19" s="114">
        <v>0</v>
      </c>
      <c r="T19" s="116">
        <f t="shared" ref="T19:T21" si="32">U19+V19+W19+X19</f>
        <v>0</v>
      </c>
      <c r="U19" s="116">
        <v>0</v>
      </c>
      <c r="V19" s="116">
        <v>0</v>
      </c>
      <c r="W19" s="116">
        <v>0</v>
      </c>
      <c r="X19" s="116">
        <v>0</v>
      </c>
      <c r="Y19" s="116">
        <f t="shared" ref="Y19:Y21" si="33">Z19+AA19+AB19</f>
        <v>0</v>
      </c>
      <c r="Z19" s="116">
        <v>0</v>
      </c>
      <c r="AA19" s="116">
        <v>0</v>
      </c>
      <c r="AB19" s="116">
        <v>0</v>
      </c>
      <c r="AC19" s="131"/>
    </row>
    <row r="20" spans="1:30" ht="22.5" hidden="1" x14ac:dyDescent="0.25">
      <c r="A20" s="15"/>
      <c r="B20" s="69" t="s">
        <v>14</v>
      </c>
      <c r="C20" s="83" t="s">
        <v>41</v>
      </c>
      <c r="D20" s="43"/>
      <c r="E20" s="114">
        <f t="shared" ref="E20:E23" si="34">F20+G20+H20+I20</f>
        <v>0</v>
      </c>
      <c r="F20" s="114">
        <f>F21</f>
        <v>0</v>
      </c>
      <c r="G20" s="114">
        <f t="shared" ref="G20:H20" si="35">G21</f>
        <v>0</v>
      </c>
      <c r="H20" s="114">
        <f t="shared" si="35"/>
        <v>0</v>
      </c>
      <c r="I20" s="114">
        <v>0</v>
      </c>
      <c r="J20" s="114">
        <f>K20+L20+M20+N20</f>
        <v>0</v>
      </c>
      <c r="K20" s="114">
        <f t="shared" ref="K20:M20" si="36">K21</f>
        <v>0</v>
      </c>
      <c r="L20" s="114">
        <f t="shared" si="36"/>
        <v>0</v>
      </c>
      <c r="M20" s="114">
        <f t="shared" si="36"/>
        <v>0</v>
      </c>
      <c r="N20" s="114">
        <f>N21</f>
        <v>0</v>
      </c>
      <c r="O20" s="114">
        <f t="shared" si="18"/>
        <v>0</v>
      </c>
      <c r="P20" s="114">
        <f t="shared" ref="P20:R20" si="37">P21</f>
        <v>0</v>
      </c>
      <c r="Q20" s="114">
        <f t="shared" si="37"/>
        <v>0</v>
      </c>
      <c r="R20" s="114">
        <f t="shared" si="37"/>
        <v>0</v>
      </c>
      <c r="S20" s="114">
        <f>S21</f>
        <v>0</v>
      </c>
      <c r="T20" s="116">
        <f t="shared" si="32"/>
        <v>0</v>
      </c>
      <c r="U20" s="116">
        <v>0</v>
      </c>
      <c r="V20" s="116">
        <v>0</v>
      </c>
      <c r="W20" s="116">
        <v>0</v>
      </c>
      <c r="X20" s="116">
        <v>0</v>
      </c>
      <c r="Y20" s="116">
        <f t="shared" si="33"/>
        <v>0</v>
      </c>
      <c r="Z20" s="116">
        <v>0</v>
      </c>
      <c r="AA20" s="116">
        <v>0</v>
      </c>
      <c r="AB20" s="116">
        <v>0</v>
      </c>
      <c r="AC20" s="131"/>
    </row>
    <row r="21" spans="1:30" hidden="1" x14ac:dyDescent="0.25">
      <c r="A21" s="15"/>
      <c r="B21" s="70"/>
      <c r="C21" s="84" t="s">
        <v>86</v>
      </c>
      <c r="D21" s="43"/>
      <c r="E21" s="114">
        <f>F21+G21+H21</f>
        <v>0</v>
      </c>
      <c r="F21" s="114">
        <v>0</v>
      </c>
      <c r="G21" s="114">
        <v>0</v>
      </c>
      <c r="H21" s="114">
        <v>0</v>
      </c>
      <c r="I21" s="114"/>
      <c r="J21" s="114">
        <f>K21+L21+M21+N21</f>
        <v>0</v>
      </c>
      <c r="K21" s="114">
        <v>0</v>
      </c>
      <c r="L21" s="114">
        <v>0</v>
      </c>
      <c r="M21" s="114">
        <v>0</v>
      </c>
      <c r="N21" s="114">
        <v>0</v>
      </c>
      <c r="O21" s="114">
        <f>P21+Q21+R21+S21</f>
        <v>0</v>
      </c>
      <c r="P21" s="114">
        <v>0</v>
      </c>
      <c r="Q21" s="114">
        <v>0</v>
      </c>
      <c r="R21" s="114">
        <v>0</v>
      </c>
      <c r="S21" s="114">
        <v>0</v>
      </c>
      <c r="T21" s="116">
        <f t="shared" si="32"/>
        <v>0</v>
      </c>
      <c r="U21" s="116">
        <v>0</v>
      </c>
      <c r="V21" s="116">
        <v>0</v>
      </c>
      <c r="W21" s="116">
        <v>0</v>
      </c>
      <c r="X21" s="116">
        <v>0</v>
      </c>
      <c r="Y21" s="116">
        <f t="shared" si="33"/>
        <v>0</v>
      </c>
      <c r="Z21" s="116">
        <v>0</v>
      </c>
      <c r="AA21" s="116">
        <v>0</v>
      </c>
      <c r="AB21" s="116">
        <v>0</v>
      </c>
      <c r="AC21" s="131"/>
    </row>
    <row r="22" spans="1:30" ht="22.5" hidden="1" x14ac:dyDescent="0.25">
      <c r="A22" s="15"/>
      <c r="B22" s="77" t="s">
        <v>84</v>
      </c>
      <c r="C22" s="71" t="s">
        <v>77</v>
      </c>
      <c r="D22" s="43"/>
      <c r="E22" s="114">
        <f t="shared" si="34"/>
        <v>214795173</v>
      </c>
      <c r="F22" s="114">
        <f>F23</f>
        <v>214795173</v>
      </c>
      <c r="G22" s="114">
        <f t="shared" ref="G22:H22" si="38">G23</f>
        <v>0</v>
      </c>
      <c r="H22" s="114">
        <f t="shared" si="38"/>
        <v>0</v>
      </c>
      <c r="I22" s="114"/>
      <c r="J22" s="114">
        <f>J23</f>
        <v>345852573</v>
      </c>
      <c r="K22" s="114">
        <f>K23</f>
        <v>345852573</v>
      </c>
      <c r="L22" s="114">
        <f>L23</f>
        <v>0</v>
      </c>
      <c r="M22" s="114">
        <f>M23</f>
        <v>0</v>
      </c>
      <c r="N22" s="114">
        <f>N23</f>
        <v>0</v>
      </c>
      <c r="O22" s="114">
        <f>P22+Q22+R22+S22</f>
        <v>170704709</v>
      </c>
      <c r="P22" s="114">
        <f t="shared" ref="P22:R22" si="39">P23</f>
        <v>170704709</v>
      </c>
      <c r="Q22" s="114">
        <f t="shared" si="39"/>
        <v>0</v>
      </c>
      <c r="R22" s="114">
        <f t="shared" si="39"/>
        <v>0</v>
      </c>
      <c r="S22" s="114">
        <f>S23</f>
        <v>0</v>
      </c>
      <c r="T22" s="116">
        <f t="shared" ref="T22:U23" si="40">O22/E22*100</f>
        <v>79.473251943143069</v>
      </c>
      <c r="U22" s="116">
        <f t="shared" si="40"/>
        <v>79.473251943143069</v>
      </c>
      <c r="V22" s="116">
        <v>0</v>
      </c>
      <c r="W22" s="116">
        <v>0</v>
      </c>
      <c r="X22" s="116">
        <v>0</v>
      </c>
      <c r="Y22" s="116">
        <f t="shared" ref="Y22" si="41">O22/J22*100</f>
        <v>49.357651880184214</v>
      </c>
      <c r="Z22" s="116">
        <f t="shared" ref="Z22" si="42">P22/K22*100</f>
        <v>49.357651880184214</v>
      </c>
      <c r="AA22" s="116">
        <v>0</v>
      </c>
      <c r="AB22" s="116">
        <v>0</v>
      </c>
      <c r="AC22" s="131"/>
    </row>
    <row r="23" spans="1:30" hidden="1" x14ac:dyDescent="0.25">
      <c r="A23" s="15"/>
      <c r="B23" s="72"/>
      <c r="C23" s="84" t="s">
        <v>86</v>
      </c>
      <c r="D23" s="43"/>
      <c r="E23" s="114">
        <f t="shared" si="34"/>
        <v>214795173</v>
      </c>
      <c r="F23" s="151">
        <v>214795173</v>
      </c>
      <c r="G23" s="114">
        <v>0</v>
      </c>
      <c r="H23" s="114">
        <v>0</v>
      </c>
      <c r="I23" s="114"/>
      <c r="J23" s="114">
        <f>K23+L23+M23+N23</f>
        <v>345852573</v>
      </c>
      <c r="K23" s="148">
        <v>345852573</v>
      </c>
      <c r="L23" s="114">
        <v>0</v>
      </c>
      <c r="M23" s="114">
        <v>0</v>
      </c>
      <c r="N23" s="114">
        <v>0</v>
      </c>
      <c r="O23" s="114">
        <f>P23+Q23+R23+S23</f>
        <v>170704709</v>
      </c>
      <c r="P23" s="151">
        <v>170704709</v>
      </c>
      <c r="Q23" s="114">
        <v>0</v>
      </c>
      <c r="R23" s="114">
        <v>0</v>
      </c>
      <c r="S23" s="114">
        <v>0</v>
      </c>
      <c r="T23" s="116">
        <f t="shared" si="40"/>
        <v>79.473251943143069</v>
      </c>
      <c r="U23" s="116">
        <f t="shared" si="40"/>
        <v>79.473251943143069</v>
      </c>
      <c r="V23" s="116">
        <v>0</v>
      </c>
      <c r="W23" s="116">
        <v>0</v>
      </c>
      <c r="X23" s="116">
        <v>0</v>
      </c>
      <c r="Y23" s="116">
        <f t="shared" ref="Y23" si="43">O23/J23*100</f>
        <v>49.357651880184214</v>
      </c>
      <c r="Z23" s="116">
        <f t="shared" ref="Z23" si="44">P23/K23*100</f>
        <v>49.357651880184214</v>
      </c>
      <c r="AA23" s="116">
        <v>0</v>
      </c>
      <c r="AB23" s="116">
        <v>0</v>
      </c>
      <c r="AC23" s="131"/>
    </row>
    <row r="24" spans="1:30" s="61" customFormat="1" ht="36.75" customHeight="1" x14ac:dyDescent="0.25">
      <c r="A24" s="16" t="s">
        <v>47</v>
      </c>
      <c r="B24" s="58" t="s">
        <v>120</v>
      </c>
      <c r="C24" s="85" t="s">
        <v>35</v>
      </c>
      <c r="D24" s="60" t="s">
        <v>27</v>
      </c>
      <c r="E24" s="62">
        <f>E25+E26+E27+E28+E29+E30+E31+E32+E33+E34+E35+E36+E37+E38+E39</f>
        <v>4818527884.1700001</v>
      </c>
      <c r="F24" s="62">
        <f t="shared" ref="F24:S24" si="45">F25+F26+F27+F28+F29+F30+F31+F32+F33+F34+F35+F36+F37+F38+F39</f>
        <v>1037660610.67</v>
      </c>
      <c r="G24" s="62">
        <f t="shared" si="45"/>
        <v>3754653787.5</v>
      </c>
      <c r="H24" s="62">
        <f t="shared" si="45"/>
        <v>26213486</v>
      </c>
      <c r="I24" s="62">
        <f t="shared" si="45"/>
        <v>0</v>
      </c>
      <c r="J24" s="62">
        <f t="shared" si="45"/>
        <v>6501675901</v>
      </c>
      <c r="K24" s="62">
        <f t="shared" si="45"/>
        <v>1294933301</v>
      </c>
      <c r="L24" s="62">
        <f t="shared" si="45"/>
        <v>5163257300</v>
      </c>
      <c r="M24" s="62">
        <f t="shared" si="45"/>
        <v>43485300</v>
      </c>
      <c r="N24" s="62">
        <f t="shared" si="45"/>
        <v>0</v>
      </c>
      <c r="O24" s="62">
        <f t="shared" si="45"/>
        <v>3912182003.6199999</v>
      </c>
      <c r="P24" s="62">
        <f t="shared" si="45"/>
        <v>718962028.43000007</v>
      </c>
      <c r="Q24" s="62">
        <f t="shared" si="45"/>
        <v>3170799341.75</v>
      </c>
      <c r="R24" s="62">
        <f t="shared" si="45"/>
        <v>22420633.440000001</v>
      </c>
      <c r="S24" s="62">
        <f t="shared" si="45"/>
        <v>0</v>
      </c>
      <c r="T24" s="115">
        <f>O24/E24*100</f>
        <v>81.190398762087483</v>
      </c>
      <c r="U24" s="115">
        <f t="shared" si="27"/>
        <v>69.286818930688568</v>
      </c>
      <c r="V24" s="115">
        <f t="shared" ref="V24:V68" si="46">Q24/G24*100</f>
        <v>84.44984600993655</v>
      </c>
      <c r="W24" s="115">
        <f t="shared" ref="W24:W38" si="47">R24/H24*100</f>
        <v>85.530911226381718</v>
      </c>
      <c r="X24" s="115" t="e">
        <f t="shared" si="28"/>
        <v>#DIV/0!</v>
      </c>
      <c r="Y24" s="115">
        <f t="shared" si="28"/>
        <v>60.171901263461635</v>
      </c>
      <c r="Z24" s="115">
        <f t="shared" si="29"/>
        <v>55.521162972238677</v>
      </c>
      <c r="AA24" s="115">
        <f t="shared" si="4"/>
        <v>61.410833462628332</v>
      </c>
      <c r="AB24" s="115">
        <f t="shared" ref="AB24:AB38" si="48">R24/M24*100</f>
        <v>51.559109492173214</v>
      </c>
      <c r="AC24" s="129"/>
      <c r="AD24" s="130"/>
    </row>
    <row r="25" spans="1:30" s="53" customFormat="1" ht="22.5" hidden="1" x14ac:dyDescent="0.25">
      <c r="A25" s="50"/>
      <c r="B25" s="75" t="s">
        <v>121</v>
      </c>
      <c r="C25" s="80" t="s">
        <v>101</v>
      </c>
      <c r="D25" s="43"/>
      <c r="E25" s="114">
        <f>F25+G25+H25+I25</f>
        <v>1025139268.67</v>
      </c>
      <c r="F25" s="148">
        <v>1025139268.67</v>
      </c>
      <c r="G25" s="114">
        <v>0</v>
      </c>
      <c r="H25" s="114">
        <v>0</v>
      </c>
      <c r="I25" s="114">
        <v>0</v>
      </c>
      <c r="J25" s="114">
        <f t="shared" si="8"/>
        <v>1276044822</v>
      </c>
      <c r="K25" s="148">
        <v>1276044822</v>
      </c>
      <c r="L25" s="114">
        <v>0</v>
      </c>
      <c r="M25" s="114">
        <v>0</v>
      </c>
      <c r="N25" s="114">
        <v>0</v>
      </c>
      <c r="O25" s="114">
        <f t="shared" ref="O25:O39" si="49">P25+Q25+R25+S25</f>
        <v>709302334.96000004</v>
      </c>
      <c r="P25" s="148">
        <v>709302334.96000004</v>
      </c>
      <c r="Q25" s="114">
        <v>0</v>
      </c>
      <c r="R25" s="114">
        <v>0</v>
      </c>
      <c r="S25" s="114">
        <v>0</v>
      </c>
      <c r="T25" s="116">
        <f>O25/E25*100</f>
        <v>69.190826713743789</v>
      </c>
      <c r="U25" s="118">
        <f>P25/F25*100</f>
        <v>69.190826713743789</v>
      </c>
      <c r="V25" s="118">
        <v>0</v>
      </c>
      <c r="W25" s="118">
        <v>0</v>
      </c>
      <c r="X25" s="118">
        <v>0</v>
      </c>
      <c r="Y25" s="118">
        <f t="shared" si="28"/>
        <v>55.586004717943993</v>
      </c>
      <c r="Z25" s="118">
        <f t="shared" si="29"/>
        <v>55.586004717943993</v>
      </c>
      <c r="AA25" s="118">
        <v>0</v>
      </c>
      <c r="AB25" s="118">
        <v>0</v>
      </c>
      <c r="AC25" s="134"/>
      <c r="AD25" s="135"/>
    </row>
    <row r="26" spans="1:30" s="53" customFormat="1" ht="48" hidden="1" customHeight="1" x14ac:dyDescent="0.25">
      <c r="A26" s="78"/>
      <c r="B26" s="54" t="s">
        <v>122</v>
      </c>
      <c r="C26" s="80" t="s">
        <v>16</v>
      </c>
      <c r="D26" s="43"/>
      <c r="E26" s="114">
        <f t="shared" ref="E26:E39" si="50">F26+G26+H26+I26</f>
        <v>300000</v>
      </c>
      <c r="F26" s="148">
        <v>300000</v>
      </c>
      <c r="G26" s="114">
        <v>0</v>
      </c>
      <c r="H26" s="114">
        <v>0</v>
      </c>
      <c r="I26" s="114">
        <v>0</v>
      </c>
      <c r="J26" s="114">
        <f t="shared" si="8"/>
        <v>540000</v>
      </c>
      <c r="K26" s="148">
        <v>540000</v>
      </c>
      <c r="L26" s="114">
        <v>0</v>
      </c>
      <c r="M26" s="114">
        <v>0</v>
      </c>
      <c r="N26" s="114">
        <v>0</v>
      </c>
      <c r="O26" s="114">
        <f t="shared" si="49"/>
        <v>180240</v>
      </c>
      <c r="P26" s="148">
        <v>180240</v>
      </c>
      <c r="Q26" s="114">
        <v>0</v>
      </c>
      <c r="R26" s="114">
        <v>0</v>
      </c>
      <c r="S26" s="114">
        <v>0</v>
      </c>
      <c r="T26" s="116">
        <f t="shared" si="26"/>
        <v>60.08</v>
      </c>
      <c r="U26" s="118">
        <f t="shared" si="27"/>
        <v>60.08</v>
      </c>
      <c r="V26" s="118">
        <v>0</v>
      </c>
      <c r="W26" s="118">
        <v>0</v>
      </c>
      <c r="X26" s="118">
        <v>0</v>
      </c>
      <c r="Y26" s="118">
        <f t="shared" si="28"/>
        <v>33.37777777777778</v>
      </c>
      <c r="Z26" s="118">
        <f t="shared" si="29"/>
        <v>33.37777777777778</v>
      </c>
      <c r="AA26" s="118">
        <v>0</v>
      </c>
      <c r="AB26" s="118">
        <v>0</v>
      </c>
      <c r="AC26" s="134"/>
      <c r="AD26" s="135"/>
    </row>
    <row r="27" spans="1:30" s="53" customFormat="1" ht="57.75" hidden="1" customHeight="1" x14ac:dyDescent="0.25">
      <c r="A27" s="78"/>
      <c r="B27" s="54" t="s">
        <v>123</v>
      </c>
      <c r="C27" s="80" t="s">
        <v>102</v>
      </c>
      <c r="D27" s="43"/>
      <c r="E27" s="114">
        <f t="shared" si="50"/>
        <v>325000</v>
      </c>
      <c r="F27" s="114">
        <v>0</v>
      </c>
      <c r="G27" s="148">
        <v>325000</v>
      </c>
      <c r="H27" s="114">
        <v>0</v>
      </c>
      <c r="I27" s="114">
        <v>0</v>
      </c>
      <c r="J27" s="114">
        <f t="shared" si="8"/>
        <v>587400</v>
      </c>
      <c r="K27" s="114">
        <v>0</v>
      </c>
      <c r="L27" s="148">
        <v>587400</v>
      </c>
      <c r="M27" s="114">
        <v>0</v>
      </c>
      <c r="N27" s="114">
        <v>0</v>
      </c>
      <c r="O27" s="114">
        <f t="shared" si="49"/>
        <v>189570</v>
      </c>
      <c r="P27" s="114">
        <v>0</v>
      </c>
      <c r="Q27" s="148">
        <v>189570</v>
      </c>
      <c r="R27" s="114">
        <v>0</v>
      </c>
      <c r="S27" s="114">
        <v>0</v>
      </c>
      <c r="T27" s="116">
        <f t="shared" si="26"/>
        <v>58.329230769230769</v>
      </c>
      <c r="U27" s="118">
        <v>0</v>
      </c>
      <c r="V27" s="118">
        <f t="shared" si="46"/>
        <v>58.329230769230769</v>
      </c>
      <c r="W27" s="118">
        <v>0</v>
      </c>
      <c r="X27" s="118">
        <v>0</v>
      </c>
      <c r="Y27" s="118">
        <f t="shared" si="28"/>
        <v>32.272727272727273</v>
      </c>
      <c r="Z27" s="118">
        <v>0</v>
      </c>
      <c r="AA27" s="118">
        <f t="shared" si="4"/>
        <v>32.272727272727273</v>
      </c>
      <c r="AB27" s="118">
        <v>0</v>
      </c>
      <c r="AC27" s="134"/>
      <c r="AD27" s="135"/>
    </row>
    <row r="28" spans="1:30" s="53" customFormat="1" ht="56.25" hidden="1" x14ac:dyDescent="0.25">
      <c r="A28" s="78"/>
      <c r="B28" s="75" t="s">
        <v>124</v>
      </c>
      <c r="C28" s="80" t="s">
        <v>103</v>
      </c>
      <c r="D28" s="43"/>
      <c r="E28" s="114">
        <f t="shared" si="50"/>
        <v>189182257</v>
      </c>
      <c r="F28" s="114">
        <v>0</v>
      </c>
      <c r="G28" s="148">
        <v>189182257</v>
      </c>
      <c r="H28" s="114">
        <v>0</v>
      </c>
      <c r="I28" s="120">
        <v>0</v>
      </c>
      <c r="J28" s="114">
        <f t="shared" si="8"/>
        <v>280186700</v>
      </c>
      <c r="K28" s="114">
        <v>0</v>
      </c>
      <c r="L28" s="148">
        <v>280186700</v>
      </c>
      <c r="M28" s="114">
        <v>0</v>
      </c>
      <c r="N28" s="114">
        <v>0</v>
      </c>
      <c r="O28" s="114">
        <f t="shared" si="49"/>
        <v>151595876.30000001</v>
      </c>
      <c r="P28" s="114">
        <v>0</v>
      </c>
      <c r="Q28" s="148">
        <v>151595876.30000001</v>
      </c>
      <c r="R28" s="120">
        <v>0</v>
      </c>
      <c r="S28" s="120">
        <v>0</v>
      </c>
      <c r="T28" s="116">
        <f t="shared" si="26"/>
        <v>80.13218507061157</v>
      </c>
      <c r="U28" s="118">
        <v>0</v>
      </c>
      <c r="V28" s="118">
        <f t="shared" si="46"/>
        <v>80.13218507061157</v>
      </c>
      <c r="W28" s="118">
        <v>0</v>
      </c>
      <c r="X28" s="118">
        <v>0</v>
      </c>
      <c r="Y28" s="118">
        <f t="shared" si="28"/>
        <v>54.1053077465847</v>
      </c>
      <c r="Z28" s="118">
        <v>0</v>
      </c>
      <c r="AA28" s="118">
        <f t="shared" si="4"/>
        <v>54.1053077465847</v>
      </c>
      <c r="AB28" s="118">
        <v>0</v>
      </c>
      <c r="AC28" s="134"/>
      <c r="AD28" s="135"/>
    </row>
    <row r="29" spans="1:30" s="53" customFormat="1" ht="56.25" hidden="1" x14ac:dyDescent="0.25">
      <c r="A29" s="78"/>
      <c r="B29" s="75" t="s">
        <v>125</v>
      </c>
      <c r="C29" s="80" t="s">
        <v>104</v>
      </c>
      <c r="D29" s="43"/>
      <c r="E29" s="114">
        <f t="shared" si="50"/>
        <v>75324512.5</v>
      </c>
      <c r="F29" s="114">
        <v>0</v>
      </c>
      <c r="G29" s="148">
        <v>75324512.5</v>
      </c>
      <c r="H29" s="114">
        <v>0</v>
      </c>
      <c r="I29" s="120">
        <v>0</v>
      </c>
      <c r="J29" s="114">
        <f t="shared" si="8"/>
        <v>100113500</v>
      </c>
      <c r="K29" s="114">
        <v>0</v>
      </c>
      <c r="L29" s="148">
        <v>100113500</v>
      </c>
      <c r="M29" s="114">
        <v>0</v>
      </c>
      <c r="N29" s="114">
        <v>0</v>
      </c>
      <c r="O29" s="114">
        <f t="shared" si="49"/>
        <v>60990714.100000001</v>
      </c>
      <c r="P29" s="114">
        <v>0</v>
      </c>
      <c r="Q29" s="148">
        <v>60990714.100000001</v>
      </c>
      <c r="R29" s="114">
        <v>0</v>
      </c>
      <c r="S29" s="114">
        <v>0</v>
      </c>
      <c r="T29" s="116">
        <f t="shared" si="26"/>
        <v>80.97060581706387</v>
      </c>
      <c r="U29" s="118">
        <v>0</v>
      </c>
      <c r="V29" s="118">
        <f t="shared" si="46"/>
        <v>80.97060581706387</v>
      </c>
      <c r="W29" s="118">
        <v>0</v>
      </c>
      <c r="X29" s="118">
        <v>0</v>
      </c>
      <c r="Y29" s="118">
        <f t="shared" si="28"/>
        <v>60.921568120183586</v>
      </c>
      <c r="Z29" s="118">
        <v>0</v>
      </c>
      <c r="AA29" s="118">
        <f t="shared" si="4"/>
        <v>60.921568120183586</v>
      </c>
      <c r="AB29" s="118">
        <v>0</v>
      </c>
      <c r="AC29" s="134"/>
      <c r="AD29" s="135"/>
    </row>
    <row r="30" spans="1:30" s="53" customFormat="1" ht="22.5" hidden="1" x14ac:dyDescent="0.25">
      <c r="A30" s="78"/>
      <c r="B30" s="75" t="s">
        <v>126</v>
      </c>
      <c r="C30" s="80" t="s">
        <v>105</v>
      </c>
      <c r="D30" s="43"/>
      <c r="E30" s="114">
        <f t="shared" si="50"/>
        <v>941820758</v>
      </c>
      <c r="F30" s="114">
        <v>0</v>
      </c>
      <c r="G30" s="148">
        <v>941820758</v>
      </c>
      <c r="H30" s="114">
        <v>0</v>
      </c>
      <c r="I30" s="120">
        <v>0</v>
      </c>
      <c r="J30" s="114">
        <f t="shared" si="8"/>
        <v>1318365100</v>
      </c>
      <c r="K30" s="114">
        <v>0</v>
      </c>
      <c r="L30" s="148">
        <v>1318365100</v>
      </c>
      <c r="M30" s="114">
        <v>0</v>
      </c>
      <c r="N30" s="114">
        <v>0</v>
      </c>
      <c r="O30" s="114">
        <f t="shared" si="49"/>
        <v>843596672</v>
      </c>
      <c r="P30" s="114">
        <v>0</v>
      </c>
      <c r="Q30" s="148">
        <v>843596672</v>
      </c>
      <c r="R30" s="114">
        <v>0</v>
      </c>
      <c r="S30" s="114">
        <v>0</v>
      </c>
      <c r="T30" s="116">
        <f t="shared" si="26"/>
        <v>89.570830206738762</v>
      </c>
      <c r="U30" s="118">
        <v>0</v>
      </c>
      <c r="V30" s="118">
        <f t="shared" si="46"/>
        <v>89.570830206738762</v>
      </c>
      <c r="W30" s="118">
        <v>0</v>
      </c>
      <c r="X30" s="118">
        <v>0</v>
      </c>
      <c r="Y30" s="118">
        <f t="shared" si="28"/>
        <v>63.988091917785141</v>
      </c>
      <c r="Z30" s="118">
        <v>0</v>
      </c>
      <c r="AA30" s="118">
        <f t="shared" si="4"/>
        <v>63.988091917785141</v>
      </c>
      <c r="AB30" s="118">
        <v>0</v>
      </c>
      <c r="AC30" s="134"/>
      <c r="AD30" s="135"/>
    </row>
    <row r="31" spans="1:30" s="53" customFormat="1" ht="22.5" hidden="1" x14ac:dyDescent="0.25">
      <c r="A31" s="78"/>
      <c r="B31" s="75" t="s">
        <v>127</v>
      </c>
      <c r="C31" s="80" t="s">
        <v>106</v>
      </c>
      <c r="D31" s="43"/>
      <c r="E31" s="114">
        <f t="shared" si="50"/>
        <v>16710200</v>
      </c>
      <c r="F31" s="114">
        <v>0</v>
      </c>
      <c r="G31" s="148">
        <v>16710200</v>
      </c>
      <c r="H31" s="114">
        <v>0</v>
      </c>
      <c r="I31" s="120">
        <v>0</v>
      </c>
      <c r="J31" s="114">
        <f t="shared" si="8"/>
        <v>137157500</v>
      </c>
      <c r="K31" s="114">
        <v>0</v>
      </c>
      <c r="L31" s="148">
        <v>137157500</v>
      </c>
      <c r="M31" s="114">
        <v>0</v>
      </c>
      <c r="N31" s="114">
        <v>0</v>
      </c>
      <c r="O31" s="114">
        <f t="shared" si="49"/>
        <v>10478968.779999999</v>
      </c>
      <c r="P31" s="114">
        <v>0</v>
      </c>
      <c r="Q31" s="148">
        <v>10478968.779999999</v>
      </c>
      <c r="R31" s="114">
        <v>0</v>
      </c>
      <c r="S31" s="114">
        <v>0</v>
      </c>
      <c r="T31" s="116">
        <f t="shared" si="26"/>
        <v>62.710014123110433</v>
      </c>
      <c r="U31" s="118">
        <v>0</v>
      </c>
      <c r="V31" s="118">
        <f t="shared" si="46"/>
        <v>62.710014123110433</v>
      </c>
      <c r="W31" s="118">
        <v>0</v>
      </c>
      <c r="X31" s="118">
        <v>0</v>
      </c>
      <c r="Y31" s="118">
        <f t="shared" si="28"/>
        <v>7.6400989956801491</v>
      </c>
      <c r="Z31" s="118">
        <v>0</v>
      </c>
      <c r="AA31" s="118">
        <f t="shared" si="4"/>
        <v>7.6400989956801491</v>
      </c>
      <c r="AB31" s="118">
        <v>0</v>
      </c>
      <c r="AC31" s="134"/>
      <c r="AD31" s="135"/>
    </row>
    <row r="32" spans="1:30" s="53" customFormat="1" ht="22.5" hidden="1" x14ac:dyDescent="0.25">
      <c r="A32" s="78"/>
      <c r="B32" s="75" t="s">
        <v>128</v>
      </c>
      <c r="C32" s="80" t="s">
        <v>107</v>
      </c>
      <c r="D32" s="43"/>
      <c r="E32" s="114">
        <f t="shared" si="50"/>
        <v>2376983781</v>
      </c>
      <c r="F32" s="114">
        <v>0</v>
      </c>
      <c r="G32" s="148">
        <v>2376983781</v>
      </c>
      <c r="H32" s="114">
        <v>0</v>
      </c>
      <c r="I32" s="120">
        <v>0</v>
      </c>
      <c r="J32" s="114">
        <f t="shared" si="8"/>
        <v>3086836700</v>
      </c>
      <c r="K32" s="114">
        <v>0</v>
      </c>
      <c r="L32" s="148">
        <v>3086836700</v>
      </c>
      <c r="M32" s="114"/>
      <c r="N32" s="114">
        <v>0</v>
      </c>
      <c r="O32" s="114">
        <f t="shared" si="49"/>
        <v>1982937405.6099999</v>
      </c>
      <c r="P32" s="114">
        <v>0</v>
      </c>
      <c r="Q32" s="148">
        <v>1982937405.6099999</v>
      </c>
      <c r="R32" s="114">
        <v>0</v>
      </c>
      <c r="S32" s="114">
        <v>0</v>
      </c>
      <c r="T32" s="116">
        <f t="shared" si="26"/>
        <v>83.422420525552582</v>
      </c>
      <c r="U32" s="118">
        <v>0</v>
      </c>
      <c r="V32" s="118">
        <f t="shared" si="46"/>
        <v>83.422420525552582</v>
      </c>
      <c r="W32" s="118">
        <v>0</v>
      </c>
      <c r="X32" s="118">
        <v>0</v>
      </c>
      <c r="Y32" s="118">
        <f t="shared" si="28"/>
        <v>64.238493912230595</v>
      </c>
      <c r="Z32" s="118">
        <v>0</v>
      </c>
      <c r="AA32" s="118">
        <f t="shared" si="4"/>
        <v>64.238493912230595</v>
      </c>
      <c r="AB32" s="118">
        <v>0</v>
      </c>
      <c r="AC32" s="134"/>
      <c r="AD32" s="135"/>
    </row>
    <row r="33" spans="1:30" s="53" customFormat="1" ht="22.5" hidden="1" x14ac:dyDescent="0.25">
      <c r="A33" s="78"/>
      <c r="B33" s="75" t="s">
        <v>129</v>
      </c>
      <c r="C33" s="80" t="s">
        <v>108</v>
      </c>
      <c r="D33" s="43"/>
      <c r="E33" s="114">
        <f t="shared" si="50"/>
        <v>39182200</v>
      </c>
      <c r="F33" s="114">
        <v>0</v>
      </c>
      <c r="G33" s="148">
        <v>39182200</v>
      </c>
      <c r="H33" s="114">
        <v>0</v>
      </c>
      <c r="I33" s="120">
        <v>0</v>
      </c>
      <c r="J33" s="114">
        <f t="shared" si="8"/>
        <v>56482200</v>
      </c>
      <c r="K33" s="114">
        <v>0</v>
      </c>
      <c r="L33" s="148">
        <v>56482200</v>
      </c>
      <c r="M33" s="114">
        <v>0</v>
      </c>
      <c r="N33" s="114">
        <v>0</v>
      </c>
      <c r="O33" s="114">
        <f t="shared" si="49"/>
        <v>29941673.559999999</v>
      </c>
      <c r="P33" s="114">
        <v>0</v>
      </c>
      <c r="Q33" s="148">
        <v>29941673.559999999</v>
      </c>
      <c r="R33" s="114">
        <v>0</v>
      </c>
      <c r="S33" s="114">
        <v>0</v>
      </c>
      <c r="T33" s="116">
        <f t="shared" si="26"/>
        <v>76.416519644124108</v>
      </c>
      <c r="U33" s="118">
        <v>0</v>
      </c>
      <c r="V33" s="118">
        <f t="shared" si="46"/>
        <v>76.416519644124108</v>
      </c>
      <c r="W33" s="118">
        <v>0</v>
      </c>
      <c r="X33" s="118">
        <v>0</v>
      </c>
      <c r="Y33" s="118">
        <f t="shared" si="28"/>
        <v>53.010813247359344</v>
      </c>
      <c r="Z33" s="118">
        <v>0</v>
      </c>
      <c r="AA33" s="118">
        <f t="shared" si="4"/>
        <v>53.010813247359344</v>
      </c>
      <c r="AB33" s="118">
        <v>0</v>
      </c>
      <c r="AC33" s="134"/>
      <c r="AD33" s="135"/>
    </row>
    <row r="34" spans="1:30" s="53" customFormat="1" ht="24.75" hidden="1" customHeight="1" x14ac:dyDescent="0.25">
      <c r="A34" s="78"/>
      <c r="B34" s="76" t="s">
        <v>130</v>
      </c>
      <c r="C34" s="80" t="s">
        <v>109</v>
      </c>
      <c r="D34" s="43"/>
      <c r="E34" s="114">
        <f t="shared" si="50"/>
        <v>44400152</v>
      </c>
      <c r="F34" s="114">
        <v>0</v>
      </c>
      <c r="G34" s="148">
        <v>44400152</v>
      </c>
      <c r="H34" s="114">
        <v>0</v>
      </c>
      <c r="I34" s="120"/>
      <c r="J34" s="114">
        <f t="shared" si="8"/>
        <v>48124800</v>
      </c>
      <c r="K34" s="114">
        <v>0</v>
      </c>
      <c r="L34" s="148">
        <v>48124800</v>
      </c>
      <c r="M34" s="114">
        <v>0</v>
      </c>
      <c r="N34" s="114">
        <v>0</v>
      </c>
      <c r="O34" s="114">
        <f t="shared" si="49"/>
        <v>31814934.920000002</v>
      </c>
      <c r="P34" s="114">
        <v>0</v>
      </c>
      <c r="Q34" s="148">
        <v>31814934.920000002</v>
      </c>
      <c r="R34" s="114">
        <v>0</v>
      </c>
      <c r="S34" s="114">
        <v>0</v>
      </c>
      <c r="T34" s="116">
        <f t="shared" si="26"/>
        <v>71.655013523377136</v>
      </c>
      <c r="U34" s="118">
        <v>0</v>
      </c>
      <c r="V34" s="118">
        <f t="shared" si="46"/>
        <v>71.655013523377136</v>
      </c>
      <c r="W34" s="118">
        <v>0</v>
      </c>
      <c r="X34" s="118">
        <v>0</v>
      </c>
      <c r="Y34" s="118">
        <f t="shared" si="28"/>
        <v>66.10923041758096</v>
      </c>
      <c r="Z34" s="118">
        <v>0</v>
      </c>
      <c r="AA34" s="118">
        <f t="shared" si="4"/>
        <v>66.10923041758096</v>
      </c>
      <c r="AB34" s="118">
        <v>0</v>
      </c>
      <c r="AC34" s="134"/>
      <c r="AD34" s="135"/>
    </row>
    <row r="35" spans="1:30" s="53" customFormat="1" ht="49.5" hidden="1" customHeight="1" x14ac:dyDescent="0.25">
      <c r="A35" s="78"/>
      <c r="B35" s="76" t="s">
        <v>131</v>
      </c>
      <c r="C35" s="80" t="s">
        <v>97</v>
      </c>
      <c r="D35" s="43"/>
      <c r="E35" s="114">
        <f t="shared" ref="E35" si="51">F35+G35+H35+I35</f>
        <v>2520000</v>
      </c>
      <c r="F35" s="114">
        <v>0</v>
      </c>
      <c r="G35" s="148">
        <v>2520000</v>
      </c>
      <c r="H35" s="114">
        <v>0</v>
      </c>
      <c r="I35" s="120"/>
      <c r="J35" s="114">
        <f t="shared" ref="J35" si="52">K35+L35+M35+N35</f>
        <v>22848000</v>
      </c>
      <c r="K35" s="114">
        <v>0</v>
      </c>
      <c r="L35" s="148">
        <v>22848000</v>
      </c>
      <c r="M35" s="114">
        <v>0</v>
      </c>
      <c r="N35" s="114">
        <v>0</v>
      </c>
      <c r="O35" s="114">
        <f t="shared" ref="O35" si="53">P35+Q35+R35+S35</f>
        <v>1324000</v>
      </c>
      <c r="P35" s="114">
        <v>0</v>
      </c>
      <c r="Q35" s="148">
        <v>1324000</v>
      </c>
      <c r="R35" s="114">
        <v>0</v>
      </c>
      <c r="S35" s="114">
        <v>0</v>
      </c>
      <c r="T35" s="116">
        <f t="shared" ref="T35" si="54">O35/E35*100</f>
        <v>52.539682539682545</v>
      </c>
      <c r="U35" s="118">
        <v>0</v>
      </c>
      <c r="V35" s="118">
        <f t="shared" ref="V35" si="55">Q35/G35*100</f>
        <v>52.539682539682545</v>
      </c>
      <c r="W35" s="118">
        <v>0</v>
      </c>
      <c r="X35" s="118">
        <v>0</v>
      </c>
      <c r="Y35" s="118">
        <f t="shared" ref="Y35" si="56">O35/J35*100</f>
        <v>5.7948179271708682</v>
      </c>
      <c r="Z35" s="118">
        <v>0</v>
      </c>
      <c r="AA35" s="118">
        <f t="shared" ref="AA35" si="57">Q35/L35*100</f>
        <v>5.7948179271708682</v>
      </c>
      <c r="AB35" s="118">
        <v>0</v>
      </c>
      <c r="AC35" s="134"/>
      <c r="AD35" s="135"/>
    </row>
    <row r="36" spans="1:30" s="53" customFormat="1" hidden="1" x14ac:dyDescent="0.25">
      <c r="A36" s="78"/>
      <c r="B36" s="75" t="s">
        <v>132</v>
      </c>
      <c r="C36" s="80" t="s">
        <v>110</v>
      </c>
      <c r="D36" s="43"/>
      <c r="E36" s="114">
        <f t="shared" si="50"/>
        <v>100000</v>
      </c>
      <c r="F36" s="114">
        <v>0</v>
      </c>
      <c r="G36" s="148">
        <v>100000</v>
      </c>
      <c r="H36" s="114">
        <v>0</v>
      </c>
      <c r="I36" s="120">
        <v>0</v>
      </c>
      <c r="J36" s="114">
        <f t="shared" si="8"/>
        <v>200000</v>
      </c>
      <c r="K36" s="114">
        <v>0</v>
      </c>
      <c r="L36" s="148">
        <v>200000</v>
      </c>
      <c r="M36" s="114">
        <v>0</v>
      </c>
      <c r="N36" s="114">
        <v>0</v>
      </c>
      <c r="O36" s="114">
        <f t="shared" si="49"/>
        <v>0</v>
      </c>
      <c r="P36" s="114">
        <v>0</v>
      </c>
      <c r="Q36" s="148">
        <v>0</v>
      </c>
      <c r="R36" s="114">
        <v>0</v>
      </c>
      <c r="S36" s="114">
        <v>0</v>
      </c>
      <c r="T36" s="116">
        <f t="shared" si="26"/>
        <v>0</v>
      </c>
      <c r="U36" s="118">
        <v>0</v>
      </c>
      <c r="V36" s="118">
        <v>0</v>
      </c>
      <c r="W36" s="118">
        <v>0</v>
      </c>
      <c r="X36" s="118">
        <v>0</v>
      </c>
      <c r="Y36" s="118">
        <f t="shared" si="28"/>
        <v>0</v>
      </c>
      <c r="Z36" s="118">
        <v>0</v>
      </c>
      <c r="AA36" s="118">
        <f t="shared" si="4"/>
        <v>0</v>
      </c>
      <c r="AB36" s="118">
        <v>0</v>
      </c>
      <c r="AC36" s="134"/>
      <c r="AD36" s="135"/>
    </row>
    <row r="37" spans="1:30" s="53" customFormat="1" ht="12" hidden="1" customHeight="1" x14ac:dyDescent="0.25">
      <c r="A37" s="78"/>
      <c r="B37" s="75" t="s">
        <v>133</v>
      </c>
      <c r="C37" s="80" t="s">
        <v>6</v>
      </c>
      <c r="D37" s="43"/>
      <c r="E37" s="114">
        <f t="shared" si="50"/>
        <v>2935679</v>
      </c>
      <c r="F37" s="148">
        <v>2935679</v>
      </c>
      <c r="G37" s="114">
        <v>0</v>
      </c>
      <c r="H37" s="114">
        <v>0</v>
      </c>
      <c r="I37" s="120">
        <v>0</v>
      </c>
      <c r="J37" s="114">
        <f t="shared" si="8"/>
        <v>2935679</v>
      </c>
      <c r="K37" s="148">
        <v>2935679</v>
      </c>
      <c r="L37" s="114">
        <v>0</v>
      </c>
      <c r="M37" s="114">
        <v>0</v>
      </c>
      <c r="N37" s="114">
        <v>0</v>
      </c>
      <c r="O37" s="114">
        <f t="shared" si="49"/>
        <v>1532742.83</v>
      </c>
      <c r="P37" s="148">
        <v>1532742.83</v>
      </c>
      <c r="Q37" s="114">
        <v>0</v>
      </c>
      <c r="R37" s="114">
        <v>0</v>
      </c>
      <c r="S37" s="114">
        <v>0</v>
      </c>
      <c r="T37" s="116">
        <f t="shared" si="26"/>
        <v>52.21084559994469</v>
      </c>
      <c r="U37" s="118">
        <f t="shared" si="27"/>
        <v>52.21084559994469</v>
      </c>
      <c r="V37" s="118">
        <v>0</v>
      </c>
      <c r="W37" s="118">
        <v>0</v>
      </c>
      <c r="X37" s="118">
        <v>0</v>
      </c>
      <c r="Y37" s="118">
        <f t="shared" si="28"/>
        <v>52.21084559994469</v>
      </c>
      <c r="Z37" s="118">
        <f t="shared" si="29"/>
        <v>52.21084559994469</v>
      </c>
      <c r="AA37" s="118">
        <v>0</v>
      </c>
      <c r="AB37" s="118">
        <v>0</v>
      </c>
      <c r="AC37" s="134"/>
      <c r="AD37" s="135"/>
    </row>
    <row r="38" spans="1:30" s="53" customFormat="1" ht="37.5" hidden="1" customHeight="1" x14ac:dyDescent="0.25">
      <c r="A38" s="78"/>
      <c r="B38" s="68" t="s">
        <v>134</v>
      </c>
      <c r="C38" s="149" t="s">
        <v>111</v>
      </c>
      <c r="D38" s="43"/>
      <c r="E38" s="114">
        <f t="shared" si="50"/>
        <v>103604076</v>
      </c>
      <c r="F38" s="148">
        <v>9285663</v>
      </c>
      <c r="G38" s="148">
        <v>68104927</v>
      </c>
      <c r="H38" s="148">
        <v>26213486</v>
      </c>
      <c r="I38" s="120">
        <v>0</v>
      </c>
      <c r="J38" s="114">
        <f t="shared" si="8"/>
        <v>171253500</v>
      </c>
      <c r="K38" s="148">
        <v>15412800</v>
      </c>
      <c r="L38" s="148">
        <v>112355400</v>
      </c>
      <c r="M38" s="148">
        <v>43485300</v>
      </c>
      <c r="N38" s="114">
        <v>0</v>
      </c>
      <c r="O38" s="114">
        <f t="shared" si="49"/>
        <v>88296870.560000002</v>
      </c>
      <c r="P38" s="148">
        <v>7946710.6399999997</v>
      </c>
      <c r="Q38" s="148">
        <v>57929526.479999997</v>
      </c>
      <c r="R38" s="148">
        <v>22420633.440000001</v>
      </c>
      <c r="S38" s="114">
        <v>0</v>
      </c>
      <c r="T38" s="116">
        <f t="shared" si="26"/>
        <v>85.22528646459817</v>
      </c>
      <c r="U38" s="118">
        <f t="shared" si="27"/>
        <v>85.580433405778351</v>
      </c>
      <c r="V38" s="118">
        <f t="shared" si="46"/>
        <v>85.059229973185353</v>
      </c>
      <c r="W38" s="118">
        <f t="shared" si="47"/>
        <v>85.530911226381718</v>
      </c>
      <c r="X38" s="118">
        <v>0</v>
      </c>
      <c r="Y38" s="118">
        <f t="shared" si="28"/>
        <v>51.559162621493869</v>
      </c>
      <c r="Z38" s="118">
        <f t="shared" si="29"/>
        <v>51.559162773798391</v>
      </c>
      <c r="AA38" s="118">
        <f t="shared" si="4"/>
        <v>51.559183163426056</v>
      </c>
      <c r="AB38" s="118">
        <f t="shared" si="48"/>
        <v>51.559109492173214</v>
      </c>
      <c r="AC38" s="134"/>
      <c r="AD38" s="135"/>
    </row>
    <row r="39" spans="1:30" ht="22.5" hidden="1" x14ac:dyDescent="0.25">
      <c r="A39" s="15"/>
      <c r="B39" s="68" t="s">
        <v>135</v>
      </c>
      <c r="C39" s="83" t="s">
        <v>7</v>
      </c>
      <c r="D39" s="43"/>
      <c r="E39" s="114">
        <f t="shared" si="50"/>
        <v>0</v>
      </c>
      <c r="F39" s="114">
        <v>0</v>
      </c>
      <c r="G39" s="114">
        <v>0</v>
      </c>
      <c r="H39" s="114">
        <v>0</v>
      </c>
      <c r="I39" s="120">
        <v>0</v>
      </c>
      <c r="J39" s="114">
        <f t="shared" si="8"/>
        <v>0</v>
      </c>
      <c r="K39" s="114">
        <v>0</v>
      </c>
      <c r="L39" s="114">
        <v>0</v>
      </c>
      <c r="M39" s="114">
        <v>0</v>
      </c>
      <c r="N39" s="114">
        <v>0</v>
      </c>
      <c r="O39" s="114">
        <f t="shared" si="49"/>
        <v>0</v>
      </c>
      <c r="P39" s="114">
        <v>0</v>
      </c>
      <c r="Q39" s="114">
        <v>0</v>
      </c>
      <c r="R39" s="114">
        <v>0</v>
      </c>
      <c r="S39" s="114">
        <v>0</v>
      </c>
      <c r="T39" s="116">
        <v>0</v>
      </c>
      <c r="U39" s="116">
        <v>0</v>
      </c>
      <c r="V39" s="116">
        <v>0</v>
      </c>
      <c r="W39" s="116">
        <v>0</v>
      </c>
      <c r="X39" s="116">
        <v>0</v>
      </c>
      <c r="Y39" s="116">
        <v>0</v>
      </c>
      <c r="Z39" s="116">
        <v>0</v>
      </c>
      <c r="AA39" s="116">
        <v>0</v>
      </c>
      <c r="AB39" s="116">
        <v>0</v>
      </c>
      <c r="AC39" s="131"/>
    </row>
    <row r="40" spans="1:30" s="61" customFormat="1" ht="31.5" x14ac:dyDescent="0.25">
      <c r="A40" s="14" t="s">
        <v>52</v>
      </c>
      <c r="B40" s="59" t="s">
        <v>137</v>
      </c>
      <c r="C40" s="86" t="s">
        <v>34</v>
      </c>
      <c r="D40" s="60" t="s">
        <v>85</v>
      </c>
      <c r="E40" s="62">
        <f t="shared" ref="E40:E49" si="58">F40+G40+H40+I40</f>
        <v>34496144</v>
      </c>
      <c r="F40" s="62">
        <f>F41+F42</f>
        <v>34496144</v>
      </c>
      <c r="G40" s="62">
        <f t="shared" ref="G40:H40" si="59">G41+G42</f>
        <v>0</v>
      </c>
      <c r="H40" s="62">
        <f t="shared" si="59"/>
        <v>0</v>
      </c>
      <c r="I40" s="62">
        <f>I41</f>
        <v>0</v>
      </c>
      <c r="J40" s="62">
        <f t="shared" si="8"/>
        <v>52228180</v>
      </c>
      <c r="K40" s="62">
        <f>K41+K42</f>
        <v>52228180</v>
      </c>
      <c r="L40" s="62">
        <f t="shared" ref="L40:N40" si="60">L41+L42</f>
        <v>0</v>
      </c>
      <c r="M40" s="62">
        <f t="shared" si="60"/>
        <v>0</v>
      </c>
      <c r="N40" s="62">
        <f t="shared" si="60"/>
        <v>0</v>
      </c>
      <c r="O40" s="62">
        <f t="shared" ref="O40:O49" si="61">P40+Q40+R40+S40</f>
        <v>25729144.870000001</v>
      </c>
      <c r="P40" s="62">
        <f>P41+P42</f>
        <v>25729144.870000001</v>
      </c>
      <c r="Q40" s="62">
        <f t="shared" ref="Q40:S40" si="62">Q41+Q42</f>
        <v>0</v>
      </c>
      <c r="R40" s="62">
        <f t="shared" si="62"/>
        <v>0</v>
      </c>
      <c r="S40" s="62">
        <f t="shared" si="62"/>
        <v>0</v>
      </c>
      <c r="T40" s="115">
        <f t="shared" si="26"/>
        <v>74.58556779563537</v>
      </c>
      <c r="U40" s="115">
        <f t="shared" si="27"/>
        <v>74.58556779563537</v>
      </c>
      <c r="V40" s="115">
        <v>0</v>
      </c>
      <c r="W40" s="115">
        <v>0</v>
      </c>
      <c r="X40" s="115">
        <v>0</v>
      </c>
      <c r="Y40" s="115">
        <f t="shared" si="28"/>
        <v>49.262955113503857</v>
      </c>
      <c r="Z40" s="115">
        <f t="shared" si="29"/>
        <v>49.262955113503857</v>
      </c>
      <c r="AA40" s="115">
        <v>0</v>
      </c>
      <c r="AB40" s="115">
        <v>0</v>
      </c>
      <c r="AC40" s="129"/>
      <c r="AD40" s="130"/>
    </row>
    <row r="41" spans="1:30" ht="17.25" hidden="1" customHeight="1" x14ac:dyDescent="0.25">
      <c r="A41" s="66"/>
      <c r="B41" s="76" t="s">
        <v>136</v>
      </c>
      <c r="C41" s="80" t="s">
        <v>6</v>
      </c>
      <c r="D41" s="43" t="s">
        <v>27</v>
      </c>
      <c r="E41" s="148">
        <f t="shared" si="58"/>
        <v>34496144</v>
      </c>
      <c r="F41" s="114">
        <v>34496144</v>
      </c>
      <c r="G41" s="114">
        <v>0</v>
      </c>
      <c r="H41" s="114">
        <v>0</v>
      </c>
      <c r="I41" s="120">
        <v>0</v>
      </c>
      <c r="J41" s="148">
        <f t="shared" si="8"/>
        <v>52228180</v>
      </c>
      <c r="K41" s="114">
        <v>52228180</v>
      </c>
      <c r="L41" s="114">
        <v>0</v>
      </c>
      <c r="M41" s="114">
        <v>0</v>
      </c>
      <c r="N41" s="120">
        <v>0</v>
      </c>
      <c r="O41" s="114">
        <f t="shared" si="61"/>
        <v>25729144.870000001</v>
      </c>
      <c r="P41" s="148">
        <v>25729144.870000001</v>
      </c>
      <c r="Q41" s="114">
        <v>0</v>
      </c>
      <c r="R41" s="114">
        <v>0</v>
      </c>
      <c r="S41" s="120">
        <v>0</v>
      </c>
      <c r="T41" s="116">
        <f t="shared" si="26"/>
        <v>74.58556779563537</v>
      </c>
      <c r="U41" s="116">
        <f t="shared" si="27"/>
        <v>74.58556779563537</v>
      </c>
      <c r="V41" s="116">
        <v>0</v>
      </c>
      <c r="W41" s="116">
        <v>0</v>
      </c>
      <c r="X41" s="116">
        <v>0</v>
      </c>
      <c r="Y41" s="116">
        <f t="shared" ref="Y41" si="63">T41/J41*100</f>
        <v>1.4280713552652105E-4</v>
      </c>
      <c r="Z41" s="116">
        <f t="shared" si="29"/>
        <v>49.262955113503857</v>
      </c>
      <c r="AA41" s="116">
        <v>0</v>
      </c>
      <c r="AB41" s="116">
        <v>0</v>
      </c>
      <c r="AC41" s="131"/>
    </row>
    <row r="42" spans="1:30" ht="17.25" hidden="1" customHeight="1" x14ac:dyDescent="0.25">
      <c r="A42" s="66"/>
      <c r="B42" s="76" t="s">
        <v>136</v>
      </c>
      <c r="C42" s="80" t="s">
        <v>6</v>
      </c>
      <c r="D42" s="43" t="s">
        <v>80</v>
      </c>
      <c r="E42" s="114">
        <f t="shared" si="58"/>
        <v>0</v>
      </c>
      <c r="F42" s="114">
        <v>0</v>
      </c>
      <c r="G42" s="114">
        <v>0</v>
      </c>
      <c r="H42" s="114">
        <v>0</v>
      </c>
      <c r="I42" s="120"/>
      <c r="J42" s="114">
        <f t="shared" si="8"/>
        <v>0</v>
      </c>
      <c r="K42" s="114">
        <v>0</v>
      </c>
      <c r="L42" s="114">
        <v>0</v>
      </c>
      <c r="M42" s="114">
        <v>0</v>
      </c>
      <c r="N42" s="120">
        <v>0</v>
      </c>
      <c r="O42" s="114">
        <f t="shared" si="61"/>
        <v>0</v>
      </c>
      <c r="P42" s="114">
        <v>0</v>
      </c>
      <c r="Q42" s="114">
        <v>0</v>
      </c>
      <c r="R42" s="114">
        <v>0</v>
      </c>
      <c r="S42" s="120">
        <v>0</v>
      </c>
      <c r="T42" s="116">
        <v>0</v>
      </c>
      <c r="U42" s="116">
        <v>0</v>
      </c>
      <c r="V42" s="116">
        <v>0</v>
      </c>
      <c r="W42" s="116">
        <v>0</v>
      </c>
      <c r="X42" s="116">
        <v>0</v>
      </c>
      <c r="Y42" s="116">
        <v>0</v>
      </c>
      <c r="Z42" s="116">
        <v>0</v>
      </c>
      <c r="AA42" s="116">
        <v>0</v>
      </c>
      <c r="AB42" s="116">
        <v>0</v>
      </c>
      <c r="AC42" s="131"/>
    </row>
    <row r="43" spans="1:30" s="61" customFormat="1" ht="57" customHeight="1" x14ac:dyDescent="0.25">
      <c r="A43" s="16" t="s">
        <v>53</v>
      </c>
      <c r="B43" s="59" t="s">
        <v>138</v>
      </c>
      <c r="C43" s="86" t="s">
        <v>33</v>
      </c>
      <c r="D43" s="60" t="s">
        <v>27</v>
      </c>
      <c r="E43" s="62">
        <f t="shared" si="58"/>
        <v>36000</v>
      </c>
      <c r="F43" s="62">
        <f t="shared" ref="F43:H43" si="64">F44</f>
        <v>36000</v>
      </c>
      <c r="G43" s="62">
        <f t="shared" si="64"/>
        <v>0</v>
      </c>
      <c r="H43" s="62">
        <f t="shared" si="64"/>
        <v>0</v>
      </c>
      <c r="I43" s="62">
        <f>I44</f>
        <v>0</v>
      </c>
      <c r="J43" s="62">
        <f t="shared" si="8"/>
        <v>72000</v>
      </c>
      <c r="K43" s="62">
        <f t="shared" ref="K43:M43" si="65">K44</f>
        <v>72000</v>
      </c>
      <c r="L43" s="62">
        <f t="shared" si="65"/>
        <v>0</v>
      </c>
      <c r="M43" s="62">
        <f t="shared" si="65"/>
        <v>0</v>
      </c>
      <c r="N43" s="62">
        <f>N44</f>
        <v>0</v>
      </c>
      <c r="O43" s="62">
        <f t="shared" si="61"/>
        <v>6000</v>
      </c>
      <c r="P43" s="62">
        <f t="shared" ref="P43:Q43" si="66">P44</f>
        <v>6000</v>
      </c>
      <c r="Q43" s="62">
        <f t="shared" si="66"/>
        <v>0</v>
      </c>
      <c r="R43" s="62">
        <f>R44</f>
        <v>0</v>
      </c>
      <c r="S43" s="62">
        <f>S44</f>
        <v>0</v>
      </c>
      <c r="T43" s="115">
        <f>O43/E43*100</f>
        <v>16.666666666666664</v>
      </c>
      <c r="U43" s="115">
        <f t="shared" si="27"/>
        <v>16.666666666666664</v>
      </c>
      <c r="V43" s="115">
        <v>0</v>
      </c>
      <c r="W43" s="115">
        <v>0</v>
      </c>
      <c r="X43" s="115">
        <v>0</v>
      </c>
      <c r="Y43" s="115">
        <f t="shared" si="28"/>
        <v>8.3333333333333321</v>
      </c>
      <c r="Z43" s="115">
        <f t="shared" si="29"/>
        <v>8.3333333333333321</v>
      </c>
      <c r="AA43" s="115">
        <v>0</v>
      </c>
      <c r="AB43" s="115">
        <v>0</v>
      </c>
      <c r="AC43" s="129"/>
      <c r="AD43" s="130"/>
    </row>
    <row r="44" spans="1:30" ht="17.25" hidden="1" customHeight="1" x14ac:dyDescent="0.25">
      <c r="A44" s="67"/>
      <c r="B44" s="54" t="s">
        <v>139</v>
      </c>
      <c r="C44" s="80" t="s">
        <v>6</v>
      </c>
      <c r="D44" s="43"/>
      <c r="E44" s="148">
        <f t="shared" si="58"/>
        <v>36000</v>
      </c>
      <c r="F44" s="114">
        <v>36000</v>
      </c>
      <c r="G44" s="114">
        <v>0</v>
      </c>
      <c r="H44" s="114">
        <v>0</v>
      </c>
      <c r="I44" s="114">
        <v>0</v>
      </c>
      <c r="J44" s="148">
        <f t="shared" si="8"/>
        <v>72000</v>
      </c>
      <c r="K44" s="114">
        <v>72000</v>
      </c>
      <c r="L44" s="114">
        <v>0</v>
      </c>
      <c r="M44" s="114">
        <v>0</v>
      </c>
      <c r="N44" s="114">
        <v>0</v>
      </c>
      <c r="O44" s="148">
        <f t="shared" si="61"/>
        <v>6000</v>
      </c>
      <c r="P44" s="114">
        <v>6000</v>
      </c>
      <c r="Q44" s="114">
        <v>0</v>
      </c>
      <c r="R44" s="114">
        <v>0</v>
      </c>
      <c r="S44" s="114">
        <v>0</v>
      </c>
      <c r="T44" s="116">
        <f t="shared" si="26"/>
        <v>16.666666666666664</v>
      </c>
      <c r="U44" s="116">
        <f t="shared" si="27"/>
        <v>16.666666666666664</v>
      </c>
      <c r="V44" s="116">
        <v>0</v>
      </c>
      <c r="W44" s="116">
        <v>0</v>
      </c>
      <c r="X44" s="116">
        <v>0</v>
      </c>
      <c r="Y44" s="116">
        <f t="shared" si="28"/>
        <v>8.3333333333333321</v>
      </c>
      <c r="Z44" s="116">
        <f t="shared" si="29"/>
        <v>8.3333333333333321</v>
      </c>
      <c r="AA44" s="116">
        <v>0</v>
      </c>
      <c r="AB44" s="116">
        <v>0</v>
      </c>
      <c r="AC44" s="131"/>
    </row>
    <row r="45" spans="1:30" s="61" customFormat="1" ht="21" x14ac:dyDescent="0.25">
      <c r="A45" s="16" t="s">
        <v>54</v>
      </c>
      <c r="B45" s="59" t="s">
        <v>140</v>
      </c>
      <c r="C45" s="85" t="s">
        <v>37</v>
      </c>
      <c r="D45" s="60" t="s">
        <v>27</v>
      </c>
      <c r="E45" s="62">
        <f t="shared" si="58"/>
        <v>4740530</v>
      </c>
      <c r="F45" s="62">
        <f t="shared" ref="F45:H45" si="67">F46+F47</f>
        <v>852830</v>
      </c>
      <c r="G45" s="62">
        <f t="shared" si="67"/>
        <v>3887700</v>
      </c>
      <c r="H45" s="62">
        <f t="shared" si="67"/>
        <v>0</v>
      </c>
      <c r="I45" s="62">
        <f>I46+I47</f>
        <v>0</v>
      </c>
      <c r="J45" s="62">
        <f t="shared" si="8"/>
        <v>4910530</v>
      </c>
      <c r="K45" s="62">
        <f t="shared" ref="K45:M45" si="68">K46+K47</f>
        <v>852830</v>
      </c>
      <c r="L45" s="62">
        <f t="shared" si="68"/>
        <v>4057700</v>
      </c>
      <c r="M45" s="62">
        <f t="shared" si="68"/>
        <v>0</v>
      </c>
      <c r="N45" s="62">
        <f>N46+N47</f>
        <v>0</v>
      </c>
      <c r="O45" s="62">
        <f t="shared" si="61"/>
        <v>3245392.57</v>
      </c>
      <c r="P45" s="62">
        <f t="shared" ref="P45:Q45" si="69">P46+P47</f>
        <v>0</v>
      </c>
      <c r="Q45" s="62">
        <f t="shared" si="69"/>
        <v>3245392.57</v>
      </c>
      <c r="R45" s="62">
        <f>R46+R47</f>
        <v>0</v>
      </c>
      <c r="S45" s="62">
        <f>S46+S47</f>
        <v>0</v>
      </c>
      <c r="T45" s="115">
        <f t="shared" si="26"/>
        <v>68.460542808504528</v>
      </c>
      <c r="U45" s="115">
        <f t="shared" si="27"/>
        <v>0</v>
      </c>
      <c r="V45" s="115">
        <f t="shared" si="46"/>
        <v>83.47847236155053</v>
      </c>
      <c r="W45" s="115">
        <v>0</v>
      </c>
      <c r="X45" s="115">
        <v>0</v>
      </c>
      <c r="Y45" s="115">
        <f t="shared" si="28"/>
        <v>66.090474347982791</v>
      </c>
      <c r="Z45" s="115">
        <f t="shared" si="29"/>
        <v>0</v>
      </c>
      <c r="AA45" s="115">
        <f t="shared" si="4"/>
        <v>79.981087069029243</v>
      </c>
      <c r="AB45" s="115">
        <v>0</v>
      </c>
      <c r="AC45" s="129"/>
      <c r="AD45" s="130"/>
    </row>
    <row r="46" spans="1:30" s="53" customFormat="1" ht="33.75" hidden="1" x14ac:dyDescent="0.25">
      <c r="A46" s="50"/>
      <c r="B46" s="54" t="s">
        <v>17</v>
      </c>
      <c r="C46" s="80" t="s">
        <v>112</v>
      </c>
      <c r="D46" s="52"/>
      <c r="E46" s="148">
        <f t="shared" si="58"/>
        <v>3887700</v>
      </c>
      <c r="F46" s="114">
        <v>0</v>
      </c>
      <c r="G46" s="114">
        <v>3887700</v>
      </c>
      <c r="H46" s="114">
        <v>0</v>
      </c>
      <c r="I46" s="114">
        <v>0</v>
      </c>
      <c r="J46" s="148">
        <f t="shared" si="8"/>
        <v>4057700</v>
      </c>
      <c r="K46" s="114">
        <v>0</v>
      </c>
      <c r="L46" s="114">
        <v>4057700</v>
      </c>
      <c r="M46" s="114"/>
      <c r="N46" s="120">
        <v>0</v>
      </c>
      <c r="O46" s="114">
        <f t="shared" si="61"/>
        <v>3245392.57</v>
      </c>
      <c r="P46" s="114">
        <v>0</v>
      </c>
      <c r="Q46" s="148">
        <v>3245392.57</v>
      </c>
      <c r="R46" s="114">
        <v>0</v>
      </c>
      <c r="S46" s="114">
        <v>0</v>
      </c>
      <c r="T46" s="116">
        <f t="shared" si="26"/>
        <v>83.47847236155053</v>
      </c>
      <c r="U46" s="118">
        <v>0</v>
      </c>
      <c r="V46" s="118">
        <f t="shared" si="46"/>
        <v>83.47847236155053</v>
      </c>
      <c r="W46" s="118">
        <v>0</v>
      </c>
      <c r="X46" s="118">
        <v>0</v>
      </c>
      <c r="Y46" s="118">
        <f t="shared" si="28"/>
        <v>79.981087069029243</v>
      </c>
      <c r="Z46" s="118">
        <v>0</v>
      </c>
      <c r="AA46" s="118">
        <f t="shared" si="4"/>
        <v>79.981087069029243</v>
      </c>
      <c r="AB46" s="118">
        <v>0</v>
      </c>
      <c r="AC46" s="134"/>
      <c r="AD46" s="135"/>
    </row>
    <row r="47" spans="1:30" s="53" customFormat="1" ht="13.5" hidden="1" customHeight="1" x14ac:dyDescent="0.25">
      <c r="A47" s="50"/>
      <c r="B47" s="54" t="s">
        <v>18</v>
      </c>
      <c r="C47" s="80" t="s">
        <v>6</v>
      </c>
      <c r="D47" s="52"/>
      <c r="E47" s="148">
        <f t="shared" si="58"/>
        <v>852830</v>
      </c>
      <c r="F47" s="114">
        <v>852830</v>
      </c>
      <c r="G47" s="114">
        <v>0</v>
      </c>
      <c r="H47" s="114">
        <v>0</v>
      </c>
      <c r="I47" s="114">
        <v>0</v>
      </c>
      <c r="J47" s="148">
        <f t="shared" si="8"/>
        <v>852830</v>
      </c>
      <c r="K47" s="114">
        <v>852830</v>
      </c>
      <c r="L47" s="114">
        <v>0</v>
      </c>
      <c r="M47" s="114">
        <v>0</v>
      </c>
      <c r="N47" s="114">
        <v>0</v>
      </c>
      <c r="O47" s="148">
        <f t="shared" si="61"/>
        <v>0</v>
      </c>
      <c r="P47" s="114">
        <v>0</v>
      </c>
      <c r="Q47" s="114">
        <v>0</v>
      </c>
      <c r="R47" s="114">
        <v>0</v>
      </c>
      <c r="S47" s="114">
        <v>0</v>
      </c>
      <c r="T47" s="116">
        <f t="shared" si="26"/>
        <v>0</v>
      </c>
      <c r="U47" s="118">
        <f t="shared" si="27"/>
        <v>0</v>
      </c>
      <c r="V47" s="118">
        <v>0</v>
      </c>
      <c r="W47" s="118">
        <v>0</v>
      </c>
      <c r="X47" s="118">
        <v>0</v>
      </c>
      <c r="Y47" s="118">
        <f t="shared" si="28"/>
        <v>0</v>
      </c>
      <c r="Z47" s="118">
        <f t="shared" si="29"/>
        <v>0</v>
      </c>
      <c r="AA47" s="118">
        <v>0</v>
      </c>
      <c r="AB47" s="118">
        <v>0</v>
      </c>
      <c r="AC47" s="134"/>
      <c r="AD47" s="135"/>
    </row>
    <row r="48" spans="1:30" s="53" customFormat="1" ht="54.75" customHeight="1" x14ac:dyDescent="0.25">
      <c r="A48" s="79" t="s">
        <v>55</v>
      </c>
      <c r="B48" s="23"/>
      <c r="C48" s="86" t="s">
        <v>32</v>
      </c>
      <c r="D48" s="60" t="s">
        <v>27</v>
      </c>
      <c r="E48" s="62">
        <f t="shared" si="58"/>
        <v>165221</v>
      </c>
      <c r="F48" s="62">
        <f t="shared" ref="F48:H48" si="70">F49</f>
        <v>165221</v>
      </c>
      <c r="G48" s="62">
        <f t="shared" si="70"/>
        <v>0</v>
      </c>
      <c r="H48" s="62">
        <f t="shared" si="70"/>
        <v>0</v>
      </c>
      <c r="I48" s="62">
        <f>I49</f>
        <v>0</v>
      </c>
      <c r="J48" s="62">
        <f t="shared" si="8"/>
        <v>165221</v>
      </c>
      <c r="K48" s="62">
        <f t="shared" ref="K48:M48" si="71">K49</f>
        <v>165221</v>
      </c>
      <c r="L48" s="62">
        <f t="shared" si="71"/>
        <v>0</v>
      </c>
      <c r="M48" s="62">
        <f t="shared" si="71"/>
        <v>0</v>
      </c>
      <c r="N48" s="62">
        <f>N49</f>
        <v>0</v>
      </c>
      <c r="O48" s="62">
        <f t="shared" si="61"/>
        <v>147830</v>
      </c>
      <c r="P48" s="62">
        <f t="shared" ref="P48:Q48" si="72">P49</f>
        <v>147830</v>
      </c>
      <c r="Q48" s="62">
        <f t="shared" si="72"/>
        <v>0</v>
      </c>
      <c r="R48" s="62">
        <f>R49</f>
        <v>0</v>
      </c>
      <c r="S48" s="62">
        <f>S49</f>
        <v>0</v>
      </c>
      <c r="T48" s="115">
        <f t="shared" si="26"/>
        <v>89.474098328904915</v>
      </c>
      <c r="U48" s="115">
        <f t="shared" si="27"/>
        <v>89.474098328904915</v>
      </c>
      <c r="V48" s="115">
        <v>0</v>
      </c>
      <c r="W48" s="115">
        <v>0</v>
      </c>
      <c r="X48" s="115">
        <v>0</v>
      </c>
      <c r="Y48" s="115">
        <f t="shared" si="28"/>
        <v>89.474098328904915</v>
      </c>
      <c r="Z48" s="115">
        <f t="shared" si="29"/>
        <v>89.474098328904915</v>
      </c>
      <c r="AA48" s="115">
        <v>0</v>
      </c>
      <c r="AB48" s="115">
        <v>0</v>
      </c>
      <c r="AC48" s="134"/>
      <c r="AD48" s="135"/>
    </row>
    <row r="49" spans="1:30" s="53" customFormat="1" ht="13.5" hidden="1" customHeight="1" x14ac:dyDescent="0.25">
      <c r="A49" s="50"/>
      <c r="B49" s="54" t="s">
        <v>19</v>
      </c>
      <c r="C49" s="80" t="s">
        <v>6</v>
      </c>
      <c r="D49" s="52"/>
      <c r="E49" s="148">
        <f t="shared" si="58"/>
        <v>165221</v>
      </c>
      <c r="F49" s="114">
        <v>165221</v>
      </c>
      <c r="G49" s="114">
        <v>0</v>
      </c>
      <c r="H49" s="114">
        <v>0</v>
      </c>
      <c r="I49" s="114">
        <v>0</v>
      </c>
      <c r="J49" s="148">
        <f t="shared" si="8"/>
        <v>165221</v>
      </c>
      <c r="K49" s="114">
        <v>165221</v>
      </c>
      <c r="L49" s="114">
        <v>0</v>
      </c>
      <c r="M49" s="114">
        <v>0</v>
      </c>
      <c r="N49" s="120">
        <v>0</v>
      </c>
      <c r="O49" s="148">
        <f t="shared" si="61"/>
        <v>147830</v>
      </c>
      <c r="P49" s="114">
        <v>147830</v>
      </c>
      <c r="Q49" s="114">
        <v>0</v>
      </c>
      <c r="R49" s="114">
        <v>0</v>
      </c>
      <c r="S49" s="114">
        <v>0</v>
      </c>
      <c r="T49" s="116">
        <f t="shared" si="26"/>
        <v>89.474098328904915</v>
      </c>
      <c r="U49" s="118">
        <f t="shared" si="27"/>
        <v>89.474098328904915</v>
      </c>
      <c r="V49" s="118">
        <v>0</v>
      </c>
      <c r="W49" s="118">
        <v>0</v>
      </c>
      <c r="X49" s="118">
        <v>0</v>
      </c>
      <c r="Y49" s="118">
        <f t="shared" si="28"/>
        <v>89.474098328904915</v>
      </c>
      <c r="Z49" s="118">
        <f t="shared" si="29"/>
        <v>89.474098328904915</v>
      </c>
      <c r="AA49" s="118">
        <v>0</v>
      </c>
      <c r="AB49" s="118">
        <v>0</v>
      </c>
      <c r="AC49" s="134"/>
      <c r="AD49" s="135"/>
    </row>
    <row r="50" spans="1:30" s="61" customFormat="1" ht="36.75" customHeight="1" x14ac:dyDescent="0.25">
      <c r="A50" s="143"/>
      <c r="B50" s="58"/>
      <c r="C50" s="144" t="s">
        <v>76</v>
      </c>
      <c r="D50" s="60" t="s">
        <v>28</v>
      </c>
      <c r="E50" s="145">
        <f>F50+G50+H50</f>
        <v>211404305</v>
      </c>
      <c r="F50" s="145">
        <f>F51+F54</f>
        <v>211404305</v>
      </c>
      <c r="G50" s="145">
        <f>G51+G54</f>
        <v>0</v>
      </c>
      <c r="H50" s="145">
        <f>H51+H54</f>
        <v>0</v>
      </c>
      <c r="I50" s="145"/>
      <c r="J50" s="62">
        <f>J51+J54</f>
        <v>378706899</v>
      </c>
      <c r="K50" s="62">
        <f>K51+K54</f>
        <v>378706899</v>
      </c>
      <c r="L50" s="62">
        <f>L51+L54</f>
        <v>0</v>
      </c>
      <c r="M50" s="62">
        <f>M51+M54</f>
        <v>0</v>
      </c>
      <c r="N50" s="62">
        <f>N51+N54</f>
        <v>0</v>
      </c>
      <c r="O50" s="145">
        <f>P50+Q50+R50+S50</f>
        <v>102000810.45999999</v>
      </c>
      <c r="P50" s="145">
        <f>P51+P54</f>
        <v>102000810.45999999</v>
      </c>
      <c r="Q50" s="145">
        <f>Q51+Q54</f>
        <v>0</v>
      </c>
      <c r="R50" s="145">
        <f>R51+R54</f>
        <v>0</v>
      </c>
      <c r="S50" s="145">
        <f>S51+S54</f>
        <v>0</v>
      </c>
      <c r="T50" s="146">
        <f t="shared" si="26"/>
        <v>48.249164301550053</v>
      </c>
      <c r="U50" s="146">
        <f t="shared" si="27"/>
        <v>48.249164301550053</v>
      </c>
      <c r="V50" s="146">
        <v>0</v>
      </c>
      <c r="W50" s="146">
        <v>0</v>
      </c>
      <c r="X50" s="146">
        <v>0</v>
      </c>
      <c r="Y50" s="146">
        <f t="shared" si="28"/>
        <v>26.933972084833869</v>
      </c>
      <c r="Z50" s="146">
        <f t="shared" si="29"/>
        <v>26.933972084833869</v>
      </c>
      <c r="AA50" s="146">
        <v>0</v>
      </c>
      <c r="AB50" s="146">
        <v>0</v>
      </c>
      <c r="AC50" s="129"/>
      <c r="AD50" s="130"/>
    </row>
    <row r="51" spans="1:30" s="53" customFormat="1" ht="23.25" hidden="1" customHeight="1" x14ac:dyDescent="0.25">
      <c r="A51" s="78"/>
      <c r="B51" s="54" t="s">
        <v>78</v>
      </c>
      <c r="C51" s="87" t="s">
        <v>77</v>
      </c>
      <c r="D51" s="52"/>
      <c r="E51" s="114">
        <f>F51+G51+H51</f>
        <v>0</v>
      </c>
      <c r="F51" s="114">
        <f t="shared" ref="F51:G51" si="73">F52+F53</f>
        <v>0</v>
      </c>
      <c r="G51" s="114">
        <f t="shared" si="73"/>
        <v>0</v>
      </c>
      <c r="H51" s="114">
        <f>H52+H53</f>
        <v>0</v>
      </c>
      <c r="I51" s="114"/>
      <c r="J51" s="114">
        <f>J52+J53</f>
        <v>11519521</v>
      </c>
      <c r="K51" s="114">
        <f>K52+K53</f>
        <v>11519521</v>
      </c>
      <c r="L51" s="114">
        <f t="shared" ref="L51:N51" si="74">L52+L53</f>
        <v>0</v>
      </c>
      <c r="M51" s="114">
        <f t="shared" si="74"/>
        <v>0</v>
      </c>
      <c r="N51" s="114">
        <f t="shared" si="74"/>
        <v>0</v>
      </c>
      <c r="O51" s="114">
        <f>P51+Q51+R51+S51</f>
        <v>0</v>
      </c>
      <c r="P51" s="114">
        <f t="shared" ref="P51:R51" si="75">P52+P53</f>
        <v>0</v>
      </c>
      <c r="Q51" s="114">
        <f t="shared" si="75"/>
        <v>0</v>
      </c>
      <c r="R51" s="114">
        <f t="shared" si="75"/>
        <v>0</v>
      </c>
      <c r="S51" s="114">
        <f>S52+S53</f>
        <v>0</v>
      </c>
      <c r="T51" s="116">
        <v>0</v>
      </c>
      <c r="U51" s="118">
        <v>0</v>
      </c>
      <c r="V51" s="118">
        <v>0</v>
      </c>
      <c r="W51" s="118">
        <v>0</v>
      </c>
      <c r="X51" s="118">
        <v>0</v>
      </c>
      <c r="Y51" s="118">
        <f t="shared" si="28"/>
        <v>0</v>
      </c>
      <c r="Z51" s="118">
        <f t="shared" si="29"/>
        <v>0</v>
      </c>
      <c r="AA51" s="118">
        <v>0</v>
      </c>
      <c r="AB51" s="118">
        <v>0</v>
      </c>
      <c r="AC51" s="134"/>
      <c r="AD51" s="135"/>
    </row>
    <row r="52" spans="1:30" s="53" customFormat="1" ht="17.25" hidden="1" customHeight="1" x14ac:dyDescent="0.25">
      <c r="A52" s="78"/>
      <c r="B52" s="54"/>
      <c r="C52" s="88" t="s">
        <v>87</v>
      </c>
      <c r="D52" s="52"/>
      <c r="E52" s="114">
        <f>F52+G52+H52</f>
        <v>0</v>
      </c>
      <c r="F52" s="114">
        <v>0</v>
      </c>
      <c r="G52" s="114">
        <v>0</v>
      </c>
      <c r="H52" s="114">
        <v>0</v>
      </c>
      <c r="I52" s="114"/>
      <c r="J52" s="114">
        <f>K52+L52+M52+N52</f>
        <v>11433147</v>
      </c>
      <c r="K52" s="148">
        <v>11433147</v>
      </c>
      <c r="L52" s="114">
        <v>0</v>
      </c>
      <c r="M52" s="114">
        <v>0</v>
      </c>
      <c r="N52" s="120">
        <v>0</v>
      </c>
      <c r="O52" s="148">
        <f>P52+Q52+R52+S52</f>
        <v>0</v>
      </c>
      <c r="P52" s="114">
        <v>0</v>
      </c>
      <c r="Q52" s="114">
        <v>0</v>
      </c>
      <c r="R52" s="114">
        <v>0</v>
      </c>
      <c r="S52" s="114">
        <v>0</v>
      </c>
      <c r="T52" s="116">
        <v>0</v>
      </c>
      <c r="U52" s="118">
        <v>0</v>
      </c>
      <c r="V52" s="118">
        <v>0</v>
      </c>
      <c r="W52" s="118">
        <v>0</v>
      </c>
      <c r="X52" s="118">
        <v>0</v>
      </c>
      <c r="Y52" s="118">
        <f t="shared" si="28"/>
        <v>0</v>
      </c>
      <c r="Z52" s="118">
        <f t="shared" si="29"/>
        <v>0</v>
      </c>
      <c r="AA52" s="118">
        <v>0</v>
      </c>
      <c r="AB52" s="118">
        <v>0</v>
      </c>
      <c r="AC52" s="134"/>
      <c r="AD52" s="135"/>
    </row>
    <row r="53" spans="1:30" s="53" customFormat="1" ht="24" hidden="1" customHeight="1" x14ac:dyDescent="0.25">
      <c r="A53" s="78"/>
      <c r="B53" s="54"/>
      <c r="C53" s="89" t="s">
        <v>141</v>
      </c>
      <c r="D53" s="52"/>
      <c r="E53" s="114">
        <f>F53+G53+H53</f>
        <v>0</v>
      </c>
      <c r="F53" s="114">
        <v>0</v>
      </c>
      <c r="G53" s="114">
        <v>0</v>
      </c>
      <c r="H53" s="114">
        <v>0</v>
      </c>
      <c r="I53" s="114"/>
      <c r="J53" s="114">
        <f>K53+L53+M53+N53</f>
        <v>86374</v>
      </c>
      <c r="K53" s="148">
        <v>86374</v>
      </c>
      <c r="L53" s="114">
        <v>0</v>
      </c>
      <c r="M53" s="114">
        <v>0</v>
      </c>
      <c r="N53" s="120">
        <v>0</v>
      </c>
      <c r="O53" s="148">
        <f>P53+Q53+R53+S53</f>
        <v>0</v>
      </c>
      <c r="P53" s="114">
        <v>0</v>
      </c>
      <c r="Q53" s="114">
        <v>0</v>
      </c>
      <c r="R53" s="114">
        <v>0</v>
      </c>
      <c r="S53" s="114">
        <v>0</v>
      </c>
      <c r="T53" s="116">
        <v>0</v>
      </c>
      <c r="U53" s="118">
        <v>0</v>
      </c>
      <c r="V53" s="118">
        <v>0</v>
      </c>
      <c r="W53" s="118">
        <v>0</v>
      </c>
      <c r="X53" s="118">
        <v>0</v>
      </c>
      <c r="Y53" s="118">
        <f t="shared" si="28"/>
        <v>0</v>
      </c>
      <c r="Z53" s="118">
        <f t="shared" si="29"/>
        <v>0</v>
      </c>
      <c r="AA53" s="118">
        <v>0</v>
      </c>
      <c r="AB53" s="118">
        <v>0</v>
      </c>
      <c r="AC53" s="134"/>
      <c r="AD53" s="135"/>
    </row>
    <row r="54" spans="1:30" ht="13.5" hidden="1" customHeight="1" x14ac:dyDescent="0.2">
      <c r="A54" s="15"/>
      <c r="B54" s="46" t="s">
        <v>79</v>
      </c>
      <c r="C54" s="90" t="s">
        <v>6</v>
      </c>
      <c r="D54" s="43"/>
      <c r="E54" s="114">
        <f>F54+G54+H54</f>
        <v>211404305</v>
      </c>
      <c r="F54" s="114">
        <f>F56+F57+F58+F55+F59</f>
        <v>211404305</v>
      </c>
      <c r="G54" s="114">
        <f t="shared" ref="G54:H54" si="76">G56+G57+G58+G55+G59</f>
        <v>0</v>
      </c>
      <c r="H54" s="114">
        <f t="shared" si="76"/>
        <v>0</v>
      </c>
      <c r="I54" s="114"/>
      <c r="J54" s="114">
        <f>J56+J57+J58+J55+J59</f>
        <v>367187378</v>
      </c>
      <c r="K54" s="114">
        <f>K56+K57+K58+K55+K59</f>
        <v>367187378</v>
      </c>
      <c r="L54" s="114">
        <f t="shared" ref="L54:M54" si="77">L56+L57+L58+L55+L59</f>
        <v>0</v>
      </c>
      <c r="M54" s="114">
        <f t="shared" si="77"/>
        <v>0</v>
      </c>
      <c r="N54" s="114">
        <f>N56+N57+N58+N55</f>
        <v>0</v>
      </c>
      <c r="O54" s="114">
        <f>P54+Q54+R54+S54</f>
        <v>102000810.45999999</v>
      </c>
      <c r="P54" s="114">
        <f>P56+P57+P58+P55+P59</f>
        <v>102000810.45999999</v>
      </c>
      <c r="Q54" s="114">
        <f t="shared" ref="Q54:R54" si="78">Q56+Q57+Q58+Q55+Q59</f>
        <v>0</v>
      </c>
      <c r="R54" s="114">
        <f t="shared" si="78"/>
        <v>0</v>
      </c>
      <c r="S54" s="114">
        <f>S56+S57+S58+S55</f>
        <v>0</v>
      </c>
      <c r="T54" s="116">
        <f t="shared" si="26"/>
        <v>48.249164301550053</v>
      </c>
      <c r="U54" s="116">
        <f t="shared" si="27"/>
        <v>48.249164301550053</v>
      </c>
      <c r="V54" s="116">
        <v>0</v>
      </c>
      <c r="W54" s="116">
        <v>0</v>
      </c>
      <c r="X54" s="116">
        <v>0</v>
      </c>
      <c r="Y54" s="116">
        <f t="shared" si="28"/>
        <v>27.778953354981606</v>
      </c>
      <c r="Z54" s="116">
        <f t="shared" si="29"/>
        <v>27.778953354981606</v>
      </c>
      <c r="AA54" s="116">
        <v>0</v>
      </c>
      <c r="AB54" s="116">
        <v>0</v>
      </c>
      <c r="AC54" s="131"/>
    </row>
    <row r="55" spans="1:30" ht="26.25" hidden="1" customHeight="1" x14ac:dyDescent="0.2">
      <c r="A55" s="15"/>
      <c r="B55" s="46"/>
      <c r="C55" s="91" t="s">
        <v>118</v>
      </c>
      <c r="D55" s="43"/>
      <c r="E55" s="114">
        <f t="shared" ref="E55:E57" si="79">F55+G55+H55</f>
        <v>205688350</v>
      </c>
      <c r="F55" s="148">
        <v>205688350</v>
      </c>
      <c r="G55" s="114">
        <v>0</v>
      </c>
      <c r="H55" s="114">
        <v>0</v>
      </c>
      <c r="I55" s="114"/>
      <c r="J55" s="114">
        <f>K55+L55+M55+N55</f>
        <v>361471423</v>
      </c>
      <c r="K55" s="148">
        <v>361471423</v>
      </c>
      <c r="L55" s="114">
        <v>0</v>
      </c>
      <c r="M55" s="114">
        <v>0</v>
      </c>
      <c r="N55" s="120">
        <v>0</v>
      </c>
      <c r="O55" s="114">
        <f t="shared" ref="O55:O57" si="80">P55+Q55+R55+S55</f>
        <v>102000810.45999999</v>
      </c>
      <c r="P55" s="148">
        <v>102000810.45999999</v>
      </c>
      <c r="Q55" s="114">
        <v>0</v>
      </c>
      <c r="R55" s="114">
        <v>0</v>
      </c>
      <c r="S55" s="114">
        <v>0</v>
      </c>
      <c r="T55" s="116">
        <f t="shared" si="26"/>
        <v>49.589979432476362</v>
      </c>
      <c r="U55" s="116">
        <f t="shared" si="27"/>
        <v>49.589979432476362</v>
      </c>
      <c r="V55" s="116">
        <v>0</v>
      </c>
      <c r="W55" s="116">
        <v>0</v>
      </c>
      <c r="X55" s="116">
        <v>0</v>
      </c>
      <c r="Y55" s="116">
        <f t="shared" si="28"/>
        <v>28.218222512156927</v>
      </c>
      <c r="Z55" s="116">
        <f t="shared" si="29"/>
        <v>28.218222512156927</v>
      </c>
      <c r="AA55" s="116">
        <v>0</v>
      </c>
      <c r="AB55" s="116">
        <v>0</v>
      </c>
      <c r="AC55" s="131"/>
    </row>
    <row r="56" spans="1:30" ht="23.25" hidden="1" customHeight="1" x14ac:dyDescent="0.2">
      <c r="A56" s="15"/>
      <c r="B56" s="46"/>
      <c r="C56" s="92" t="s">
        <v>88</v>
      </c>
      <c r="D56" s="43"/>
      <c r="E56" s="114">
        <f t="shared" si="79"/>
        <v>0</v>
      </c>
      <c r="F56" s="114">
        <v>0</v>
      </c>
      <c r="G56" s="114">
        <v>0</v>
      </c>
      <c r="H56" s="114">
        <v>0</v>
      </c>
      <c r="I56" s="114"/>
      <c r="J56" s="114">
        <v>0</v>
      </c>
      <c r="K56" s="114">
        <v>0</v>
      </c>
      <c r="L56" s="114">
        <v>0</v>
      </c>
      <c r="M56" s="114">
        <v>0</v>
      </c>
      <c r="N56" s="120">
        <v>0</v>
      </c>
      <c r="O56" s="114">
        <f t="shared" si="80"/>
        <v>0</v>
      </c>
      <c r="P56" s="114">
        <v>0</v>
      </c>
      <c r="Q56" s="114">
        <v>0</v>
      </c>
      <c r="R56" s="114">
        <v>0</v>
      </c>
      <c r="S56" s="114">
        <v>0</v>
      </c>
      <c r="T56" s="116">
        <v>0</v>
      </c>
      <c r="U56" s="116">
        <v>0</v>
      </c>
      <c r="V56" s="116">
        <v>0</v>
      </c>
      <c r="W56" s="116">
        <v>0</v>
      </c>
      <c r="X56" s="116">
        <v>0</v>
      </c>
      <c r="Y56" s="116">
        <v>0</v>
      </c>
      <c r="Z56" s="116">
        <v>0</v>
      </c>
      <c r="AA56" s="116">
        <v>0</v>
      </c>
      <c r="AB56" s="116">
        <v>0</v>
      </c>
      <c r="AC56" s="131"/>
    </row>
    <row r="57" spans="1:30" ht="36" hidden="1" customHeight="1" x14ac:dyDescent="0.2">
      <c r="A57" s="15"/>
      <c r="B57" s="46"/>
      <c r="C57" s="92" t="s">
        <v>89</v>
      </c>
      <c r="D57" s="43"/>
      <c r="E57" s="114">
        <f t="shared" si="79"/>
        <v>5715955</v>
      </c>
      <c r="F57" s="148">
        <v>5715955</v>
      </c>
      <c r="G57" s="114">
        <v>0</v>
      </c>
      <c r="H57" s="114">
        <v>0</v>
      </c>
      <c r="I57" s="114"/>
      <c r="J57" s="114">
        <f>K57+L57+M57+N57</f>
        <v>5715955</v>
      </c>
      <c r="K57" s="148">
        <v>5715955</v>
      </c>
      <c r="L57" s="114">
        <v>0</v>
      </c>
      <c r="M57" s="114">
        <v>0</v>
      </c>
      <c r="N57" s="120">
        <v>0</v>
      </c>
      <c r="O57" s="114">
        <f t="shared" si="80"/>
        <v>0</v>
      </c>
      <c r="P57" s="148">
        <v>0</v>
      </c>
      <c r="Q57" s="114">
        <v>0</v>
      </c>
      <c r="R57" s="114">
        <v>0</v>
      </c>
      <c r="S57" s="114">
        <v>0</v>
      </c>
      <c r="T57" s="116">
        <f t="shared" si="26"/>
        <v>0</v>
      </c>
      <c r="U57" s="116">
        <f t="shared" si="27"/>
        <v>0</v>
      </c>
      <c r="V57" s="116">
        <v>0</v>
      </c>
      <c r="W57" s="116">
        <v>0</v>
      </c>
      <c r="X57" s="116">
        <v>0</v>
      </c>
      <c r="Y57" s="116">
        <f t="shared" si="28"/>
        <v>0</v>
      </c>
      <c r="Z57" s="116">
        <f t="shared" si="29"/>
        <v>0</v>
      </c>
      <c r="AA57" s="116">
        <v>0</v>
      </c>
      <c r="AB57" s="116">
        <v>0</v>
      </c>
      <c r="AC57" s="131"/>
    </row>
    <row r="58" spans="1:30" s="65" customFormat="1" ht="47.25" hidden="1" customHeight="1" x14ac:dyDescent="0.2">
      <c r="A58" s="63"/>
      <c r="B58" s="64"/>
      <c r="C58" s="84" t="s">
        <v>90</v>
      </c>
      <c r="D58" s="43"/>
      <c r="E58" s="114">
        <f>F58+G58+H58</f>
        <v>0</v>
      </c>
      <c r="F58" s="114">
        <v>0</v>
      </c>
      <c r="G58" s="114">
        <v>0</v>
      </c>
      <c r="H58" s="114">
        <v>0</v>
      </c>
      <c r="I58" s="114"/>
      <c r="J58" s="114">
        <v>0</v>
      </c>
      <c r="K58" s="114">
        <v>0</v>
      </c>
      <c r="L58" s="114">
        <v>0</v>
      </c>
      <c r="M58" s="114">
        <v>0</v>
      </c>
      <c r="N58" s="120">
        <v>0</v>
      </c>
      <c r="O58" s="114">
        <f>P58+Q58+R58+S58</f>
        <v>0</v>
      </c>
      <c r="P58" s="114">
        <v>0</v>
      </c>
      <c r="Q58" s="114">
        <v>0</v>
      </c>
      <c r="R58" s="114">
        <v>0</v>
      </c>
      <c r="S58" s="114">
        <v>0</v>
      </c>
      <c r="T58" s="102">
        <v>0</v>
      </c>
      <c r="U58" s="102">
        <v>0</v>
      </c>
      <c r="V58" s="102">
        <v>0</v>
      </c>
      <c r="W58" s="102">
        <v>0</v>
      </c>
      <c r="X58" s="102">
        <v>0</v>
      </c>
      <c r="Y58" s="102" t="e">
        <f>O58/J58*100</f>
        <v>#DIV/0!</v>
      </c>
      <c r="Z58" s="102" t="e">
        <f t="shared" si="29"/>
        <v>#DIV/0!</v>
      </c>
      <c r="AA58" s="102">
        <v>0</v>
      </c>
      <c r="AB58" s="102">
        <v>0</v>
      </c>
      <c r="AC58" s="136"/>
      <c r="AD58" s="137"/>
    </row>
    <row r="59" spans="1:30" s="65" customFormat="1" ht="37.5" hidden="1" customHeight="1" x14ac:dyDescent="0.2">
      <c r="A59" s="63"/>
      <c r="B59" s="64"/>
      <c r="C59" s="84" t="s">
        <v>142</v>
      </c>
      <c r="D59" s="43"/>
      <c r="E59" s="114">
        <f>F59+G59+H59</f>
        <v>0</v>
      </c>
      <c r="F59" s="114">
        <v>0</v>
      </c>
      <c r="G59" s="114">
        <v>0</v>
      </c>
      <c r="H59" s="114"/>
      <c r="I59" s="114"/>
      <c r="J59" s="114">
        <f>K59+L59+M59+N59</f>
        <v>0</v>
      </c>
      <c r="K59" s="114">
        <v>0</v>
      </c>
      <c r="L59" s="114">
        <v>0</v>
      </c>
      <c r="M59" s="114">
        <v>0</v>
      </c>
      <c r="N59" s="120"/>
      <c r="O59" s="114">
        <f>P59+Q59+R59+S59</f>
        <v>0</v>
      </c>
      <c r="P59" s="114">
        <v>0</v>
      </c>
      <c r="Q59" s="114">
        <v>0</v>
      </c>
      <c r="R59" s="114">
        <v>0</v>
      </c>
      <c r="S59" s="114"/>
      <c r="T59" s="102">
        <v>0</v>
      </c>
      <c r="U59" s="102">
        <v>0</v>
      </c>
      <c r="V59" s="102">
        <v>0</v>
      </c>
      <c r="W59" s="102">
        <v>0</v>
      </c>
      <c r="X59" s="102"/>
      <c r="Y59" s="102" t="e">
        <f>O59/J59*100</f>
        <v>#DIV/0!</v>
      </c>
      <c r="Z59" s="102" t="e">
        <f t="shared" si="29"/>
        <v>#DIV/0!</v>
      </c>
      <c r="AA59" s="102">
        <v>0</v>
      </c>
      <c r="AB59" s="102">
        <v>0</v>
      </c>
      <c r="AC59" s="136"/>
      <c r="AD59" s="137"/>
    </row>
    <row r="60" spans="1:30" s="19" customFormat="1" ht="23.25" customHeight="1" x14ac:dyDescent="0.25">
      <c r="A60" s="13" t="s">
        <v>51</v>
      </c>
      <c r="B60" s="26"/>
      <c r="C60" s="42" t="s">
        <v>96</v>
      </c>
      <c r="D60" s="42"/>
      <c r="E60" s="110">
        <f>E61</f>
        <v>45874951</v>
      </c>
      <c r="F60" s="110">
        <f t="shared" ref="F60:S61" si="81">F61</f>
        <v>45874951</v>
      </c>
      <c r="G60" s="110">
        <f t="shared" si="81"/>
        <v>0</v>
      </c>
      <c r="H60" s="110">
        <f t="shared" si="81"/>
        <v>0</v>
      </c>
      <c r="I60" s="110">
        <f t="shared" si="81"/>
        <v>0</v>
      </c>
      <c r="J60" s="111">
        <f t="shared" si="8"/>
        <v>63761957</v>
      </c>
      <c r="K60" s="110">
        <f t="shared" si="81"/>
        <v>63761957</v>
      </c>
      <c r="L60" s="110">
        <f t="shared" si="81"/>
        <v>0</v>
      </c>
      <c r="M60" s="110">
        <f t="shared" si="81"/>
        <v>0</v>
      </c>
      <c r="N60" s="110">
        <f t="shared" si="81"/>
        <v>0</v>
      </c>
      <c r="O60" s="110">
        <f t="shared" si="81"/>
        <v>34083538.799999997</v>
      </c>
      <c r="P60" s="110">
        <f t="shared" si="81"/>
        <v>34083538.799999997</v>
      </c>
      <c r="Q60" s="110">
        <f t="shared" si="81"/>
        <v>0</v>
      </c>
      <c r="R60" s="110">
        <f t="shared" si="81"/>
        <v>0</v>
      </c>
      <c r="S60" s="110">
        <f t="shared" si="81"/>
        <v>0</v>
      </c>
      <c r="T60" s="113">
        <f t="shared" si="26"/>
        <v>74.29662170102371</v>
      </c>
      <c r="U60" s="113">
        <f t="shared" si="27"/>
        <v>74.29662170102371</v>
      </c>
      <c r="V60" s="113">
        <v>0</v>
      </c>
      <c r="W60" s="113">
        <v>0</v>
      </c>
      <c r="X60" s="113">
        <v>0</v>
      </c>
      <c r="Y60" s="113">
        <f t="shared" si="28"/>
        <v>53.454348648677765</v>
      </c>
      <c r="Z60" s="113">
        <f t="shared" si="29"/>
        <v>53.454348648677765</v>
      </c>
      <c r="AA60" s="113">
        <v>0</v>
      </c>
      <c r="AB60" s="113">
        <v>0</v>
      </c>
      <c r="AC60" s="128"/>
      <c r="AD60" s="45"/>
    </row>
    <row r="61" spans="1:30" s="25" customFormat="1" ht="36" customHeight="1" x14ac:dyDescent="0.25">
      <c r="A61" s="16" t="s">
        <v>48</v>
      </c>
      <c r="B61" s="24"/>
      <c r="C61" s="85" t="s">
        <v>38</v>
      </c>
      <c r="D61" s="60" t="s">
        <v>27</v>
      </c>
      <c r="E61" s="122">
        <f>F61+G61+H61</f>
        <v>45874951</v>
      </c>
      <c r="F61" s="122">
        <f>F62</f>
        <v>45874951</v>
      </c>
      <c r="G61" s="122">
        <f t="shared" si="81"/>
        <v>0</v>
      </c>
      <c r="H61" s="122">
        <f>H62</f>
        <v>0</v>
      </c>
      <c r="I61" s="122">
        <f>I62</f>
        <v>0</v>
      </c>
      <c r="J61" s="62">
        <f t="shared" si="8"/>
        <v>63761957</v>
      </c>
      <c r="K61" s="122">
        <f t="shared" si="81"/>
        <v>63761957</v>
      </c>
      <c r="L61" s="122">
        <f t="shared" si="81"/>
        <v>0</v>
      </c>
      <c r="M61" s="122">
        <f t="shared" si="81"/>
        <v>0</v>
      </c>
      <c r="N61" s="122">
        <f>N62</f>
        <v>0</v>
      </c>
      <c r="O61" s="122">
        <f>P61+Q61+R61+S61</f>
        <v>34083538.799999997</v>
      </c>
      <c r="P61" s="122">
        <f t="shared" si="81"/>
        <v>34083538.799999997</v>
      </c>
      <c r="Q61" s="122">
        <f t="shared" si="81"/>
        <v>0</v>
      </c>
      <c r="R61" s="122">
        <f>R62</f>
        <v>0</v>
      </c>
      <c r="S61" s="122">
        <f>S62</f>
        <v>0</v>
      </c>
      <c r="T61" s="115">
        <f t="shared" si="26"/>
        <v>74.29662170102371</v>
      </c>
      <c r="U61" s="115">
        <f t="shared" si="27"/>
        <v>74.29662170102371</v>
      </c>
      <c r="V61" s="115">
        <v>0</v>
      </c>
      <c r="W61" s="115">
        <v>0</v>
      </c>
      <c r="X61" s="115">
        <v>0</v>
      </c>
      <c r="Y61" s="115">
        <f t="shared" si="28"/>
        <v>53.454348648677765</v>
      </c>
      <c r="Z61" s="115">
        <f t="shared" si="29"/>
        <v>53.454348648677765</v>
      </c>
      <c r="AA61" s="115">
        <v>0</v>
      </c>
      <c r="AB61" s="115">
        <v>0</v>
      </c>
      <c r="AC61" s="132"/>
      <c r="AD61" s="133"/>
    </row>
    <row r="62" spans="1:30" s="53" customFormat="1" ht="15.75" hidden="1" customHeight="1" x14ac:dyDescent="0.25">
      <c r="A62" s="55"/>
      <c r="B62" s="51" t="s">
        <v>15</v>
      </c>
      <c r="C62" s="93" t="s">
        <v>8</v>
      </c>
      <c r="D62" s="56"/>
      <c r="E62" s="148">
        <f>F62+G62+H62+I62</f>
        <v>45874951</v>
      </c>
      <c r="F62" s="141">
        <v>45874951</v>
      </c>
      <c r="G62" s="142">
        <v>0</v>
      </c>
      <c r="H62" s="142">
        <v>0</v>
      </c>
      <c r="I62" s="142">
        <v>0</v>
      </c>
      <c r="J62" s="148">
        <f t="shared" si="8"/>
        <v>63761957</v>
      </c>
      <c r="K62" s="141">
        <v>63761957</v>
      </c>
      <c r="L62" s="141"/>
      <c r="M62" s="141">
        <v>0</v>
      </c>
      <c r="N62" s="142">
        <v>0</v>
      </c>
      <c r="O62" s="141">
        <f>P62+Q62+R62+S62</f>
        <v>34083538.799999997</v>
      </c>
      <c r="P62" s="150">
        <v>34083538.799999997</v>
      </c>
      <c r="Q62" s="142">
        <v>0</v>
      </c>
      <c r="R62" s="123">
        <v>0</v>
      </c>
      <c r="S62" s="123">
        <v>0</v>
      </c>
      <c r="T62" s="118">
        <f t="shared" si="26"/>
        <v>74.29662170102371</v>
      </c>
      <c r="U62" s="118">
        <f t="shared" si="27"/>
        <v>74.29662170102371</v>
      </c>
      <c r="V62" s="118">
        <v>0</v>
      </c>
      <c r="W62" s="118">
        <v>0</v>
      </c>
      <c r="X62" s="118">
        <v>0</v>
      </c>
      <c r="Y62" s="118">
        <f t="shared" si="28"/>
        <v>53.454348648677765</v>
      </c>
      <c r="Z62" s="118">
        <f t="shared" si="29"/>
        <v>53.454348648677765</v>
      </c>
      <c r="AA62" s="118">
        <v>0</v>
      </c>
      <c r="AB62" s="118">
        <v>0</v>
      </c>
      <c r="AC62" s="134"/>
      <c r="AD62" s="135"/>
    </row>
    <row r="63" spans="1:30" s="19" customFormat="1" ht="16.5" customHeight="1" x14ac:dyDescent="0.25">
      <c r="A63" s="17" t="s">
        <v>49</v>
      </c>
      <c r="B63" s="17"/>
      <c r="C63" s="94" t="s">
        <v>9</v>
      </c>
      <c r="D63" s="44"/>
      <c r="E63" s="111">
        <f>F63+G63+H63+I63</f>
        <v>90384621</v>
      </c>
      <c r="F63" s="111">
        <f t="shared" ref="F63:H63" si="82">F64</f>
        <v>21914528</v>
      </c>
      <c r="G63" s="111">
        <f t="shared" si="82"/>
        <v>68470093</v>
      </c>
      <c r="H63" s="111">
        <f t="shared" si="82"/>
        <v>0</v>
      </c>
      <c r="I63" s="111">
        <f t="shared" ref="I63:S63" si="83">I64</f>
        <v>0</v>
      </c>
      <c r="J63" s="111">
        <f t="shared" si="8"/>
        <v>97194173</v>
      </c>
      <c r="K63" s="111">
        <f t="shared" si="83"/>
        <v>23806083</v>
      </c>
      <c r="L63" s="111">
        <f t="shared" si="83"/>
        <v>73388090</v>
      </c>
      <c r="M63" s="111">
        <f t="shared" si="83"/>
        <v>0</v>
      </c>
      <c r="N63" s="111">
        <f t="shared" si="83"/>
        <v>0</v>
      </c>
      <c r="O63" s="111">
        <f t="shared" si="83"/>
        <v>71801344.660000011</v>
      </c>
      <c r="P63" s="111">
        <f t="shared" si="83"/>
        <v>20659068.260000002</v>
      </c>
      <c r="Q63" s="111">
        <f t="shared" si="83"/>
        <v>51142276.400000006</v>
      </c>
      <c r="R63" s="111">
        <f t="shared" si="83"/>
        <v>0</v>
      </c>
      <c r="S63" s="111">
        <f t="shared" si="83"/>
        <v>0</v>
      </c>
      <c r="T63" s="113">
        <f t="shared" si="26"/>
        <v>79.439780645868964</v>
      </c>
      <c r="U63" s="113">
        <f t="shared" si="27"/>
        <v>94.271107550205969</v>
      </c>
      <c r="V63" s="113">
        <f t="shared" si="46"/>
        <v>74.692868315514048</v>
      </c>
      <c r="W63" s="113">
        <v>0</v>
      </c>
      <c r="X63" s="113">
        <v>0</v>
      </c>
      <c r="Y63" s="113">
        <f t="shared" si="28"/>
        <v>73.874124799642061</v>
      </c>
      <c r="Z63" s="113">
        <f t="shared" si="29"/>
        <v>86.780627707632547</v>
      </c>
      <c r="AA63" s="113">
        <f t="shared" si="4"/>
        <v>69.687433478647563</v>
      </c>
      <c r="AB63" s="113">
        <v>0</v>
      </c>
      <c r="AC63" s="128"/>
      <c r="AD63" s="45"/>
    </row>
    <row r="64" spans="1:30" s="25" customFormat="1" ht="24" customHeight="1" x14ac:dyDescent="0.25">
      <c r="A64" s="16" t="s">
        <v>56</v>
      </c>
      <c r="B64" s="58"/>
      <c r="C64" s="85" t="s">
        <v>12</v>
      </c>
      <c r="D64" s="60" t="s">
        <v>27</v>
      </c>
      <c r="E64" s="62">
        <f>F64+G64+H64+I64</f>
        <v>90384621</v>
      </c>
      <c r="F64" s="62">
        <f>F65+F66+F67+F68</f>
        <v>21914528</v>
      </c>
      <c r="G64" s="62">
        <f t="shared" ref="G64:H64" si="84">G65+G66+G67+G68</f>
        <v>68470093</v>
      </c>
      <c r="H64" s="62">
        <f t="shared" si="84"/>
        <v>0</v>
      </c>
      <c r="I64" s="62">
        <f>I65</f>
        <v>0</v>
      </c>
      <c r="J64" s="62">
        <f t="shared" si="8"/>
        <v>97194173</v>
      </c>
      <c r="K64" s="62">
        <f>K65+K66+K67+K68</f>
        <v>23806083</v>
      </c>
      <c r="L64" s="62">
        <f t="shared" ref="L64:M64" si="85">L65+L66+L67+L68</f>
        <v>73388090</v>
      </c>
      <c r="M64" s="62">
        <f t="shared" si="85"/>
        <v>0</v>
      </c>
      <c r="N64" s="62">
        <f>N65+N66+N67+N68</f>
        <v>0</v>
      </c>
      <c r="O64" s="62">
        <f>P64+Q64+R64+S64</f>
        <v>71801344.660000011</v>
      </c>
      <c r="P64" s="62">
        <f t="shared" ref="P64:Q64" si="86">P65+P66+P67+P68</f>
        <v>20659068.260000002</v>
      </c>
      <c r="Q64" s="62">
        <f t="shared" si="86"/>
        <v>51142276.400000006</v>
      </c>
      <c r="R64" s="62">
        <f>R65+R66+R67+R68</f>
        <v>0</v>
      </c>
      <c r="S64" s="62">
        <f>S65+S66+S67+S68</f>
        <v>0</v>
      </c>
      <c r="T64" s="115">
        <f t="shared" si="26"/>
        <v>79.439780645868964</v>
      </c>
      <c r="U64" s="115">
        <f t="shared" si="27"/>
        <v>94.271107550205969</v>
      </c>
      <c r="V64" s="115">
        <f t="shared" si="46"/>
        <v>74.692868315514048</v>
      </c>
      <c r="W64" s="115">
        <v>0</v>
      </c>
      <c r="X64" s="115">
        <v>0</v>
      </c>
      <c r="Y64" s="115">
        <f t="shared" si="28"/>
        <v>73.874124799642061</v>
      </c>
      <c r="Z64" s="115">
        <f t="shared" si="29"/>
        <v>86.780627707632547</v>
      </c>
      <c r="AA64" s="115">
        <f t="shared" si="4"/>
        <v>69.687433478647563</v>
      </c>
      <c r="AB64" s="115">
        <v>0</v>
      </c>
      <c r="AC64" s="132"/>
      <c r="AD64" s="133"/>
    </row>
    <row r="65" spans="1:30" s="53" customFormat="1" ht="15.75" hidden="1" customHeight="1" x14ac:dyDescent="0.25">
      <c r="A65" s="50"/>
      <c r="B65" s="54" t="s">
        <v>20</v>
      </c>
      <c r="C65" s="80" t="s">
        <v>113</v>
      </c>
      <c r="D65" s="52"/>
      <c r="E65" s="148">
        <f>F65+G65+H65+I65</f>
        <v>12546590</v>
      </c>
      <c r="F65" s="114">
        <v>12546590</v>
      </c>
      <c r="G65" s="114">
        <v>0</v>
      </c>
      <c r="H65" s="114">
        <v>0</v>
      </c>
      <c r="I65" s="114">
        <v>0</v>
      </c>
      <c r="J65" s="148">
        <f t="shared" si="8"/>
        <v>12767090</v>
      </c>
      <c r="K65" s="114">
        <v>12767090</v>
      </c>
      <c r="L65" s="114">
        <v>0</v>
      </c>
      <c r="M65" s="114">
        <v>0</v>
      </c>
      <c r="N65" s="120">
        <v>0</v>
      </c>
      <c r="O65" s="114">
        <f>P65+Q65+R65+S65</f>
        <v>12047425.460000001</v>
      </c>
      <c r="P65" s="148">
        <v>12047425.460000001</v>
      </c>
      <c r="Q65" s="114">
        <v>0</v>
      </c>
      <c r="R65" s="114">
        <v>0</v>
      </c>
      <c r="S65" s="117">
        <v>0</v>
      </c>
      <c r="T65" s="118">
        <f t="shared" si="26"/>
        <v>96.021512299357838</v>
      </c>
      <c r="U65" s="118">
        <f t="shared" si="27"/>
        <v>96.021512299357838</v>
      </c>
      <c r="V65" s="118">
        <v>0</v>
      </c>
      <c r="W65" s="118">
        <v>0</v>
      </c>
      <c r="X65" s="118">
        <v>0</v>
      </c>
      <c r="Y65" s="118">
        <f t="shared" si="28"/>
        <v>94.363127854507184</v>
      </c>
      <c r="Z65" s="118">
        <f t="shared" si="29"/>
        <v>94.363127854507184</v>
      </c>
      <c r="AA65" s="118">
        <v>0</v>
      </c>
      <c r="AB65" s="118">
        <v>0</v>
      </c>
      <c r="AC65" s="134"/>
      <c r="AD65" s="135"/>
    </row>
    <row r="66" spans="1:30" s="53" customFormat="1" ht="57" hidden="1" customHeight="1" x14ac:dyDescent="0.25">
      <c r="A66" s="50"/>
      <c r="B66" s="54" t="s">
        <v>21</v>
      </c>
      <c r="C66" s="80" t="s">
        <v>114</v>
      </c>
      <c r="D66" s="52"/>
      <c r="E66" s="148">
        <f t="shared" ref="E66:E68" si="87">F66+G66+H66+I66</f>
        <v>14051907</v>
      </c>
      <c r="F66" s="114">
        <v>0</v>
      </c>
      <c r="G66" s="114">
        <v>14051907</v>
      </c>
      <c r="H66" s="114">
        <v>0</v>
      </c>
      <c r="I66" s="114">
        <v>0</v>
      </c>
      <c r="J66" s="148">
        <f t="shared" si="8"/>
        <v>16558590</v>
      </c>
      <c r="K66" s="114">
        <v>0</v>
      </c>
      <c r="L66" s="114">
        <v>16558590</v>
      </c>
      <c r="M66" s="114">
        <v>0</v>
      </c>
      <c r="N66" s="120">
        <v>0</v>
      </c>
      <c r="O66" s="114">
        <f t="shared" ref="O66:O68" si="88">P66+Q66+R66+S66</f>
        <v>12917464.199999999</v>
      </c>
      <c r="P66" s="114">
        <v>0</v>
      </c>
      <c r="Q66" s="148">
        <v>12917464.199999999</v>
      </c>
      <c r="R66" s="114">
        <v>0</v>
      </c>
      <c r="S66" s="117">
        <v>0</v>
      </c>
      <c r="T66" s="118">
        <f t="shared" si="26"/>
        <v>91.926769797152801</v>
      </c>
      <c r="U66" s="118">
        <v>0</v>
      </c>
      <c r="V66" s="118">
        <f t="shared" si="46"/>
        <v>91.926769797152801</v>
      </c>
      <c r="W66" s="118">
        <v>0</v>
      </c>
      <c r="X66" s="118">
        <v>0</v>
      </c>
      <c r="Y66" s="118">
        <f t="shared" si="28"/>
        <v>78.010653080968851</v>
      </c>
      <c r="Z66" s="118">
        <v>0</v>
      </c>
      <c r="AA66" s="118">
        <f t="shared" si="4"/>
        <v>78.010653080968851</v>
      </c>
      <c r="AB66" s="118">
        <v>0</v>
      </c>
      <c r="AC66" s="134"/>
      <c r="AD66" s="135"/>
    </row>
    <row r="67" spans="1:30" s="53" customFormat="1" ht="62.25" hidden="1" customHeight="1" x14ac:dyDescent="0.25">
      <c r="A67" s="50"/>
      <c r="B67" s="54" t="s">
        <v>115</v>
      </c>
      <c r="C67" s="80" t="s">
        <v>116</v>
      </c>
      <c r="D67" s="52"/>
      <c r="E67" s="148">
        <f t="shared" si="87"/>
        <v>9367938</v>
      </c>
      <c r="F67" s="114">
        <v>9367938</v>
      </c>
      <c r="G67" s="114">
        <v>0</v>
      </c>
      <c r="H67" s="114">
        <v>0</v>
      </c>
      <c r="I67" s="114">
        <v>0</v>
      </c>
      <c r="J67" s="148">
        <f t="shared" si="8"/>
        <v>11038993</v>
      </c>
      <c r="K67" s="114">
        <v>11038993</v>
      </c>
      <c r="L67" s="114">
        <v>0</v>
      </c>
      <c r="M67" s="114">
        <v>0</v>
      </c>
      <c r="N67" s="120">
        <v>0</v>
      </c>
      <c r="O67" s="114">
        <f t="shared" si="88"/>
        <v>8611642.8000000007</v>
      </c>
      <c r="P67" s="148">
        <v>8611642.8000000007</v>
      </c>
      <c r="Q67" s="114">
        <v>0</v>
      </c>
      <c r="R67" s="114">
        <v>0</v>
      </c>
      <c r="S67" s="117">
        <v>0</v>
      </c>
      <c r="T67" s="118">
        <f t="shared" si="26"/>
        <v>91.926769797152801</v>
      </c>
      <c r="U67" s="118">
        <f t="shared" si="27"/>
        <v>91.926769797152801</v>
      </c>
      <c r="V67" s="118">
        <v>0</v>
      </c>
      <c r="W67" s="118">
        <v>0</v>
      </c>
      <c r="X67" s="118">
        <v>0</v>
      </c>
      <c r="Y67" s="118">
        <f t="shared" si="28"/>
        <v>78.011126558373576</v>
      </c>
      <c r="Z67" s="118">
        <f t="shared" si="29"/>
        <v>78.011126558373576</v>
      </c>
      <c r="AA67" s="118">
        <v>0</v>
      </c>
      <c r="AB67" s="118">
        <v>0</v>
      </c>
      <c r="AC67" s="134"/>
      <c r="AD67" s="135"/>
    </row>
    <row r="68" spans="1:30" s="53" customFormat="1" ht="23.25" hidden="1" customHeight="1" x14ac:dyDescent="0.25">
      <c r="A68" s="50"/>
      <c r="B68" s="54" t="s">
        <v>22</v>
      </c>
      <c r="C68" s="80" t="s">
        <v>117</v>
      </c>
      <c r="D68" s="52"/>
      <c r="E68" s="148">
        <f t="shared" si="87"/>
        <v>54418186</v>
      </c>
      <c r="F68" s="114">
        <v>0</v>
      </c>
      <c r="G68" s="114">
        <v>54418186</v>
      </c>
      <c r="H68" s="114">
        <v>0</v>
      </c>
      <c r="I68" s="114">
        <v>0</v>
      </c>
      <c r="J68" s="148">
        <f t="shared" si="8"/>
        <v>56829500</v>
      </c>
      <c r="K68" s="114">
        <v>0</v>
      </c>
      <c r="L68" s="114">
        <v>56829500</v>
      </c>
      <c r="M68" s="114">
        <v>0</v>
      </c>
      <c r="N68" s="120">
        <v>0</v>
      </c>
      <c r="O68" s="148">
        <f t="shared" si="88"/>
        <v>38224812.200000003</v>
      </c>
      <c r="P68" s="114">
        <v>0</v>
      </c>
      <c r="Q68" s="114">
        <v>38224812.200000003</v>
      </c>
      <c r="R68" s="114">
        <v>0</v>
      </c>
      <c r="S68" s="117">
        <v>0</v>
      </c>
      <c r="T68" s="118">
        <f t="shared" si="26"/>
        <v>70.242716653583429</v>
      </c>
      <c r="U68" s="118">
        <v>0</v>
      </c>
      <c r="V68" s="118">
        <f t="shared" si="46"/>
        <v>70.242716653583429</v>
      </c>
      <c r="W68" s="118">
        <v>0</v>
      </c>
      <c r="X68" s="118">
        <v>0</v>
      </c>
      <c r="Y68" s="118">
        <f t="shared" si="28"/>
        <v>67.262270827651136</v>
      </c>
      <c r="Z68" s="118">
        <v>0</v>
      </c>
      <c r="AA68" s="118">
        <f t="shared" si="4"/>
        <v>67.262270827651136</v>
      </c>
      <c r="AB68" s="118">
        <v>0</v>
      </c>
      <c r="AC68" s="134"/>
      <c r="AD68" s="135"/>
    </row>
    <row r="69" spans="1:30" s="19" customFormat="1" ht="24" customHeight="1" x14ac:dyDescent="0.25">
      <c r="A69" s="17" t="s">
        <v>50</v>
      </c>
      <c r="B69" s="17"/>
      <c r="C69" s="95" t="s">
        <v>24</v>
      </c>
      <c r="D69" s="42"/>
      <c r="E69" s="111">
        <f>F69+G69+H69+I69</f>
        <v>77396869.180000007</v>
      </c>
      <c r="F69" s="110">
        <f>F70</f>
        <v>77396869.180000007</v>
      </c>
      <c r="G69" s="110">
        <f t="shared" ref="G69:S70" si="89">G70</f>
        <v>0</v>
      </c>
      <c r="H69" s="110">
        <f t="shared" si="89"/>
        <v>0</v>
      </c>
      <c r="I69" s="110">
        <f t="shared" si="89"/>
        <v>0</v>
      </c>
      <c r="J69" s="111">
        <f t="shared" si="8"/>
        <v>110473308</v>
      </c>
      <c r="K69" s="110">
        <f>K70</f>
        <v>110473308</v>
      </c>
      <c r="L69" s="110">
        <f t="shared" si="89"/>
        <v>0</v>
      </c>
      <c r="M69" s="110">
        <f t="shared" si="89"/>
        <v>0</v>
      </c>
      <c r="N69" s="110">
        <f t="shared" si="89"/>
        <v>0</v>
      </c>
      <c r="O69" s="110">
        <f>P69+Q69+R69+S69</f>
        <v>69192110.689999998</v>
      </c>
      <c r="P69" s="110">
        <f t="shared" si="89"/>
        <v>69192110.689999998</v>
      </c>
      <c r="Q69" s="110">
        <f t="shared" si="89"/>
        <v>0</v>
      </c>
      <c r="R69" s="110">
        <f t="shared" si="89"/>
        <v>0</v>
      </c>
      <c r="S69" s="110">
        <f t="shared" si="89"/>
        <v>0</v>
      </c>
      <c r="T69" s="113">
        <f t="shared" si="26"/>
        <v>89.399108029914743</v>
      </c>
      <c r="U69" s="113">
        <f>P69/F69*100</f>
        <v>89.399108029914743</v>
      </c>
      <c r="V69" s="113">
        <v>0</v>
      </c>
      <c r="W69" s="113">
        <v>0</v>
      </c>
      <c r="X69" s="113">
        <v>0</v>
      </c>
      <c r="Y69" s="113">
        <f t="shared" si="28"/>
        <v>62.632424015039</v>
      </c>
      <c r="Z69" s="113">
        <f t="shared" si="29"/>
        <v>62.632424015039</v>
      </c>
      <c r="AA69" s="113">
        <v>0</v>
      </c>
      <c r="AB69" s="113">
        <v>0</v>
      </c>
      <c r="AC69" s="128"/>
      <c r="AD69" s="45"/>
    </row>
    <row r="70" spans="1:30" s="25" customFormat="1" ht="31.5" x14ac:dyDescent="0.25">
      <c r="A70" s="16" t="s">
        <v>57</v>
      </c>
      <c r="B70" s="16"/>
      <c r="C70" s="86" t="s">
        <v>10</v>
      </c>
      <c r="D70" s="60" t="s">
        <v>27</v>
      </c>
      <c r="E70" s="62">
        <f>F70+G70+H70+I70</f>
        <v>77396869.180000007</v>
      </c>
      <c r="F70" s="62">
        <f t="shared" ref="F70:G70" si="90">F71</f>
        <v>77396869.180000007</v>
      </c>
      <c r="G70" s="62">
        <f t="shared" si="90"/>
        <v>0</v>
      </c>
      <c r="H70" s="62">
        <f>H71</f>
        <v>0</v>
      </c>
      <c r="I70" s="62">
        <f>I71</f>
        <v>0</v>
      </c>
      <c r="J70" s="62">
        <f t="shared" si="8"/>
        <v>110473308</v>
      </c>
      <c r="K70" s="62">
        <f t="shared" si="89"/>
        <v>110473308</v>
      </c>
      <c r="L70" s="62">
        <f t="shared" si="89"/>
        <v>0</v>
      </c>
      <c r="M70" s="62">
        <f t="shared" si="89"/>
        <v>0</v>
      </c>
      <c r="N70" s="62">
        <f>N71</f>
        <v>0</v>
      </c>
      <c r="O70" s="62">
        <f>P70+Q70+R70+S70</f>
        <v>69192110.689999998</v>
      </c>
      <c r="P70" s="62">
        <f t="shared" si="89"/>
        <v>69192110.689999998</v>
      </c>
      <c r="Q70" s="62">
        <f t="shared" si="89"/>
        <v>0</v>
      </c>
      <c r="R70" s="62">
        <f>R71</f>
        <v>0</v>
      </c>
      <c r="S70" s="62">
        <f>S71</f>
        <v>0</v>
      </c>
      <c r="T70" s="115">
        <f t="shared" si="26"/>
        <v>89.399108029914743</v>
      </c>
      <c r="U70" s="115">
        <f t="shared" si="27"/>
        <v>89.399108029914743</v>
      </c>
      <c r="V70" s="115">
        <v>0</v>
      </c>
      <c r="W70" s="115">
        <v>0</v>
      </c>
      <c r="X70" s="115">
        <v>0</v>
      </c>
      <c r="Y70" s="115">
        <f t="shared" si="28"/>
        <v>62.632424015039</v>
      </c>
      <c r="Z70" s="115">
        <f t="shared" si="29"/>
        <v>62.632424015039</v>
      </c>
      <c r="AA70" s="115">
        <v>0</v>
      </c>
      <c r="AB70" s="115">
        <v>0</v>
      </c>
      <c r="AC70" s="132"/>
      <c r="AD70" s="133"/>
    </row>
    <row r="71" spans="1:30" s="53" customFormat="1" ht="22.5" hidden="1" x14ac:dyDescent="0.25">
      <c r="A71" s="50"/>
      <c r="B71" s="51" t="s">
        <v>23</v>
      </c>
      <c r="C71" s="80" t="s">
        <v>101</v>
      </c>
      <c r="D71" s="52"/>
      <c r="E71" s="148">
        <f>F71+G71+H71+I71</f>
        <v>77396869.180000007</v>
      </c>
      <c r="F71" s="114">
        <v>77396869.180000007</v>
      </c>
      <c r="G71" s="114">
        <v>0</v>
      </c>
      <c r="H71" s="114">
        <v>0</v>
      </c>
      <c r="I71" s="114">
        <v>0</v>
      </c>
      <c r="J71" s="114">
        <f t="shared" si="8"/>
        <v>110473308</v>
      </c>
      <c r="K71" s="148">
        <v>110473308</v>
      </c>
      <c r="L71" s="114"/>
      <c r="M71" s="114">
        <v>0</v>
      </c>
      <c r="N71" s="114">
        <v>0</v>
      </c>
      <c r="O71" s="114">
        <f>P71+Q71+R71+S71</f>
        <v>69192110.689999998</v>
      </c>
      <c r="P71" s="148">
        <v>69192110.689999998</v>
      </c>
      <c r="Q71" s="114">
        <v>0</v>
      </c>
      <c r="R71" s="117">
        <v>0</v>
      </c>
      <c r="S71" s="119">
        <v>0</v>
      </c>
      <c r="T71" s="118">
        <f t="shared" si="26"/>
        <v>89.399108029914743</v>
      </c>
      <c r="U71" s="118">
        <f t="shared" si="27"/>
        <v>89.399108029914743</v>
      </c>
      <c r="V71" s="118">
        <v>0</v>
      </c>
      <c r="W71" s="118">
        <v>0</v>
      </c>
      <c r="X71" s="118">
        <v>0</v>
      </c>
      <c r="Y71" s="121">
        <f t="shared" si="28"/>
        <v>62.632424015039</v>
      </c>
      <c r="Z71" s="121">
        <f t="shared" si="29"/>
        <v>62.632424015039</v>
      </c>
      <c r="AA71" s="118">
        <v>0</v>
      </c>
      <c r="AB71" s="118">
        <v>0</v>
      </c>
      <c r="AC71" s="134"/>
      <c r="AD71" s="135"/>
    </row>
    <row r="72" spans="1:30" hidden="1" x14ac:dyDescent="0.25">
      <c r="T72" s="125"/>
      <c r="U72" s="138"/>
      <c r="V72" s="138"/>
      <c r="W72" s="138"/>
      <c r="X72" s="138"/>
      <c r="Y72" s="125"/>
      <c r="Z72" s="138"/>
      <c r="AA72" s="138"/>
      <c r="AB72" s="138"/>
    </row>
  </sheetData>
  <mergeCells count="13">
    <mergeCell ref="B2:B4"/>
    <mergeCell ref="A2:A4"/>
    <mergeCell ref="A6:A8"/>
    <mergeCell ref="C6:C9"/>
    <mergeCell ref="B6:B9"/>
    <mergeCell ref="Y2:AC3"/>
    <mergeCell ref="C1:Y1"/>
    <mergeCell ref="O2:S3"/>
    <mergeCell ref="T2:X3"/>
    <mergeCell ref="J2:N3"/>
    <mergeCell ref="C2:C4"/>
    <mergeCell ref="E2:I3"/>
    <mergeCell ref="D2:D3"/>
  </mergeCells>
  <phoneticPr fontId="17" type="noConversion"/>
  <pageMargins left="0.7" right="0.7" top="0.75" bottom="0.75" header="0.3" footer="0.3"/>
  <pageSetup paperSize="9" scale="43" fitToHeight="0" orientation="landscape" r:id="rId1"/>
  <colBreaks count="2" manualBreakCount="2">
    <brk id="14" max="70" man="1"/>
    <brk id="29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2"/>
  <sheetViews>
    <sheetView tabSelected="1" view="pageBreakPreview" topLeftCell="C13" zoomScale="60" zoomScaleNormal="85" workbookViewId="0">
      <selection activeCell="E16" sqref="E16"/>
    </sheetView>
  </sheetViews>
  <sheetFormatPr defaultRowHeight="18.75" x14ac:dyDescent="0.25"/>
  <cols>
    <col min="1" max="1" width="66.5703125" style="4" customWidth="1"/>
    <col min="2" max="2" width="21" style="4" customWidth="1"/>
    <col min="3" max="3" width="23.140625" style="4" customWidth="1"/>
    <col min="4" max="4" width="28.28515625" style="4" customWidth="1"/>
    <col min="5" max="5" width="162.85546875" style="4" customWidth="1"/>
    <col min="6" max="16384" width="9.140625" style="4"/>
  </cols>
  <sheetData>
    <row r="1" spans="1:5" ht="27" customHeight="1" x14ac:dyDescent="0.25">
      <c r="A1" s="185" t="s">
        <v>93</v>
      </c>
      <c r="B1" s="185"/>
      <c r="C1" s="185"/>
      <c r="D1" s="185"/>
      <c r="E1" s="185"/>
    </row>
    <row r="2" spans="1:5" x14ac:dyDescent="0.25">
      <c r="A2" s="5"/>
    </row>
    <row r="3" spans="1:5" ht="38.25" customHeight="1" x14ac:dyDescent="0.25">
      <c r="A3" s="186" t="s">
        <v>31</v>
      </c>
      <c r="B3" s="6" t="s">
        <v>58</v>
      </c>
      <c r="C3" s="186" t="s">
        <v>60</v>
      </c>
      <c r="D3" s="186"/>
      <c r="E3" s="186"/>
    </row>
    <row r="4" spans="1:5" s="140" customFormat="1" ht="57.75" customHeight="1" x14ac:dyDescent="0.25">
      <c r="A4" s="186"/>
      <c r="B4" s="139" t="s">
        <v>59</v>
      </c>
      <c r="C4" s="139" t="s">
        <v>145</v>
      </c>
      <c r="D4" s="139" t="s">
        <v>146</v>
      </c>
      <c r="E4" s="139" t="s">
        <v>61</v>
      </c>
    </row>
    <row r="5" spans="1:5" x14ac:dyDescent="0.25">
      <c r="A5" s="6">
        <v>1</v>
      </c>
      <c r="B5" s="6" t="s">
        <v>62</v>
      </c>
      <c r="C5" s="6">
        <v>3</v>
      </c>
      <c r="D5" s="6">
        <v>4</v>
      </c>
      <c r="E5" s="6">
        <v>5</v>
      </c>
    </row>
    <row r="6" spans="1:5" ht="37.5" x14ac:dyDescent="0.25">
      <c r="A6" s="28" t="s">
        <v>30</v>
      </c>
      <c r="B6" s="28" t="s">
        <v>63</v>
      </c>
      <c r="C6" s="29">
        <f>'Август 2026'!O6</f>
        <v>4450650450.3199997</v>
      </c>
      <c r="D6" s="29">
        <f>'Август 2026'!T6</f>
        <v>79.847894725604888</v>
      </c>
      <c r="E6" s="28"/>
    </row>
    <row r="7" spans="1:5" ht="37.5" x14ac:dyDescent="0.25">
      <c r="A7" s="30" t="s">
        <v>64</v>
      </c>
      <c r="B7" s="31" t="s">
        <v>63</v>
      </c>
      <c r="C7" s="32">
        <f>'Август 2026'!O10</f>
        <v>4173572645.71</v>
      </c>
      <c r="D7" s="32">
        <f>'Август 2026'!T10</f>
        <v>77.861465972578202</v>
      </c>
      <c r="E7" s="31"/>
    </row>
    <row r="8" spans="1:5" ht="37.5" hidden="1" x14ac:dyDescent="0.25">
      <c r="A8" s="8" t="s">
        <v>5</v>
      </c>
      <c r="B8" s="6" t="s">
        <v>27</v>
      </c>
      <c r="C8" s="11">
        <f>'Август 2026'!O11</f>
        <v>0</v>
      </c>
      <c r="D8" s="11" t="e">
        <f>'Август 2026'!T11</f>
        <v>#DIV/0!</v>
      </c>
      <c r="E8" s="36" t="s">
        <v>75</v>
      </c>
    </row>
    <row r="9" spans="1:5" ht="25.5" customHeight="1" x14ac:dyDescent="0.25">
      <c r="A9" s="8" t="s">
        <v>81</v>
      </c>
      <c r="B9" s="47" t="s">
        <v>27</v>
      </c>
      <c r="C9" s="11">
        <f>'Август 2026'!O13</f>
        <v>61557565.649999999</v>
      </c>
      <c r="D9" s="11">
        <f>'Август 2026'!T13</f>
        <v>80.901918118921841</v>
      </c>
      <c r="E9" s="147" t="s">
        <v>147</v>
      </c>
    </row>
    <row r="10" spans="1:5" ht="299.25" customHeight="1" x14ac:dyDescent="0.25">
      <c r="A10" s="8" t="s">
        <v>36</v>
      </c>
      <c r="B10" s="6" t="s">
        <v>28</v>
      </c>
      <c r="C10" s="11">
        <f>'Август 2026'!O17</f>
        <v>170704709</v>
      </c>
      <c r="D10" s="11">
        <f>'Август 2026'!T17</f>
        <v>79.473251943143069</v>
      </c>
      <c r="E10" s="187" t="s">
        <v>149</v>
      </c>
    </row>
    <row r="11" spans="1:5" ht="56.25" x14ac:dyDescent="0.25">
      <c r="A11" s="7" t="s">
        <v>65</v>
      </c>
      <c r="B11" s="6" t="s">
        <v>27</v>
      </c>
      <c r="C11" s="11">
        <f>'Август 2026'!O24</f>
        <v>3912182003.6199999</v>
      </c>
      <c r="D11" s="11">
        <f>'Август 2026'!T24</f>
        <v>81.190398762087483</v>
      </c>
      <c r="E11" s="147" t="s">
        <v>147</v>
      </c>
    </row>
    <row r="12" spans="1:5" ht="69.75" customHeight="1" x14ac:dyDescent="0.25">
      <c r="A12" s="8" t="s">
        <v>66</v>
      </c>
      <c r="B12" s="6" t="s">
        <v>27</v>
      </c>
      <c r="C12" s="11">
        <f>'Август 2026'!O40</f>
        <v>25729144.870000001</v>
      </c>
      <c r="D12" s="11">
        <f>'Август 2026'!T40</f>
        <v>74.58556779563537</v>
      </c>
      <c r="E12" s="147" t="s">
        <v>147</v>
      </c>
    </row>
    <row r="13" spans="1:5" ht="112.5" x14ac:dyDescent="0.25">
      <c r="A13" s="8" t="s">
        <v>67</v>
      </c>
      <c r="B13" s="6" t="s">
        <v>27</v>
      </c>
      <c r="C13" s="11">
        <f>'Август 2026'!O43</f>
        <v>6000</v>
      </c>
      <c r="D13" s="11">
        <f>'Август 2026'!T43</f>
        <v>16.666666666666664</v>
      </c>
      <c r="E13" s="147" t="s">
        <v>147</v>
      </c>
    </row>
    <row r="14" spans="1:5" ht="63.75" customHeight="1" x14ac:dyDescent="0.25">
      <c r="A14" s="7" t="s">
        <v>68</v>
      </c>
      <c r="B14" s="6" t="s">
        <v>27</v>
      </c>
      <c r="C14" s="11">
        <f>'Август 2026'!O45</f>
        <v>3245392.57</v>
      </c>
      <c r="D14" s="11">
        <f>'Август 2026'!T45</f>
        <v>68.460542808504528</v>
      </c>
      <c r="E14" s="147" t="s">
        <v>147</v>
      </c>
    </row>
    <row r="15" spans="1:5" ht="69.75" customHeight="1" x14ac:dyDescent="0.25">
      <c r="A15" s="8" t="s">
        <v>69</v>
      </c>
      <c r="B15" s="6" t="s">
        <v>27</v>
      </c>
      <c r="C15" s="11">
        <f>'Август 2026'!O48</f>
        <v>147830</v>
      </c>
      <c r="D15" s="11">
        <f>'Август 2026'!T48</f>
        <v>89.474098328904915</v>
      </c>
      <c r="E15" s="147" t="s">
        <v>147</v>
      </c>
    </row>
    <row r="16" spans="1:5" ht="409.6" customHeight="1" x14ac:dyDescent="0.25">
      <c r="A16" s="49" t="s">
        <v>92</v>
      </c>
      <c r="B16" s="48" t="s">
        <v>28</v>
      </c>
      <c r="C16" s="11">
        <f>'Август 2026'!O50</f>
        <v>102000810.45999999</v>
      </c>
      <c r="D16" s="11">
        <f>'Август 2026'!T50</f>
        <v>48.249164301550053</v>
      </c>
      <c r="E16" s="187" t="s">
        <v>150</v>
      </c>
    </row>
    <row r="17" spans="1:5" ht="37.5" x14ac:dyDescent="0.25">
      <c r="A17" s="30" t="s">
        <v>119</v>
      </c>
      <c r="B17" s="31" t="s">
        <v>27</v>
      </c>
      <c r="C17" s="32">
        <f>'Август 2026'!O60</f>
        <v>34083538.799999997</v>
      </c>
      <c r="D17" s="32">
        <f>'Август 2026'!T60</f>
        <v>74.29662170102371</v>
      </c>
      <c r="E17" s="37"/>
    </row>
    <row r="18" spans="1:5" ht="56.25" x14ac:dyDescent="0.25">
      <c r="A18" s="7" t="s">
        <v>72</v>
      </c>
      <c r="B18" s="6" t="s">
        <v>27</v>
      </c>
      <c r="C18" s="11">
        <f>'Август 2026'!O61</f>
        <v>34083538.799999997</v>
      </c>
      <c r="D18" s="11">
        <f>'Август 2026'!T62</f>
        <v>74.29662170102371</v>
      </c>
      <c r="E18" s="147" t="s">
        <v>147</v>
      </c>
    </row>
    <row r="19" spans="1:5" ht="37.5" x14ac:dyDescent="0.25">
      <c r="A19" s="33" t="s">
        <v>70</v>
      </c>
      <c r="B19" s="31" t="s">
        <v>27</v>
      </c>
      <c r="C19" s="34">
        <f>'Август 2026'!O63</f>
        <v>71801344.660000011</v>
      </c>
      <c r="D19" s="34">
        <f>'Август 2026'!T64</f>
        <v>79.439780645868964</v>
      </c>
      <c r="E19" s="38"/>
    </row>
    <row r="20" spans="1:5" ht="37.5" x14ac:dyDescent="0.25">
      <c r="A20" s="7" t="s">
        <v>73</v>
      </c>
      <c r="B20" s="6" t="s">
        <v>27</v>
      </c>
      <c r="C20" s="11">
        <f>'Август 2026'!O64</f>
        <v>71801344.660000011</v>
      </c>
      <c r="D20" s="11">
        <f>'Август 2026'!T64</f>
        <v>79.439780645868964</v>
      </c>
      <c r="E20" s="147" t="s">
        <v>147</v>
      </c>
    </row>
    <row r="21" spans="1:5" ht="56.25" x14ac:dyDescent="0.25">
      <c r="A21" s="30" t="s">
        <v>71</v>
      </c>
      <c r="B21" s="35" t="s">
        <v>27</v>
      </c>
      <c r="C21" s="32">
        <f>'Август 2026'!O69</f>
        <v>69192110.689999998</v>
      </c>
      <c r="D21" s="32">
        <f>'Август 2026'!T69</f>
        <v>89.399108029914743</v>
      </c>
      <c r="E21" s="37"/>
    </row>
    <row r="22" spans="1:5" ht="37.5" x14ac:dyDescent="0.25">
      <c r="A22" s="10" t="s">
        <v>74</v>
      </c>
      <c r="B22" s="9" t="s">
        <v>27</v>
      </c>
      <c r="C22" s="27">
        <f>'Август 2026'!O70</f>
        <v>69192110.689999998</v>
      </c>
      <c r="D22" s="27">
        <f>'Август 2026'!T69</f>
        <v>89.399108029914743</v>
      </c>
      <c r="E22" s="147" t="s">
        <v>147</v>
      </c>
    </row>
  </sheetData>
  <mergeCells count="3">
    <mergeCell ref="A1:E1"/>
    <mergeCell ref="A3:A4"/>
    <mergeCell ref="C3:E3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Август 2026</vt:lpstr>
      <vt:lpstr>Причины низкого исполнения</vt:lpstr>
      <vt:lpstr>'Август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Юрьевна Труханова</dc:creator>
  <cp:lastModifiedBy>Трефилова Ирина Васильевна</cp:lastModifiedBy>
  <cp:lastPrinted>2026-07-10T10:24:48Z</cp:lastPrinted>
  <dcterms:created xsi:type="dcterms:W3CDTF">2015-06-05T18:19:34Z</dcterms:created>
  <dcterms:modified xsi:type="dcterms:W3CDTF">2026-09-08T06:35:12Z</dcterms:modified>
</cp:coreProperties>
</file>