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ТрефиловаИВ\Desktop\ОТЧЕТЫ\ЕЖЕМЕСЯЧНО в ИАО на сайт до 10 числа\2025 год\10. на 31.10.2025\"/>
    </mc:Choice>
  </mc:AlternateContent>
  <xr:revisionPtr revIDLastSave="0" documentId="13_ncr:1_{0CF382C5-F078-42F0-A92E-E23ACEFEB9B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Октябрь 2025" sheetId="1" r:id="rId1"/>
    <sheet name="Причины низкого исполнения" sheetId="2" r:id="rId2"/>
  </sheets>
  <definedNames>
    <definedName name="_xlnm.Print_Titles" localSheetId="0">'Октябрь 2025'!$2:$5</definedName>
    <definedName name="_xlnm.Print_Area" localSheetId="0">'Октябрь 2025'!$A$1:$R$75</definedName>
    <definedName name="_xlnm.Print_Area" localSheetId="1">'Причины низкого исполнения'!$A$1:$E$23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1" l="1"/>
  <c r="Q14" i="1"/>
  <c r="R14" i="1"/>
  <c r="R74" i="1" l="1"/>
  <c r="P74" i="1"/>
  <c r="Q74" i="1"/>
  <c r="K74" i="1"/>
  <c r="K71" i="1"/>
  <c r="K70" i="1"/>
  <c r="K69" i="1"/>
  <c r="K68" i="1"/>
  <c r="K65" i="1"/>
  <c r="K62" i="1"/>
  <c r="K61" i="1"/>
  <c r="K60" i="1"/>
  <c r="K59" i="1"/>
  <c r="K57" i="1"/>
  <c r="K56" i="1"/>
  <c r="K55" i="1"/>
  <c r="K54" i="1"/>
  <c r="K53" i="1"/>
  <c r="K50" i="1"/>
  <c r="K48" i="1"/>
  <c r="K47" i="1"/>
  <c r="K45" i="1"/>
  <c r="K43" i="1"/>
  <c r="K42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13" i="1"/>
  <c r="K15" i="1"/>
  <c r="K16" i="1"/>
  <c r="K17" i="1"/>
  <c r="K24" i="1"/>
  <c r="K22" i="1"/>
  <c r="K20" i="1"/>
  <c r="M52" i="1" l="1"/>
  <c r="L52" i="1"/>
  <c r="I52" i="1"/>
  <c r="H52" i="1"/>
  <c r="G52" i="1"/>
  <c r="M58" i="1"/>
  <c r="N58" i="1"/>
  <c r="L58" i="1"/>
  <c r="I58" i="1"/>
  <c r="H58" i="1"/>
  <c r="G58" i="1"/>
  <c r="F62" i="1"/>
  <c r="P62" i="1"/>
  <c r="Q62" i="1"/>
  <c r="R62" i="1"/>
  <c r="R56" i="1"/>
  <c r="R57" i="1"/>
  <c r="Q56" i="1"/>
  <c r="Q57" i="1"/>
  <c r="P56" i="1"/>
  <c r="P57" i="1"/>
  <c r="F56" i="1"/>
  <c r="F57" i="1"/>
  <c r="K58" i="1" l="1"/>
  <c r="O57" i="1"/>
  <c r="O56" i="1"/>
  <c r="O62" i="1"/>
  <c r="F74" i="1" l="1"/>
  <c r="O74" i="1" s="1"/>
  <c r="N73" i="1"/>
  <c r="M73" i="1"/>
  <c r="L73" i="1"/>
  <c r="K73" i="1" s="1"/>
  <c r="J73" i="1"/>
  <c r="I73" i="1"/>
  <c r="I72" i="1" s="1"/>
  <c r="H73" i="1"/>
  <c r="H72" i="1" s="1"/>
  <c r="G73" i="1"/>
  <c r="G72" i="1" s="1"/>
  <c r="E73" i="1"/>
  <c r="N72" i="1"/>
  <c r="R72" i="1" s="1"/>
  <c r="J72" i="1"/>
  <c r="R71" i="1"/>
  <c r="Q71" i="1"/>
  <c r="P71" i="1"/>
  <c r="F71" i="1"/>
  <c r="R70" i="1"/>
  <c r="Q70" i="1"/>
  <c r="P70" i="1"/>
  <c r="F70" i="1"/>
  <c r="R69" i="1"/>
  <c r="Q69" i="1"/>
  <c r="P69" i="1"/>
  <c r="F69" i="1"/>
  <c r="R68" i="1"/>
  <c r="Q68" i="1"/>
  <c r="P68" i="1"/>
  <c r="F68" i="1"/>
  <c r="N67" i="1"/>
  <c r="M67" i="1"/>
  <c r="M66" i="1" s="1"/>
  <c r="L67" i="1"/>
  <c r="J67" i="1"/>
  <c r="I67" i="1"/>
  <c r="I66" i="1" s="1"/>
  <c r="H67" i="1"/>
  <c r="G67" i="1"/>
  <c r="E67" i="1"/>
  <c r="E66" i="1" s="1"/>
  <c r="J66" i="1"/>
  <c r="H66" i="1"/>
  <c r="R65" i="1"/>
  <c r="Q65" i="1"/>
  <c r="P65" i="1"/>
  <c r="F65" i="1"/>
  <c r="N64" i="1"/>
  <c r="N63" i="1" s="1"/>
  <c r="M64" i="1"/>
  <c r="L64" i="1"/>
  <c r="J64" i="1"/>
  <c r="I64" i="1"/>
  <c r="I63" i="1" s="1"/>
  <c r="H64" i="1"/>
  <c r="G64" i="1"/>
  <c r="E64" i="1"/>
  <c r="M63" i="1"/>
  <c r="J63" i="1"/>
  <c r="H63" i="1"/>
  <c r="E63" i="1"/>
  <c r="R61" i="1"/>
  <c r="Q61" i="1"/>
  <c r="P61" i="1"/>
  <c r="F61" i="1"/>
  <c r="O61" i="1" s="1"/>
  <c r="R60" i="1"/>
  <c r="Q60" i="1"/>
  <c r="P60" i="1"/>
  <c r="O60" i="1"/>
  <c r="F60" i="1"/>
  <c r="R59" i="1"/>
  <c r="Q59" i="1"/>
  <c r="P59" i="1"/>
  <c r="F59" i="1"/>
  <c r="O59" i="1" s="1"/>
  <c r="J58" i="1"/>
  <c r="R58" i="1"/>
  <c r="Q58" i="1"/>
  <c r="P58" i="1"/>
  <c r="E58" i="1"/>
  <c r="R55" i="1"/>
  <c r="Q55" i="1"/>
  <c r="P55" i="1"/>
  <c r="F55" i="1"/>
  <c r="O55" i="1" s="1"/>
  <c r="R54" i="1"/>
  <c r="Q54" i="1"/>
  <c r="P54" i="1"/>
  <c r="F54" i="1"/>
  <c r="R53" i="1"/>
  <c r="Q53" i="1"/>
  <c r="P53" i="1"/>
  <c r="F53" i="1"/>
  <c r="Q52" i="1"/>
  <c r="N52" i="1"/>
  <c r="N51" i="1" s="1"/>
  <c r="J52" i="1"/>
  <c r="E52" i="1"/>
  <c r="M51" i="1"/>
  <c r="J51" i="1"/>
  <c r="I51" i="1"/>
  <c r="R50" i="1"/>
  <c r="Q50" i="1"/>
  <c r="P50" i="1"/>
  <c r="F50" i="1"/>
  <c r="N49" i="1"/>
  <c r="M49" i="1"/>
  <c r="L49" i="1"/>
  <c r="J49" i="1"/>
  <c r="I49" i="1"/>
  <c r="H49" i="1"/>
  <c r="G49" i="1"/>
  <c r="E49" i="1"/>
  <c r="R48" i="1"/>
  <c r="Q48" i="1"/>
  <c r="P48" i="1"/>
  <c r="F48" i="1"/>
  <c r="R47" i="1"/>
  <c r="Q47" i="1"/>
  <c r="P47" i="1"/>
  <c r="F47" i="1"/>
  <c r="N46" i="1"/>
  <c r="M46" i="1"/>
  <c r="L46" i="1"/>
  <c r="J46" i="1"/>
  <c r="I46" i="1"/>
  <c r="H46" i="1"/>
  <c r="G46" i="1"/>
  <c r="E46" i="1"/>
  <c r="R45" i="1"/>
  <c r="Q45" i="1"/>
  <c r="P45" i="1"/>
  <c r="F45" i="1"/>
  <c r="N44" i="1"/>
  <c r="M44" i="1"/>
  <c r="L44" i="1"/>
  <c r="J44" i="1"/>
  <c r="I44" i="1"/>
  <c r="H44" i="1"/>
  <c r="Q44" i="1" s="1"/>
  <c r="G44" i="1"/>
  <c r="E44" i="1"/>
  <c r="R43" i="1"/>
  <c r="Q43" i="1"/>
  <c r="P43" i="1"/>
  <c r="F43" i="1"/>
  <c r="R42" i="1"/>
  <c r="Q42" i="1"/>
  <c r="P42" i="1"/>
  <c r="F42" i="1"/>
  <c r="O42" i="1" s="1"/>
  <c r="N41" i="1"/>
  <c r="M41" i="1"/>
  <c r="L41" i="1"/>
  <c r="J41" i="1"/>
  <c r="I41" i="1"/>
  <c r="H41" i="1"/>
  <c r="G41" i="1"/>
  <c r="E41" i="1"/>
  <c r="R40" i="1"/>
  <c r="Q40" i="1"/>
  <c r="P40" i="1"/>
  <c r="F40" i="1"/>
  <c r="R39" i="1"/>
  <c r="Q39" i="1"/>
  <c r="P39" i="1"/>
  <c r="F39" i="1"/>
  <c r="R38" i="1"/>
  <c r="Q38" i="1"/>
  <c r="P38" i="1"/>
  <c r="F38" i="1"/>
  <c r="R37" i="1"/>
  <c r="Q37" i="1"/>
  <c r="P37" i="1"/>
  <c r="F37" i="1"/>
  <c r="R36" i="1"/>
  <c r="Q36" i="1"/>
  <c r="P36" i="1"/>
  <c r="F36" i="1"/>
  <c r="R35" i="1"/>
  <c r="Q35" i="1"/>
  <c r="P35" i="1"/>
  <c r="F35" i="1"/>
  <c r="R34" i="1"/>
  <c r="Q34" i="1"/>
  <c r="P34" i="1"/>
  <c r="F34" i="1"/>
  <c r="R33" i="1"/>
  <c r="Q33" i="1"/>
  <c r="P33" i="1"/>
  <c r="F33" i="1"/>
  <c r="R32" i="1"/>
  <c r="Q32" i="1"/>
  <c r="P32" i="1"/>
  <c r="F32" i="1"/>
  <c r="R31" i="1"/>
  <c r="Q31" i="1"/>
  <c r="P31" i="1"/>
  <c r="F31" i="1"/>
  <c r="R30" i="1"/>
  <c r="Q30" i="1"/>
  <c r="P30" i="1"/>
  <c r="F30" i="1"/>
  <c r="R29" i="1"/>
  <c r="Q29" i="1"/>
  <c r="P29" i="1"/>
  <c r="F29" i="1"/>
  <c r="R28" i="1"/>
  <c r="Q28" i="1"/>
  <c r="P28" i="1"/>
  <c r="F28" i="1"/>
  <c r="R27" i="1"/>
  <c r="Q27" i="1"/>
  <c r="P27" i="1"/>
  <c r="F27" i="1"/>
  <c r="R26" i="1"/>
  <c r="Q26" i="1"/>
  <c r="P26" i="1"/>
  <c r="F26" i="1"/>
  <c r="N25" i="1"/>
  <c r="M25" i="1"/>
  <c r="L25" i="1"/>
  <c r="J25" i="1"/>
  <c r="I25" i="1"/>
  <c r="H25" i="1"/>
  <c r="G25" i="1"/>
  <c r="E25" i="1"/>
  <c r="R24" i="1"/>
  <c r="Q24" i="1"/>
  <c r="P24" i="1"/>
  <c r="F24" i="1"/>
  <c r="N23" i="1"/>
  <c r="M23" i="1"/>
  <c r="L23" i="1"/>
  <c r="J23" i="1"/>
  <c r="I23" i="1"/>
  <c r="H23" i="1"/>
  <c r="G23" i="1"/>
  <c r="R22" i="1"/>
  <c r="Q22" i="1"/>
  <c r="P22" i="1"/>
  <c r="F22" i="1"/>
  <c r="N21" i="1"/>
  <c r="M21" i="1"/>
  <c r="L21" i="1"/>
  <c r="K21" i="1" s="1"/>
  <c r="J21" i="1"/>
  <c r="I21" i="1"/>
  <c r="H21" i="1"/>
  <c r="G21" i="1"/>
  <c r="R20" i="1"/>
  <c r="Q20" i="1"/>
  <c r="P20" i="1"/>
  <c r="O20" i="1"/>
  <c r="F20" i="1"/>
  <c r="F19" i="1" s="1"/>
  <c r="N19" i="1"/>
  <c r="M19" i="1"/>
  <c r="L19" i="1"/>
  <c r="K19" i="1" s="1"/>
  <c r="I19" i="1"/>
  <c r="H19" i="1"/>
  <c r="G19" i="1"/>
  <c r="M18" i="1"/>
  <c r="M8" i="1" s="1"/>
  <c r="E18" i="1"/>
  <c r="R17" i="1"/>
  <c r="Q17" i="1"/>
  <c r="P17" i="1"/>
  <c r="F17" i="1"/>
  <c r="O17" i="1" s="1"/>
  <c r="R16" i="1"/>
  <c r="Q16" i="1"/>
  <c r="P16" i="1"/>
  <c r="F16" i="1"/>
  <c r="R15" i="1"/>
  <c r="Q15" i="1"/>
  <c r="P15" i="1"/>
  <c r="F15" i="1"/>
  <c r="N14" i="1"/>
  <c r="M14" i="1"/>
  <c r="L14" i="1"/>
  <c r="J14" i="1"/>
  <c r="I14" i="1"/>
  <c r="H14" i="1"/>
  <c r="G14" i="1"/>
  <c r="F13" i="1"/>
  <c r="N12" i="1"/>
  <c r="M12" i="1"/>
  <c r="L12" i="1"/>
  <c r="J12" i="1"/>
  <c r="I12" i="1"/>
  <c r="H12" i="1"/>
  <c r="G12" i="1"/>
  <c r="E12" i="1"/>
  <c r="J10" i="1"/>
  <c r="I10" i="1"/>
  <c r="R10" i="1" s="1"/>
  <c r="H10" i="1"/>
  <c r="Q10" i="1" s="1"/>
  <c r="G10" i="1"/>
  <c r="E10" i="1"/>
  <c r="R9" i="1"/>
  <c r="Q9" i="1"/>
  <c r="P9" i="1"/>
  <c r="F9" i="1"/>
  <c r="O9" i="1" s="1"/>
  <c r="R12" i="1" l="1"/>
  <c r="Q21" i="1"/>
  <c r="L63" i="1"/>
  <c r="K64" i="1"/>
  <c r="K67" i="1"/>
  <c r="R52" i="1"/>
  <c r="K52" i="1"/>
  <c r="K12" i="1"/>
  <c r="K14" i="1"/>
  <c r="I18" i="1"/>
  <c r="K23" i="1"/>
  <c r="K25" i="1"/>
  <c r="C11" i="2" s="1"/>
  <c r="K41" i="1"/>
  <c r="K44" i="1"/>
  <c r="O44" i="1" s="1"/>
  <c r="D13" i="2" s="1"/>
  <c r="K46" i="1"/>
  <c r="K49" i="1"/>
  <c r="C15" i="2" s="1"/>
  <c r="P12" i="1"/>
  <c r="H18" i="1"/>
  <c r="R67" i="1"/>
  <c r="Q73" i="1"/>
  <c r="R19" i="1"/>
  <c r="R21" i="1"/>
  <c r="R23" i="1"/>
  <c r="O34" i="1"/>
  <c r="O36" i="1"/>
  <c r="F41" i="1"/>
  <c r="C12" i="2"/>
  <c r="F46" i="1"/>
  <c r="P46" i="1"/>
  <c r="Q49" i="1"/>
  <c r="Q63" i="1"/>
  <c r="M72" i="1"/>
  <c r="Q72" i="1" s="1"/>
  <c r="R73" i="1"/>
  <c r="Q41" i="1"/>
  <c r="R44" i="1"/>
  <c r="R49" i="1"/>
  <c r="F64" i="1"/>
  <c r="F67" i="1"/>
  <c r="Q23" i="1"/>
  <c r="F10" i="1"/>
  <c r="O10" i="1" s="1"/>
  <c r="P10" i="1"/>
  <c r="E11" i="1"/>
  <c r="P19" i="1"/>
  <c r="F21" i="1"/>
  <c r="E7" i="1"/>
  <c r="J7" i="1"/>
  <c r="R41" i="1"/>
  <c r="R46" i="1"/>
  <c r="F58" i="1"/>
  <c r="Q64" i="1"/>
  <c r="F72" i="1"/>
  <c r="R63" i="1"/>
  <c r="F14" i="1"/>
  <c r="O16" i="1"/>
  <c r="N18" i="1"/>
  <c r="N11" i="1" s="1"/>
  <c r="R11" i="1" s="1"/>
  <c r="O19" i="1"/>
  <c r="P44" i="1"/>
  <c r="Q46" i="1"/>
  <c r="O53" i="1"/>
  <c r="F52" i="1"/>
  <c r="O54" i="1"/>
  <c r="O58" i="1"/>
  <c r="G63" i="1"/>
  <c r="F63" i="1" s="1"/>
  <c r="G66" i="1"/>
  <c r="F66" i="1" s="1"/>
  <c r="N66" i="1"/>
  <c r="R66" i="1" s="1"/>
  <c r="F73" i="1"/>
  <c r="O73" i="1" s="1"/>
  <c r="D22" i="2" s="1"/>
  <c r="F44" i="1"/>
  <c r="R64" i="1"/>
  <c r="P67" i="1"/>
  <c r="E72" i="1"/>
  <c r="C22" i="2"/>
  <c r="P64" i="1"/>
  <c r="F12" i="1"/>
  <c r="E8" i="1"/>
  <c r="E6" i="1" s="1"/>
  <c r="Q12" i="1"/>
  <c r="J18" i="1"/>
  <c r="J11" i="1" s="1"/>
  <c r="O22" i="1"/>
  <c r="G18" i="1"/>
  <c r="P23" i="1"/>
  <c r="I8" i="1"/>
  <c r="I6" i="1" s="1"/>
  <c r="Q66" i="1"/>
  <c r="H7" i="1"/>
  <c r="I7" i="1"/>
  <c r="O12" i="1"/>
  <c r="L18" i="1"/>
  <c r="Q19" i="1"/>
  <c r="O27" i="1"/>
  <c r="O37" i="1"/>
  <c r="O68" i="1"/>
  <c r="O70" i="1"/>
  <c r="O48" i="1"/>
  <c r="O29" i="1"/>
  <c r="R51" i="1"/>
  <c r="D8" i="2"/>
  <c r="O45" i="1"/>
  <c r="H51" i="1"/>
  <c r="O33" i="1"/>
  <c r="O43" i="1"/>
  <c r="O47" i="1"/>
  <c r="O69" i="1"/>
  <c r="O71" i="1"/>
  <c r="C13" i="2"/>
  <c r="O65" i="1"/>
  <c r="O35" i="1"/>
  <c r="O32" i="1"/>
  <c r="O31" i="1"/>
  <c r="O28" i="1"/>
  <c r="O15" i="1"/>
  <c r="C18" i="2"/>
  <c r="I11" i="1"/>
  <c r="R25" i="1"/>
  <c r="P52" i="1"/>
  <c r="L51" i="1"/>
  <c r="G51" i="1"/>
  <c r="O24" i="1"/>
  <c r="F23" i="1"/>
  <c r="O21" i="1"/>
  <c r="P21" i="1"/>
  <c r="Q18" i="1"/>
  <c r="L72" i="1"/>
  <c r="K72" i="1" s="1"/>
  <c r="P73" i="1"/>
  <c r="Q67" i="1"/>
  <c r="C20" i="2"/>
  <c r="L66" i="1"/>
  <c r="O50" i="1"/>
  <c r="P49" i="1"/>
  <c r="F49" i="1"/>
  <c r="O41" i="1"/>
  <c r="D12" i="2" s="1"/>
  <c r="P41" i="1"/>
  <c r="O40" i="1"/>
  <c r="O39" i="1"/>
  <c r="O38" i="1"/>
  <c r="O30" i="1"/>
  <c r="H11" i="1"/>
  <c r="Q25" i="1"/>
  <c r="M11" i="1"/>
  <c r="M7" i="1"/>
  <c r="O26" i="1"/>
  <c r="P25" i="1"/>
  <c r="G7" i="1"/>
  <c r="F25" i="1"/>
  <c r="N7" i="1"/>
  <c r="C9" i="2"/>
  <c r="L11" i="1"/>
  <c r="L7" i="1"/>
  <c r="O52" i="1" l="1"/>
  <c r="O49" i="1"/>
  <c r="D15" i="2" s="1"/>
  <c r="L8" i="1"/>
  <c r="L6" i="1" s="1"/>
  <c r="K18" i="1"/>
  <c r="C10" i="2" s="1"/>
  <c r="P18" i="1"/>
  <c r="O14" i="1"/>
  <c r="D9" i="2" s="1"/>
  <c r="K51" i="1"/>
  <c r="C16" i="2" s="1"/>
  <c r="O64" i="1"/>
  <c r="D18" i="2" s="1"/>
  <c r="F18" i="1"/>
  <c r="P63" i="1"/>
  <c r="J8" i="1"/>
  <c r="J6" i="1" s="1"/>
  <c r="F51" i="1"/>
  <c r="O51" i="1" s="1"/>
  <c r="D16" i="2" s="1"/>
  <c r="G8" i="1"/>
  <c r="G11" i="1"/>
  <c r="P11" i="1" s="1"/>
  <c r="C8" i="2"/>
  <c r="K11" i="1"/>
  <c r="R18" i="1"/>
  <c r="N8" i="1"/>
  <c r="R8" i="1" s="1"/>
  <c r="Q7" i="1"/>
  <c r="H8" i="1"/>
  <c r="Q51" i="1"/>
  <c r="O23" i="1"/>
  <c r="K63" i="1"/>
  <c r="C17" i="2" s="1"/>
  <c r="Q11" i="1"/>
  <c r="O67" i="1"/>
  <c r="D20" i="2" s="1"/>
  <c r="P51" i="1"/>
  <c r="P72" i="1"/>
  <c r="K66" i="1"/>
  <c r="P66" i="1"/>
  <c r="O63" i="1"/>
  <c r="D17" i="2" s="1"/>
  <c r="C14" i="2"/>
  <c r="O46" i="1"/>
  <c r="D14" i="2" s="1"/>
  <c r="O25" i="1"/>
  <c r="D11" i="2" s="1"/>
  <c r="M6" i="1"/>
  <c r="F7" i="1"/>
  <c r="R7" i="1"/>
  <c r="P7" i="1"/>
  <c r="K7" i="1"/>
  <c r="P8" i="1" l="1"/>
  <c r="G6" i="1"/>
  <c r="P6" i="1" s="1"/>
  <c r="F8" i="1"/>
  <c r="K8" i="1"/>
  <c r="O8" i="1" s="1"/>
  <c r="O18" i="1"/>
  <c r="D10" i="2" s="1"/>
  <c r="N6" i="1"/>
  <c r="F11" i="1"/>
  <c r="O11" i="1" s="1"/>
  <c r="F6" i="1"/>
  <c r="H6" i="1"/>
  <c r="Q6" i="1" s="1"/>
  <c r="Q8" i="1"/>
  <c r="C19" i="2"/>
  <c r="O66" i="1"/>
  <c r="D19" i="2" s="1"/>
  <c r="R6" i="1"/>
  <c r="C21" i="2"/>
  <c r="O72" i="1"/>
  <c r="D21" i="2" s="1"/>
  <c r="C7" i="2"/>
  <c r="D7" i="2"/>
  <c r="O7" i="1"/>
  <c r="K6" i="1" l="1"/>
  <c r="C6" i="2"/>
  <c r="O6" i="1"/>
  <c r="D6" i="2"/>
</calcChain>
</file>

<file path=xl/sharedStrings.xml><?xml version="1.0" encoding="utf-8"?>
<sst xmlns="http://schemas.openxmlformats.org/spreadsheetml/2006/main" count="216" uniqueCount="161">
  <si>
    <t>Всего</t>
  </si>
  <si>
    <t>Местный бюджет</t>
  </si>
  <si>
    <t>Внебюджетные источники</t>
  </si>
  <si>
    <t>Федеральный бюджет</t>
  </si>
  <si>
    <t>Окружной бюджет</t>
  </si>
  <si>
    <t>Региональный проект «Патриотическое воспитание граждан Российской Федерации»</t>
  </si>
  <si>
    <t>ЦСР</t>
  </si>
  <si>
    <t>Осуществление переданных полномочий на обеспечение государственных гарантий на реализацию программ дошкольного образования муниципальным образовательным организациям за счет средств бюджета автономного округа</t>
  </si>
  <si>
    <t>Осуществление переданных полномочий на обеспечение государственных гарантий на реализацию основных общеобразовательных программ муниципальным общеобразовательным организациям за счет средств бюджета автономного округа</t>
  </si>
  <si>
    <t>Осуществление переданных полномочий на обеспечение государственных гарантий на реализацию программ дошкольного образования частным образовательным организациям за счет средств бюджета автономного округа</t>
  </si>
  <si>
    <t>Осуществление переданных полномочий на обеспечение государственных гарантий на реализацию основных общеобразовательных программ частным общеобразовательным организациям за счет средств бюджета автономного округа</t>
  </si>
  <si>
    <t xml:space="preserve">Расходы на обеспечение деятельности (оказание услуг) муниципальных учреждений </t>
  </si>
  <si>
    <t>Реализация мероприятий</t>
  </si>
  <si>
    <t>Реализация мероприятий по содействию трудоустройству граждан за счет средств бюджета автономного округа</t>
  </si>
  <si>
    <t>Иные межбюджетные трансферты на реализацию наказов избирателей  депутатам Думы ХМАО-Югры за счет средств автономного округа</t>
  </si>
  <si>
    <t>На организацию бесплатного горячего питания обучающихся, получающих начальное общее образование в муниципальных образовательных организациях за счет средств местного бюджета, за счет средств бюджета автономного округа, за счет средств федерального бюджета</t>
  </si>
  <si>
    <t xml:space="preserve">Реализация мероприятий </t>
  </si>
  <si>
    <t xml:space="preserve">Мероприятия по организации отдыха и оздоровления детей </t>
  </si>
  <si>
    <t>Расходы на обеспечение функций органов местного самоуправления</t>
  </si>
  <si>
    <t>Направление (подпрограмма) «Летний отдых и оздоровление»</t>
  </si>
  <si>
    <t>Структурный элемент «Комплекс процессных мероприятий «Обеспечение функционирования казённого учреждения» (всего), в том числе:</t>
  </si>
  <si>
    <t>021ЕB51790</t>
  </si>
  <si>
    <t>На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14-17 лет (включительно) - в лагерях труда и отдыха с дневным пребыванием за счет средств бюджета автономного округа</t>
  </si>
  <si>
    <t>Осуществление переданных полномочий на организацию и обеспечение отдыха и оздоровления детей, в том числе в этнической среде за счет средств бюджета автономного округа</t>
  </si>
  <si>
    <t>Структурный элемент «Содействие развитию летнего отдыха и оздоровления» (всего), в том числе:</t>
  </si>
  <si>
    <t>02 5 01 82090</t>
  </si>
  <si>
    <t>02 5 01 S2090</t>
  </si>
  <si>
    <t>02 4 01 02040</t>
  </si>
  <si>
    <t>02 4 11 0000</t>
  </si>
  <si>
    <t>02 4 11 00590</t>
  </si>
  <si>
    <t>На дополнительное финансовое обеспечение мероприятий по организации питания обучающихся социально ориентированным некоммерческим организациям, не являющимся муниципальными учреждениями, осуществляющим деятельность в городе Нефтеюганске</t>
  </si>
  <si>
    <t>На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территории муниципальных образований за счет средств бюджета автономного округа</t>
  </si>
  <si>
    <t>02 4 11 82470</t>
  </si>
  <si>
    <t>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 за счет средств окружного бюджета</t>
  </si>
  <si>
    <t>02 4 11 82480</t>
  </si>
  <si>
    <t>Осуществление переданных полномочий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за счет средств бюджета автономного округа</t>
  </si>
  <si>
    <t>02 4 11 84030</t>
  </si>
  <si>
    <t>Осуществление переданных полномочий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 за счет средств бюджета автономного округа</t>
  </si>
  <si>
    <t>02 4 11 84050</t>
  </si>
  <si>
    <t>02 4 11 84301</t>
  </si>
  <si>
    <t>02 4 11 61804</t>
  </si>
  <si>
    <t>02 4 11 84302</t>
  </si>
  <si>
    <t>02 4 11 84303</t>
  </si>
  <si>
    <t>02 4 11 84304</t>
  </si>
  <si>
    <t>02 4 11 85060</t>
  </si>
  <si>
    <t>02 4 11 99990</t>
  </si>
  <si>
    <t>02 4 11 L3040</t>
  </si>
  <si>
    <t>02 4 11 85160</t>
  </si>
  <si>
    <t>02 4 12 0000</t>
  </si>
  <si>
    <t>02 4 12 99990</t>
  </si>
  <si>
    <t>02 4 13 99990</t>
  </si>
  <si>
    <t>02 4 13 0000</t>
  </si>
  <si>
    <t>Осуществление переданных полномочий на обеспечение государственных гарантий 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 за счет средств бюджета автономного округа</t>
  </si>
  <si>
    <t>02 4 14 0000</t>
  </si>
  <si>
    <t>02 4 14 84305</t>
  </si>
  <si>
    <t>02 4 14 99990</t>
  </si>
  <si>
    <t>02 4 15 99990</t>
  </si>
  <si>
    <t>02 4 16 20010</t>
  </si>
  <si>
    <t>02 4 16 82050</t>
  </si>
  <si>
    <t>02 4 16 84080</t>
  </si>
  <si>
    <t>02 4 17 00590</t>
  </si>
  <si>
    <t>Направление (подпрограмма) «Ресурсное обеспечение функционирования казённого учреждения»</t>
  </si>
  <si>
    <t>02 4 16 00000</t>
  </si>
  <si>
    <t>Направление (подпрограмма) «Дошкольного, общего и дополнительного образования детей»</t>
  </si>
  <si>
    <t>Ответственный исполнитель</t>
  </si>
  <si>
    <t>ДО</t>
  </si>
  <si>
    <t>ДГиЗО</t>
  </si>
  <si>
    <t>ДО, ДГиЗО в том числе:</t>
  </si>
  <si>
    <t>Муниципальная программа «Развитие образования в городе Нефтеюганске» (всего), в том числе:</t>
  </si>
  <si>
    <t>Наименование муниципальной программы, структурного элемента, источник финансового обеспечения</t>
  </si>
  <si>
    <t>Структурный элемент «Комплекс процессных мероприятий «Повышение уровня правового воспитания участников дорожного движения, культуры их поведения и профилактика детского дорожно-транспортного травматизма» (всего), в том числе:</t>
  </si>
  <si>
    <t>Структурный элемент «Комплекс процессных мероприятий "Социальная поддержка для граждан, заключивших договор о целевом обучении по программе высшего образования в высших учебных заведениях Ханты-Мансийского автономного округа-Югры по педагогическим специальностям» (всего), в том числе:</t>
  </si>
  <si>
    <t>Структурный элемент «Комплекс процессных мероприятий "Персонифицированное финансирование дополнительного образования» (всего), в том числе:</t>
  </si>
  <si>
    <t>Структурный элемент «Комплекс процессных мероприятий «Содействие развитию дошкольного, общего и дополнительного образования детей и их воспитания» (всего), в том числе:</t>
  </si>
  <si>
    <t>Региональный проект «Укрепление материально-технической базы образовательных организаций, организаций для отдыха и оздоровления детей»</t>
  </si>
  <si>
    <t>Структурный элемент «Комплекс процессных мероприятий «Качество образования» (всего), в том числе:</t>
  </si>
  <si>
    <t>Структурный элемент «Комплекс процессных мероприятий «Обеспечение деятельности органов местного самоуправления города Нефтеюганска» (всего), в том числе:</t>
  </si>
  <si>
    <t>«На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местного бюджета, за счет средств бюджета автономного округа, за счет средств федерального бюджета»</t>
  </si>
  <si>
    <t>Создание образовательных организаций, организаций для отдыха и оздоровления детей за счет средств бюджета автономного округа»</t>
  </si>
  <si>
    <t>Создание образовательных организаций, организаций для отдыха и оздоровления детей»</t>
  </si>
  <si>
    <t>Отчет об исполнении сетевого плана-графика по реализации муниципальной программы «Развитие образования в городе Нефтеюганске»</t>
  </si>
  <si>
    <t>ГРБС</t>
  </si>
  <si>
    <t>№ п/п</t>
  </si>
  <si>
    <t>1.1.</t>
  </si>
  <si>
    <t>1.2.</t>
  </si>
  <si>
    <t>1.3.</t>
  </si>
  <si>
    <t>2.1.</t>
  </si>
  <si>
    <t>3.</t>
  </si>
  <si>
    <t>4.</t>
  </si>
  <si>
    <t>2.</t>
  </si>
  <si>
    <t>1.4.</t>
  </si>
  <si>
    <t>1.5.</t>
  </si>
  <si>
    <t>1.6.</t>
  </si>
  <si>
    <t>1.7.</t>
  </si>
  <si>
    <t>Направление (подпрограмма) «Ресурсное обеспечение деятельности органов местного самоуправления»</t>
  </si>
  <si>
    <t>3.1.</t>
  </si>
  <si>
    <t>4.1.</t>
  </si>
  <si>
    <t>На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14-17 лет (включительно) - в лагерях труда и отдыха с дневным пребыванием за счет средств муниципального образования</t>
  </si>
  <si>
    <t>Ответственный исполнитель/</t>
  </si>
  <si>
    <t>соисполнитель</t>
  </si>
  <si>
    <t>Объем финансового обеспечения по годам реализации, тыс. рублей</t>
  </si>
  <si>
    <t>Причины низкого исполнения</t>
  </si>
  <si>
    <t> 2</t>
  </si>
  <si>
    <t>ДО, ДГиЗО, в том числе:</t>
  </si>
  <si>
    <t>Направление (подпрограммы) 1.«Дошкольное, общее и дополнительное образование детей»</t>
  </si>
  <si>
    <t>Комплекс процессных мероприятий «Содействие развитию дошкольного, общего и дополнительного образования детей и их воспитания» </t>
  </si>
  <si>
    <t xml:space="preserve">Комплекс процессных мероприятий «Персонифицированное финансирование дополнительного образования» </t>
  </si>
  <si>
    <t xml:space="preserve">Комплекс процессных мероприятий «Социальная поддержка для граждан, заключивших договор о целевом обучении по программе высшего образования в высших учебных заведениях Ханты-Мансийского автономного округа-Югры по педагогическим специальностям» </t>
  </si>
  <si>
    <t xml:space="preserve">Комплекс процессных мероприятий «Качество образования» </t>
  </si>
  <si>
    <t>Комплекс процессных мероприятий «Повышение уровня правового воспитания участников дорожного движения, культуры их поведения и профилактика детского дорожно-транспортного травматизма»</t>
  </si>
  <si>
    <t>Направление (подпрограммы) 2.«Ресурсное обеспечение деятельности органов местного самоуправления»</t>
  </si>
  <si>
    <t>Направление (подпрограммы) 3.«Летний отдых и оздоровление»</t>
  </si>
  <si>
    <t>Направление (подпрограммы) 4.«Ресурсное обеспечение функционирования казённого учреждения»</t>
  </si>
  <si>
    <t>Комплекс процессных мероприятий «Обеспечение деятельности органов местного самоуправления города Нефтеюганска»</t>
  </si>
  <si>
    <t>Комплекс процессных мероприятий «Содействие развитию летнего отдыха и оздоровления»</t>
  </si>
  <si>
    <t>Комплекс процессных мероприятий «Обеспечение функционирования казённого учреждения»</t>
  </si>
  <si>
    <t>Ожидаемое исполнение за 1 квартал 2024 года - 100%</t>
  </si>
  <si>
    <t>Строительство и реконструкция объектов муниципальной собственности</t>
  </si>
  <si>
    <t>02 4 18 42110</t>
  </si>
  <si>
    <t>02 4 18 99990</t>
  </si>
  <si>
    <t>План на 2025 год (рублей)</t>
  </si>
  <si>
    <t>% исполнения к плану на 2025 года (рублей)</t>
  </si>
  <si>
    <t>КФКиС</t>
  </si>
  <si>
    <t>Региональный проект «Педагоги и наставники»</t>
  </si>
  <si>
    <t>«На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муниципального образования, за счет средств бюджета автономного округа, за счет средств федерального бюджета»</t>
  </si>
  <si>
    <t>021Ю653030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</si>
  <si>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за счет средств федерального бюджета</t>
  </si>
  <si>
    <t>024Ю650500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</si>
  <si>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за счет средств федерального бюджета</t>
  </si>
  <si>
    <t>02 5 01 42110</t>
  </si>
  <si>
    <t>02 4 11 84306</t>
  </si>
  <si>
    <t>Осуществление переданных полномочий на обеспечение государственных гарантий на обеспечение дополнительного образования детей в муниципальных общеобразовательных организациях за счет средств бюджета автономного округа</t>
  </si>
  <si>
    <t>ДО и КФКиС</t>
  </si>
  <si>
    <t>"Детский сад на 300 мест в 16 микрорайоне г.Нефтеюганска"</t>
  </si>
  <si>
    <t>«Здание средней школы №4» (устройство теплового перехода)»</t>
  </si>
  <si>
    <t>«Универсальное спортивное плоскостное сооружение», расположенное по адресу: г.Нефтеюганск, микрорайон 8, территория МБОУ «СОШ № 6»</t>
  </si>
  <si>
    <t>"МБДОУ "Детский сад №5 "Ивушка" (фасад), расположенного по адресу: г.Нефтеюганск, мкр-н 8, здание № 26"</t>
  </si>
  <si>
    <t>"Помещение нежилое, расположенное по адресу: Ханты-Мансийский автономный округ–Югра, г.Нефтеюганск, мкр-н 14, строение 20/1" (капитальный ремонт)"</t>
  </si>
  <si>
    <t>021Ю651790</t>
  </si>
  <si>
    <t>Причины низкого исполнения запланированных мероприятий муниципальной программы города Нефтеюганска «Развитие образования в городе Нефтеюганске»</t>
  </si>
  <si>
    <t>02416S2050</t>
  </si>
  <si>
    <t>ПИР "Нежилое строение гаража" (здание мастерских МБОУ «СОШ №10»)</t>
  </si>
  <si>
    <t>Структурный элемент «Комплекс процессных мероприятий «Развитие материально-технической базы образовательных органзаций» (всего), в том числе:</t>
  </si>
  <si>
    <t>Структурный элемент «Комплекс процессных мероприятий «Развитие материально-технической базы образовательных органзаций»</t>
  </si>
  <si>
    <t>Остаток образовался, в связи с акадимическим отпуском студентов, а также отчислением</t>
  </si>
  <si>
    <t>Оплата производилась в соответствии с действующими договорами и согласно выставленным счетам для оплаты образовательных услуг по сертификатам.</t>
  </si>
  <si>
    <t>Заключен договор на поставку электросамоката. Исполнение и оплата по договору будет произведена в 4 квартале 2025 г.</t>
  </si>
  <si>
    <t>Остаток денежных средств по фонду заработной платы образовался в связи с отсутствием выплат социального характера, по начислениям на выплаты по оплате труда начислены и выплачены пропорционально начисленным выплатам. Остаток по льготному проезду образовался в связи с тем, что не все сотрудники воспользовались правом на компенсацию стоимости проезда к отпуску. Также остаток средств образовался в связи с передачей ставок муниципальной службы в департамент по делам администрации администрации города Нефтеюганска (документы на закрытие направлены в департамент финансов администрации города Нефтеюганска).</t>
  </si>
  <si>
    <t>Остаток денежных средств образовался за счет листов временной нетрудоспособности</t>
  </si>
  <si>
    <t>Остаток денежных средств по фонду заработной платы и фонду руководителя образовался в связи с отсутствием выплат социального характера, по начислениям на выплаты по оплате труда и по фонду руководителя начислены и выплачены пропорционально начисленным выплатам.
По льготному проезду и компенсацией санаторно-курортного лечения в связи с тем, что не все сотрудники воспользовались правом компенсации стоимости проезда к месту отпуска и обратно и правом на компенсацию санаторно-курортного лечения. Остаток по коммунальным услугам и расходам на содержание имущества образовался в связи с тем, что оплата производятся по фактическим показателям потребления услуг, отличных от запланированных в проекте бюджета после получения счетов-фактур. Остаток по расходам на приобретение основных средств и материальных запасов образовался в связи с тем, что оплата будет произведена за фактически поставленный товар.</t>
  </si>
  <si>
    <t xml:space="preserve"> «Капитальный ремонт нежилых помещений, расположенных по адресу город Нефтеюганск, микрорайон 16а, здание 84, пом. 1 и 2</t>
  </si>
  <si>
    <t>Нежилое здание средней школы №14</t>
  </si>
  <si>
    <t xml:space="preserve"> "Здание средней школы №4" (устройство теплового перехода)"</t>
  </si>
  <si>
    <t>"Универсальное спортивное плоскостное сооружение", расположенного по адресу г. Нефтеюганск, микрорайон 8, территория МБОУ "СОШ №6"</t>
  </si>
  <si>
    <t>Оплата производилась в соответствии с действующими договорами и муниципальными контрактами, согласно выставленным счетам за фактически оказанные услуги</t>
  </si>
  <si>
    <t>Освоение на 30.10.2025 года (рублей)</t>
  </si>
  <si>
    <t>% исполнения к плану на 2025 год (рублей)</t>
  </si>
  <si>
    <t>Исполнение на 31.10.2025</t>
  </si>
  <si>
    <t xml:space="preserve"> - 09.10.2024 с ООО «СТРОЙХОМ» на сумму 521 598,01676 тыс.рублей заключен контракт на строительство Объекта. Завершение работ согласно МК - июнь 2026 года. Оплата по факту выполненных работ;
 -10.03.2025 с ООО «ПРОЕКТСТРОЙИНДУСТРИЯ» на сумму 972,0 тыс.рублей заключен контракт на выполнение работ по ведению авторского надзора за строительством Объекта. Оплата по факту выполненных работ.</t>
  </si>
  <si>
    <t xml:space="preserve">В рамках данного финансирования запланировано:
-на сумму 5 715,95461 тыс.рублей 12.08.2024 заключен контракт по объекту «Помещение нежилое, расположенное по адресу: Ханты-Мансийский автономный округ–Югра, г.Нефтеюганск, мкр-н 14, строение 20/1» (капитальный ремонт)». Выполнение работ 255 календарных дней (апрель 2025 года), работы ведутся с просрочкой, ведется претензионная работа, завершение работ ожидается в 1 квартале 2026 года; 
-на сумму 1 551,725 тыс.рублей в целях капитального ремонта объекта «МБДОУ «Детский сад №5 «Ивушка» (фасад), расположенного по адресу: г.Нефтеюганск, мкр-н 8, здание № 26», планируется проведение закупки в декабре 2025 года со сроком выполнения работ в 2026 году;
-на сумму 3 104,298 тыс.рублей по объекту «Капитальный ремонт нежилых помещений, расположенных по адресу город Нефтеюганск, микрорайон 16а, здание 84, пом. 1 и 2», планируется проведение закупки в декабре 2025 года со сроком выполнения работ в 2026 году;
-на сумму 36 043,07964 тыс.рублей с ООО «ЮГРА-АЛЬЯНС» 02.06.2025 заключен муниципальный контракт на выполнение работ по объекту «Универсальное спортивное плоскостное сооружение», расположенное по адресу: г.Нефтеюганск, микрорайон 8, территория МБОУ «СОШ № 6». Выполнение работ в течении 3,9 месяцев (86 раб.дней), оплата по факту выполненных работ, завершение исполнения контракта ожидается в декабре 2025 года;
-на сумму 37 920,240 тыс.рублей с ООО «СТРОЙХОМ» 21.06.2025 был заключен контракт на выполнение работ по реконструкции объекта «Здание средней школы №4» (устройство теплого перехода), но по причине выявленных замечаний (в ПД учтены не все виды работ, неактуальность смет) 28.07.2025 контракт расторгнут по соглашению сторон.
Требуется корректировка ПСД. В настоящее время подготовлен пакет документов на корректировку ПСД. Размещение закупки ожидается в ноябре 2025 года. Срок корректировки ПСД – 8 месяцев с момента заключения контракта.
Также в рамках переходящих лимитов прошлого года на 2025 год предусмотрено 86,374 тыс.рублей на выполнение работ по объекту «Нежилое строение гаража» (здание мастерских МБОУ «СОШ №10»), необходимо проработка вопроса по актуализации объекта, а также корректировки исходных данных.  
На 324 401,88643 тыс.руб. МКУ «УКС» выполнен расчет стоимости НМЦК выполнения капитального ремонта объекта «Нежилое здание средней школы № 14». Проведение аукциона приостановлено до решения ФАС по жалобе участника закупки. 
</t>
  </si>
  <si>
    <t xml:space="preserve">Заработная плата начислена по ведомости учета рабочего времени и количества проверенных работ экспертом, оплата по факту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</si>
</sst>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77">
    <xf numFmtId="0" fontId="0" fillId="0" borderId="0" xfId="0"/>
    <xf numFmtId="0" fontId="2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" fontId="8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49" fontId="8" fillId="4" borderId="1" xfId="0" applyNumberFormat="1" applyFont="1" applyFill="1" applyBorder="1" applyAlignment="1">
      <alignment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top" wrapText="1"/>
    </xf>
    <xf numFmtId="0" fontId="14" fillId="7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vertical="center" wrapText="1"/>
    </xf>
    <xf numFmtId="4" fontId="5" fillId="7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vertical="center" wrapText="1"/>
    </xf>
    <xf numFmtId="4" fontId="8" fillId="8" borderId="1" xfId="0" applyNumberFormat="1" applyFont="1" applyFill="1" applyBorder="1" applyAlignment="1">
      <alignment vertical="center"/>
    </xf>
    <xf numFmtId="4" fontId="3" fillId="8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vertical="center" wrapText="1"/>
    </xf>
    <xf numFmtId="0" fontId="2" fillId="8" borderId="11" xfId="0" applyFont="1" applyFill="1" applyBorder="1" applyAlignment="1">
      <alignment vertical="center" wrapText="1"/>
    </xf>
    <xf numFmtId="49" fontId="5" fillId="8" borderId="1" xfId="0" applyNumberFormat="1" applyFont="1" applyFill="1" applyBorder="1" applyAlignment="1">
      <alignment vertical="center"/>
    </xf>
    <xf numFmtId="0" fontId="3" fillId="8" borderId="1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vertical="center" wrapText="1"/>
    </xf>
    <xf numFmtId="0" fontId="8" fillId="8" borderId="7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4" fontId="4" fillId="5" borderId="1" xfId="0" applyNumberFormat="1" applyFont="1" applyFill="1" applyBorder="1" applyAlignment="1">
      <alignment vertical="center" wrapText="1"/>
    </xf>
    <xf numFmtId="4" fontId="4" fillId="9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5" fillId="9" borderId="1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4" fontId="3" fillId="9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/>
    </xf>
    <xf numFmtId="0" fontId="16" fillId="2" borderId="1" xfId="0" applyNumberFormat="1" applyFont="1" applyFill="1" applyBorder="1" applyAlignment="1">
      <alignment horizontal="left" vertical="top" wrapText="1"/>
    </xf>
    <xf numFmtId="49" fontId="16" fillId="0" borderId="19" xfId="0" applyNumberFormat="1" applyFont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vertical="top" wrapText="1"/>
    </xf>
    <xf numFmtId="49" fontId="16" fillId="2" borderId="1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top" wrapText="1"/>
    </xf>
    <xf numFmtId="49" fontId="16" fillId="2" borderId="19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" fontId="1" fillId="9" borderId="1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top" wrapText="1"/>
    </xf>
    <xf numFmtId="4" fontId="4" fillId="10" borderId="1" xfId="0" applyNumberFormat="1" applyFont="1" applyFill="1" applyBorder="1" applyAlignment="1">
      <alignment vertical="center" wrapText="1"/>
    </xf>
  </cellXfs>
  <cellStyles count="7">
    <cellStyle name="Обычный" xfId="0" builtinId="0"/>
    <cellStyle name="Обычный 2" xfId="3" xr:uid="{00000000-0005-0000-0000-000001000000}"/>
    <cellStyle name="Обычный 2 2" xfId="4" xr:uid="{00000000-0005-0000-0000-000002000000}"/>
    <cellStyle name="Обычный 3" xfId="1" xr:uid="{00000000-0005-0000-0000-000003000000}"/>
    <cellStyle name="Финансовый 2" xfId="5" xr:uid="{00000000-0005-0000-0000-000004000000}"/>
    <cellStyle name="Финансовый 2 2" xfId="6" xr:uid="{00000000-0005-0000-0000-000005000000}"/>
    <cellStyle name="Финансовый 3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5"/>
  <sheetViews>
    <sheetView view="pageBreakPreview" topLeftCell="B1" zoomScale="130" zoomScaleNormal="100" zoomScaleSheetLayoutView="130" workbookViewId="0">
      <pane xSplit="3" ySplit="5" topLeftCell="F6" activePane="bottomRight" state="frozen"/>
      <selection activeCell="B1" sqref="B1"/>
      <selection pane="topRight" activeCell="E1" sqref="E1"/>
      <selection pane="bottomLeft" activeCell="B6" sqref="B6"/>
      <selection pane="bottomRight" activeCell="F8" sqref="F8"/>
    </sheetView>
  </sheetViews>
  <sheetFormatPr defaultRowHeight="11.25" x14ac:dyDescent="0.25"/>
  <cols>
    <col min="1" max="1" width="5.85546875" style="36" customWidth="1"/>
    <col min="2" max="2" width="11.5703125" style="36" customWidth="1"/>
    <col min="3" max="3" width="50.42578125" style="38" customWidth="1"/>
    <col min="4" max="4" width="12.85546875" style="80" customWidth="1"/>
    <col min="5" max="5" width="11.42578125" style="36" hidden="1" customWidth="1"/>
    <col min="6" max="6" width="15" style="37" customWidth="1"/>
    <col min="7" max="7" width="13.85546875" style="38" customWidth="1"/>
    <col min="8" max="8" width="14.5703125" style="38" customWidth="1"/>
    <col min="9" max="9" width="13.140625" style="38" customWidth="1"/>
    <col min="10" max="10" width="12.42578125" style="38" hidden="1" customWidth="1"/>
    <col min="11" max="11" width="13.7109375" style="37" customWidth="1"/>
    <col min="12" max="12" width="12.85546875" style="38" customWidth="1"/>
    <col min="13" max="13" width="14.28515625" style="38" customWidth="1"/>
    <col min="14" max="14" width="15" style="38" customWidth="1"/>
    <col min="15" max="15" width="10.5703125" style="37" customWidth="1"/>
    <col min="16" max="17" width="9.140625" style="38"/>
    <col min="18" max="18" width="10" style="38" customWidth="1"/>
    <col min="19" max="19" width="12.28515625" style="38" hidden="1" customWidth="1"/>
    <col min="20" max="16384" width="9.140625" style="38"/>
  </cols>
  <sheetData>
    <row r="1" spans="1:19" ht="23.25" customHeight="1" x14ac:dyDescent="0.25">
      <c r="A1" s="16"/>
      <c r="B1" s="39"/>
      <c r="C1" s="168" t="s">
        <v>80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9" ht="12.75" customHeight="1" x14ac:dyDescent="0.25">
      <c r="A2" s="150" t="s">
        <v>82</v>
      </c>
      <c r="B2" s="147" t="s">
        <v>6</v>
      </c>
      <c r="C2" s="170" t="s">
        <v>69</v>
      </c>
      <c r="D2" s="170" t="s">
        <v>64</v>
      </c>
      <c r="E2" s="164"/>
      <c r="F2" s="162" t="s">
        <v>120</v>
      </c>
      <c r="G2" s="163"/>
      <c r="H2" s="163"/>
      <c r="I2" s="163"/>
      <c r="J2" s="164"/>
      <c r="K2" s="162" t="s">
        <v>155</v>
      </c>
      <c r="L2" s="163"/>
      <c r="M2" s="163"/>
      <c r="N2" s="163"/>
      <c r="O2" s="162" t="s">
        <v>121</v>
      </c>
      <c r="P2" s="163"/>
      <c r="Q2" s="163"/>
      <c r="R2" s="163"/>
      <c r="S2" s="164"/>
    </row>
    <row r="3" spans="1:19" ht="12.75" customHeight="1" x14ac:dyDescent="0.25">
      <c r="A3" s="151"/>
      <c r="B3" s="148"/>
      <c r="C3" s="171"/>
      <c r="D3" s="172"/>
      <c r="E3" s="167"/>
      <c r="F3" s="165"/>
      <c r="G3" s="166"/>
      <c r="H3" s="166"/>
      <c r="I3" s="166"/>
      <c r="J3" s="167"/>
      <c r="K3" s="165"/>
      <c r="L3" s="166"/>
      <c r="M3" s="166"/>
      <c r="N3" s="166"/>
      <c r="O3" s="165"/>
      <c r="P3" s="166"/>
      <c r="Q3" s="166"/>
      <c r="R3" s="166"/>
      <c r="S3" s="167"/>
    </row>
    <row r="4" spans="1:19" ht="22.5" x14ac:dyDescent="0.25">
      <c r="A4" s="152"/>
      <c r="B4" s="149"/>
      <c r="C4" s="172"/>
      <c r="D4" s="6" t="s">
        <v>81</v>
      </c>
      <c r="E4" s="2" t="s">
        <v>2</v>
      </c>
      <c r="F4" s="6" t="s">
        <v>0</v>
      </c>
      <c r="G4" s="7" t="s">
        <v>1</v>
      </c>
      <c r="H4" s="7" t="s">
        <v>4</v>
      </c>
      <c r="I4" s="7" t="s">
        <v>3</v>
      </c>
      <c r="J4" s="7" t="s">
        <v>2</v>
      </c>
      <c r="K4" s="6" t="s">
        <v>0</v>
      </c>
      <c r="L4" s="2" t="s">
        <v>1</v>
      </c>
      <c r="M4" s="2" t="s">
        <v>4</v>
      </c>
      <c r="N4" s="2" t="s">
        <v>3</v>
      </c>
      <c r="O4" s="6" t="s">
        <v>0</v>
      </c>
      <c r="P4" s="2" t="s">
        <v>1</v>
      </c>
      <c r="Q4" s="2" t="s">
        <v>4</v>
      </c>
      <c r="R4" s="2" t="s">
        <v>3</v>
      </c>
      <c r="S4" s="2" t="s">
        <v>2</v>
      </c>
    </row>
    <row r="5" spans="1:19" ht="13.5" customHeight="1" x14ac:dyDescent="0.25">
      <c r="A5" s="18">
        <v>1</v>
      </c>
      <c r="B5" s="17">
        <v>2</v>
      </c>
      <c r="C5" s="17">
        <v>3</v>
      </c>
      <c r="D5" s="75">
        <v>4</v>
      </c>
      <c r="E5" s="17">
        <v>9</v>
      </c>
      <c r="F5" s="17">
        <v>10</v>
      </c>
      <c r="G5" s="19">
        <v>11</v>
      </c>
      <c r="H5" s="19">
        <v>12</v>
      </c>
      <c r="I5" s="19">
        <v>13</v>
      </c>
      <c r="J5" s="19">
        <v>14</v>
      </c>
      <c r="K5" s="20">
        <v>15</v>
      </c>
      <c r="L5" s="20">
        <v>16</v>
      </c>
      <c r="M5" s="20">
        <v>17</v>
      </c>
      <c r="N5" s="20">
        <v>18</v>
      </c>
      <c r="O5" s="20">
        <v>25</v>
      </c>
      <c r="P5" s="20">
        <v>26</v>
      </c>
      <c r="Q5" s="20">
        <v>27</v>
      </c>
      <c r="R5" s="20">
        <v>28</v>
      </c>
      <c r="S5" s="20">
        <v>29</v>
      </c>
    </row>
    <row r="6" spans="1:19" s="37" customFormat="1" ht="27" customHeight="1" x14ac:dyDescent="0.25">
      <c r="A6" s="156"/>
      <c r="B6" s="153"/>
      <c r="C6" s="159" t="s">
        <v>68</v>
      </c>
      <c r="D6" s="76" t="s">
        <v>67</v>
      </c>
      <c r="E6" s="21">
        <f t="shared" ref="E6:N6" si="0">E7+E8+E10</f>
        <v>0</v>
      </c>
      <c r="F6" s="21">
        <f t="shared" si="0"/>
        <v>6771010210</v>
      </c>
      <c r="G6" s="21">
        <f t="shared" si="0"/>
        <v>1775982996</v>
      </c>
      <c r="H6" s="21">
        <f t="shared" si="0"/>
        <v>4849106214</v>
      </c>
      <c r="I6" s="21">
        <f t="shared" si="0"/>
        <v>145921000</v>
      </c>
      <c r="J6" s="21">
        <f t="shared" si="0"/>
        <v>0</v>
      </c>
      <c r="K6" s="21">
        <f t="shared" si="0"/>
        <v>4861929205.5500002</v>
      </c>
      <c r="L6" s="21">
        <f t="shared" si="0"/>
        <v>1114342819.78</v>
      </c>
      <c r="M6" s="21">
        <f t="shared" si="0"/>
        <v>3624620341.8299999</v>
      </c>
      <c r="N6" s="21">
        <f t="shared" si="0"/>
        <v>94395545.25</v>
      </c>
      <c r="O6" s="21">
        <f t="shared" ref="O6:R12" si="1">K6/F6*100</f>
        <v>71.805078633163077</v>
      </c>
      <c r="P6" s="21">
        <f t="shared" si="1"/>
        <v>62.745128882979465</v>
      </c>
      <c r="Q6" s="21">
        <f t="shared" si="1"/>
        <v>74.748215070341203</v>
      </c>
      <c r="R6" s="21">
        <f t="shared" si="1"/>
        <v>64.689486263114972</v>
      </c>
      <c r="S6" s="65"/>
    </row>
    <row r="7" spans="1:19" s="37" customFormat="1" ht="15.75" customHeight="1" x14ac:dyDescent="0.25">
      <c r="A7" s="157"/>
      <c r="B7" s="154"/>
      <c r="C7" s="160"/>
      <c r="D7" s="76" t="s">
        <v>65</v>
      </c>
      <c r="E7" s="21">
        <f>E12+E25+E41+E44+E46+E49+E64+E67+E73</f>
        <v>0</v>
      </c>
      <c r="F7" s="22">
        <f>G7+H7+I7+J7</f>
        <v>6369900756</v>
      </c>
      <c r="G7" s="21">
        <f>G12+G14+G25+G42+G44+G46+G49+G64+G67+G73</f>
        <v>1416814042</v>
      </c>
      <c r="H7" s="21">
        <f>H12+H14+H25+H42+H44+H46+H49+H64+H67+H73</f>
        <v>4807165714</v>
      </c>
      <c r="I7" s="21">
        <f>I12+I14+I25+I42+I44+I46+I49+I64+I67+I73</f>
        <v>145921000</v>
      </c>
      <c r="J7" s="21">
        <f>J12+J14+J25+J42+J44+J46+J49+J64+J67+J73</f>
        <v>0</v>
      </c>
      <c r="K7" s="21">
        <f>SUM(L7:N7)</f>
        <v>4741390263.1599998</v>
      </c>
      <c r="L7" s="21">
        <f>L12+L25+L41+L44+L46+L49+L64+L67+L73+L14</f>
        <v>1064314876.08</v>
      </c>
      <c r="M7" s="21">
        <f>M12+M25+M41+M44+M46+M49+M64+M67+M73+M14</f>
        <v>3582679841.8299999</v>
      </c>
      <c r="N7" s="21">
        <f>N12+N25+N41+N44+N46+N49+N64+N67+N73+N14</f>
        <v>94395545.25</v>
      </c>
      <c r="O7" s="40">
        <f t="shared" si="1"/>
        <v>74.434287829271796</v>
      </c>
      <c r="P7" s="40">
        <f t="shared" si="1"/>
        <v>75.120294162076078</v>
      </c>
      <c r="Q7" s="40">
        <f t="shared" si="1"/>
        <v>74.527903862271543</v>
      </c>
      <c r="R7" s="40">
        <f t="shared" si="1"/>
        <v>64.689486263114972</v>
      </c>
      <c r="S7" s="65"/>
    </row>
    <row r="8" spans="1:19" s="37" customFormat="1" ht="15.75" customHeight="1" x14ac:dyDescent="0.25">
      <c r="A8" s="157"/>
      <c r="B8" s="154"/>
      <c r="C8" s="160"/>
      <c r="D8" s="76" t="s">
        <v>66</v>
      </c>
      <c r="E8" s="21">
        <f t="shared" ref="E8:N8" si="2">E18</f>
        <v>0</v>
      </c>
      <c r="F8" s="22">
        <f t="shared" ref="F8:F74" si="3">G8+H8+I8+J8</f>
        <v>401109454</v>
      </c>
      <c r="G8" s="21">
        <f>G18+G51</f>
        <v>359168954</v>
      </c>
      <c r="H8" s="21">
        <f>H18+H51</f>
        <v>41940500</v>
      </c>
      <c r="I8" s="21">
        <f>I18+I51</f>
        <v>0</v>
      </c>
      <c r="J8" s="21">
        <f>J18+J51</f>
        <v>0</v>
      </c>
      <c r="K8" s="21">
        <f>K18+K51</f>
        <v>120538942.38999999</v>
      </c>
      <c r="L8" s="21">
        <f t="shared" si="2"/>
        <v>50027943.699999996</v>
      </c>
      <c r="M8" s="21">
        <f t="shared" si="2"/>
        <v>41940500</v>
      </c>
      <c r="N8" s="21">
        <f t="shared" si="2"/>
        <v>0</v>
      </c>
      <c r="O8" s="40">
        <f t="shared" si="1"/>
        <v>30.051384026964367</v>
      </c>
      <c r="P8" s="40">
        <f t="shared" si="1"/>
        <v>13.928805132750977</v>
      </c>
      <c r="Q8" s="40">
        <f t="shared" si="1"/>
        <v>100</v>
      </c>
      <c r="R8" s="40" t="e">
        <f t="shared" si="1"/>
        <v>#DIV/0!</v>
      </c>
      <c r="S8" s="65"/>
    </row>
    <row r="9" spans="1:19" ht="19.5" hidden="1" customHeight="1" x14ac:dyDescent="0.25">
      <c r="A9" s="158"/>
      <c r="B9" s="155"/>
      <c r="C9" s="160"/>
      <c r="D9" s="76" t="s">
        <v>65</v>
      </c>
      <c r="E9" s="21">
        <v>0</v>
      </c>
      <c r="F9" s="23">
        <f t="shared" si="3"/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40" t="e">
        <f t="shared" si="1"/>
        <v>#DIV/0!</v>
      </c>
      <c r="P9" s="40" t="e">
        <f t="shared" si="1"/>
        <v>#DIV/0!</v>
      </c>
      <c r="Q9" s="40" t="e">
        <f t="shared" si="1"/>
        <v>#DIV/0!</v>
      </c>
      <c r="R9" s="40" t="e">
        <f t="shared" si="1"/>
        <v>#DIV/0!</v>
      </c>
      <c r="S9" s="41"/>
    </row>
    <row r="10" spans="1:19" ht="19.5" customHeight="1" x14ac:dyDescent="0.25">
      <c r="A10" s="69"/>
      <c r="B10" s="66"/>
      <c r="C10" s="161"/>
      <c r="D10" s="76" t="s">
        <v>122</v>
      </c>
      <c r="E10" s="21">
        <f>E43</f>
        <v>0</v>
      </c>
      <c r="F10" s="22">
        <f>G10+H10+I10+J10</f>
        <v>0</v>
      </c>
      <c r="G10" s="21">
        <f>G43</f>
        <v>0</v>
      </c>
      <c r="H10" s="21">
        <f>H43</f>
        <v>0</v>
      </c>
      <c r="I10" s="21">
        <f>I43</f>
        <v>0</v>
      </c>
      <c r="J10" s="21">
        <f>J43</f>
        <v>0</v>
      </c>
      <c r="K10" s="21">
        <v>0</v>
      </c>
      <c r="L10" s="21">
        <v>0</v>
      </c>
      <c r="M10" s="21">
        <v>0</v>
      </c>
      <c r="N10" s="21">
        <v>0</v>
      </c>
      <c r="O10" s="40" t="e">
        <f t="shared" si="1"/>
        <v>#DIV/0!</v>
      </c>
      <c r="P10" s="40" t="e">
        <f t="shared" si="1"/>
        <v>#DIV/0!</v>
      </c>
      <c r="Q10" s="40" t="e">
        <f t="shared" si="1"/>
        <v>#DIV/0!</v>
      </c>
      <c r="R10" s="40" t="e">
        <f t="shared" si="1"/>
        <v>#DIV/0!</v>
      </c>
      <c r="S10" s="41"/>
    </row>
    <row r="11" spans="1:19" s="37" customFormat="1" ht="23.25" customHeight="1" x14ac:dyDescent="0.25">
      <c r="A11" s="24">
        <v>1</v>
      </c>
      <c r="B11" s="42"/>
      <c r="C11" s="3" t="s">
        <v>63</v>
      </c>
      <c r="D11" s="77"/>
      <c r="E11" s="25">
        <f>E12+E18+E25+E41+E44+E46+E49</f>
        <v>0</v>
      </c>
      <c r="F11" s="26">
        <f t="shared" si="3"/>
        <v>6401625738</v>
      </c>
      <c r="G11" s="25">
        <f t="shared" ref="G11:N11" si="4">G12+G18+G25+G41+G44+G46+G49+G14</f>
        <v>1484104838</v>
      </c>
      <c r="H11" s="25">
        <f t="shared" si="4"/>
        <v>4771599900</v>
      </c>
      <c r="I11" s="25">
        <f t="shared" si="4"/>
        <v>145921000</v>
      </c>
      <c r="J11" s="25">
        <f t="shared" si="4"/>
        <v>0</v>
      </c>
      <c r="K11" s="25">
        <f>K12+K18+K25+K41+K44+K46+K49+K14+K51</f>
        <v>4651457796.1699991</v>
      </c>
      <c r="L11" s="25">
        <f t="shared" si="4"/>
        <v>970489255.55000007</v>
      </c>
      <c r="M11" s="25">
        <f t="shared" si="4"/>
        <v>3558002496.6799998</v>
      </c>
      <c r="N11" s="25">
        <f t="shared" si="4"/>
        <v>94395545.25</v>
      </c>
      <c r="O11" s="43">
        <f t="shared" si="1"/>
        <v>72.660570713451463</v>
      </c>
      <c r="P11" s="43">
        <f t="shared" si="1"/>
        <v>65.392230434195241</v>
      </c>
      <c r="Q11" s="43">
        <f t="shared" si="1"/>
        <v>74.566237137359309</v>
      </c>
      <c r="R11" s="43">
        <f t="shared" si="1"/>
        <v>64.689486263114972</v>
      </c>
      <c r="S11" s="42"/>
    </row>
    <row r="12" spans="1:19" ht="21" x14ac:dyDescent="0.25">
      <c r="A12" s="27" t="s">
        <v>83</v>
      </c>
      <c r="B12" s="100"/>
      <c r="C12" s="101" t="s">
        <v>5</v>
      </c>
      <c r="D12" s="102" t="s">
        <v>65</v>
      </c>
      <c r="E12" s="103">
        <f t="shared" ref="E12:N12" si="5">E13</f>
        <v>0</v>
      </c>
      <c r="F12" s="103">
        <f t="shared" si="3"/>
        <v>0</v>
      </c>
      <c r="G12" s="103">
        <f>G13</f>
        <v>0</v>
      </c>
      <c r="H12" s="103">
        <f t="shared" si="5"/>
        <v>0</v>
      </c>
      <c r="I12" s="103">
        <f t="shared" si="5"/>
        <v>0</v>
      </c>
      <c r="J12" s="103">
        <f t="shared" si="5"/>
        <v>0</v>
      </c>
      <c r="K12" s="103">
        <f t="shared" ref="K12:K43" si="6">L12+M12+N12</f>
        <v>0</v>
      </c>
      <c r="L12" s="103">
        <f t="shared" si="5"/>
        <v>0</v>
      </c>
      <c r="M12" s="103">
        <f t="shared" si="5"/>
        <v>0</v>
      </c>
      <c r="N12" s="103">
        <f t="shared" si="5"/>
        <v>0</v>
      </c>
      <c r="O12" s="104" t="e">
        <f t="shared" si="1"/>
        <v>#DIV/0!</v>
      </c>
      <c r="P12" s="104" t="e">
        <f t="shared" si="1"/>
        <v>#DIV/0!</v>
      </c>
      <c r="Q12" s="104" t="e">
        <f t="shared" si="1"/>
        <v>#DIV/0!</v>
      </c>
      <c r="R12" s="104" t="e">
        <f t="shared" si="1"/>
        <v>#DIV/0!</v>
      </c>
      <c r="S12" s="44"/>
    </row>
    <row r="13" spans="1:19" ht="70.5" customHeight="1" x14ac:dyDescent="0.25">
      <c r="A13" s="28"/>
      <c r="B13" s="67" t="s">
        <v>21</v>
      </c>
      <c r="C13" s="68" t="s">
        <v>77</v>
      </c>
      <c r="D13" s="78"/>
      <c r="E13" s="49">
        <v>0</v>
      </c>
      <c r="F13" s="49">
        <f t="shared" si="3"/>
        <v>0</v>
      </c>
      <c r="G13" s="49">
        <v>0</v>
      </c>
      <c r="H13" s="49">
        <v>0</v>
      </c>
      <c r="I13" s="49">
        <v>0</v>
      </c>
      <c r="J13" s="49">
        <v>0</v>
      </c>
      <c r="K13" s="49">
        <f t="shared" si="6"/>
        <v>0</v>
      </c>
      <c r="L13" s="49">
        <v>0</v>
      </c>
      <c r="M13" s="49">
        <v>0</v>
      </c>
      <c r="N13" s="49">
        <v>0</v>
      </c>
      <c r="O13" s="45"/>
      <c r="P13" s="45"/>
      <c r="Q13" s="45"/>
      <c r="R13" s="45"/>
      <c r="S13" s="46"/>
    </row>
    <row r="14" spans="1:19" s="37" customFormat="1" ht="17.25" customHeight="1" x14ac:dyDescent="0.25">
      <c r="A14" s="28"/>
      <c r="B14" s="116"/>
      <c r="C14" s="105" t="s">
        <v>123</v>
      </c>
      <c r="D14" s="102" t="s">
        <v>65</v>
      </c>
      <c r="E14" s="103"/>
      <c r="F14" s="103">
        <f>G14+H14+I14+J14</f>
        <v>98193976</v>
      </c>
      <c r="G14" s="103">
        <f>G15+G16+G17</f>
        <v>41376</v>
      </c>
      <c r="H14" s="103">
        <f>H15+H16+H17</f>
        <v>2498600</v>
      </c>
      <c r="I14" s="103">
        <f>I15+I16+I17</f>
        <v>95654000</v>
      </c>
      <c r="J14" s="103">
        <f>J15+J16+J17</f>
        <v>0</v>
      </c>
      <c r="K14" s="103">
        <f t="shared" si="6"/>
        <v>76381072.560000002</v>
      </c>
      <c r="L14" s="103">
        <f>L15+L16+L17</f>
        <v>30337.13</v>
      </c>
      <c r="M14" s="103">
        <f>M15+M16+M17</f>
        <v>1832043.66</v>
      </c>
      <c r="N14" s="103">
        <f>N15+N16+N17</f>
        <v>74518691.769999996</v>
      </c>
      <c r="O14" s="104">
        <f t="shared" ref="O14:O45" si="7">K14/F14*100</f>
        <v>77.785904666901359</v>
      </c>
      <c r="P14" s="104">
        <f t="shared" ref="P14" si="8">L14/G14*100</f>
        <v>73.320596481051822</v>
      </c>
      <c r="Q14" s="104">
        <f t="shared" ref="Q14" si="9">M14/H14*100</f>
        <v>73.322807172016326</v>
      </c>
      <c r="R14" s="104">
        <f t="shared" ref="R14" si="10">N14/I14*100</f>
        <v>77.904417766115373</v>
      </c>
      <c r="S14" s="117"/>
    </row>
    <row r="15" spans="1:19" ht="60.75" customHeight="1" x14ac:dyDescent="0.25">
      <c r="A15" s="28"/>
      <c r="B15" s="70" t="s">
        <v>138</v>
      </c>
      <c r="C15" s="71" t="s">
        <v>124</v>
      </c>
      <c r="D15" s="78"/>
      <c r="E15" s="23">
        <v>0</v>
      </c>
      <c r="F15" s="23">
        <f>G15+H15+I15+J15</f>
        <v>4137576</v>
      </c>
      <c r="G15" s="121">
        <v>41376</v>
      </c>
      <c r="H15" s="121">
        <v>2498600</v>
      </c>
      <c r="I15" s="121">
        <v>1597600</v>
      </c>
      <c r="J15" s="23">
        <v>0</v>
      </c>
      <c r="K15" s="23">
        <f t="shared" si="6"/>
        <v>3033685.4799999995</v>
      </c>
      <c r="L15" s="121">
        <v>30337.13</v>
      </c>
      <c r="M15" s="121">
        <v>1832043.66</v>
      </c>
      <c r="N15" s="121">
        <v>1171304.69</v>
      </c>
      <c r="O15" s="45">
        <f t="shared" si="7"/>
        <v>73.32035665326751</v>
      </c>
      <c r="P15" s="45">
        <f t="shared" ref="P15:P46" si="11">L15/G15*100</f>
        <v>73.320596481051822</v>
      </c>
      <c r="Q15" s="45">
        <f t="shared" ref="Q15:Q46" si="12">M15/H15*100</f>
        <v>73.322807172016326</v>
      </c>
      <c r="R15" s="45">
        <f t="shared" ref="R15:R46" si="13">N15/I15*100</f>
        <v>73.316517901852777</v>
      </c>
      <c r="S15" s="46"/>
    </row>
    <row r="16" spans="1:19" ht="75.75" customHeight="1" x14ac:dyDescent="0.25">
      <c r="A16" s="28"/>
      <c r="B16" s="72" t="s">
        <v>125</v>
      </c>
      <c r="C16" s="73" t="s">
        <v>126</v>
      </c>
      <c r="D16" s="78"/>
      <c r="E16" s="23">
        <v>0</v>
      </c>
      <c r="F16" s="23">
        <f>G16+H16+I16+J16</f>
        <v>91556600</v>
      </c>
      <c r="G16" s="23">
        <v>0</v>
      </c>
      <c r="H16" s="23">
        <v>0</v>
      </c>
      <c r="I16" s="121">
        <v>91556600</v>
      </c>
      <c r="J16" s="23">
        <v>0</v>
      </c>
      <c r="K16" s="23">
        <f t="shared" si="6"/>
        <v>71558411.340000004</v>
      </c>
      <c r="L16" s="23">
        <v>0</v>
      </c>
      <c r="M16" s="23">
        <v>0</v>
      </c>
      <c r="N16" s="121">
        <v>71558411.340000004</v>
      </c>
      <c r="O16" s="45">
        <f t="shared" si="7"/>
        <v>78.157567384546837</v>
      </c>
      <c r="P16" s="45" t="e">
        <f t="shared" si="11"/>
        <v>#DIV/0!</v>
      </c>
      <c r="Q16" s="45" t="e">
        <f t="shared" si="12"/>
        <v>#DIV/0!</v>
      </c>
      <c r="R16" s="45">
        <f t="shared" si="13"/>
        <v>78.157567384546837</v>
      </c>
      <c r="S16" s="46"/>
    </row>
    <row r="17" spans="1:19" ht="108.75" customHeight="1" x14ac:dyDescent="0.25">
      <c r="A17" s="28"/>
      <c r="B17" s="74" t="s">
        <v>127</v>
      </c>
      <c r="C17" s="71" t="s">
        <v>128</v>
      </c>
      <c r="D17" s="78"/>
      <c r="E17" s="23">
        <v>0</v>
      </c>
      <c r="F17" s="23">
        <f>G17+H17+I17+J17</f>
        <v>2499800</v>
      </c>
      <c r="G17" s="23">
        <v>0</v>
      </c>
      <c r="H17" s="23">
        <v>0</v>
      </c>
      <c r="I17" s="121">
        <v>2499800</v>
      </c>
      <c r="J17" s="23">
        <v>0</v>
      </c>
      <c r="K17" s="23">
        <f t="shared" si="6"/>
        <v>1788975.74</v>
      </c>
      <c r="L17" s="23">
        <v>0</v>
      </c>
      <c r="M17" s="23">
        <v>0</v>
      </c>
      <c r="N17" s="121">
        <v>1788975.74</v>
      </c>
      <c r="O17" s="45">
        <f t="shared" si="7"/>
        <v>71.56475478038243</v>
      </c>
      <c r="P17" s="45" t="e">
        <f t="shared" si="11"/>
        <v>#DIV/0!</v>
      </c>
      <c r="Q17" s="45" t="e">
        <f t="shared" si="12"/>
        <v>#DIV/0!</v>
      </c>
      <c r="R17" s="45">
        <f t="shared" si="13"/>
        <v>71.56475478038243</v>
      </c>
      <c r="S17" s="46"/>
    </row>
    <row r="18" spans="1:19" ht="34.5" customHeight="1" x14ac:dyDescent="0.25">
      <c r="A18" s="27" t="s">
        <v>84</v>
      </c>
      <c r="B18" s="100"/>
      <c r="C18" s="101" t="s">
        <v>74</v>
      </c>
      <c r="D18" s="102" t="s">
        <v>66</v>
      </c>
      <c r="E18" s="103">
        <f>E19+E21</f>
        <v>0</v>
      </c>
      <c r="F18" s="103">
        <f t="shared" si="3"/>
        <v>293035053</v>
      </c>
      <c r="G18" s="103">
        <f>G19+G21+G23</f>
        <v>251094553</v>
      </c>
      <c r="H18" s="103">
        <f>H19+H21+H23</f>
        <v>41940500</v>
      </c>
      <c r="I18" s="103">
        <f>I19+I21+I23</f>
        <v>0</v>
      </c>
      <c r="J18" s="103">
        <f>J19+J21+J23</f>
        <v>0</v>
      </c>
      <c r="K18" s="103">
        <f t="shared" si="6"/>
        <v>91968443.699999988</v>
      </c>
      <c r="L18" s="103">
        <f>L19+L21+L23</f>
        <v>50027943.699999996</v>
      </c>
      <c r="M18" s="103">
        <f>M19+M21+M23</f>
        <v>41940500</v>
      </c>
      <c r="N18" s="103">
        <f>N19+N21+N23</f>
        <v>0</v>
      </c>
      <c r="O18" s="104">
        <f t="shared" si="7"/>
        <v>31.384792624109714</v>
      </c>
      <c r="P18" s="104">
        <f t="shared" si="11"/>
        <v>19.923946219574105</v>
      </c>
      <c r="Q18" s="104">
        <f t="shared" si="12"/>
        <v>100</v>
      </c>
      <c r="R18" s="104" t="e">
        <f t="shared" si="13"/>
        <v>#DIV/0!</v>
      </c>
      <c r="S18" s="44"/>
    </row>
    <row r="19" spans="1:19" ht="22.5" x14ac:dyDescent="0.25">
      <c r="A19" s="30"/>
      <c r="B19" s="91" t="s">
        <v>25</v>
      </c>
      <c r="C19" s="90" t="s">
        <v>78</v>
      </c>
      <c r="D19" s="95"/>
      <c r="E19" s="96">
        <v>0</v>
      </c>
      <c r="F19" s="96">
        <f>F20</f>
        <v>41940500</v>
      </c>
      <c r="G19" s="96">
        <f>G20</f>
        <v>0</v>
      </c>
      <c r="H19" s="96">
        <f>H20</f>
        <v>41940500</v>
      </c>
      <c r="I19" s="96">
        <f>I20</f>
        <v>0</v>
      </c>
      <c r="J19" s="96">
        <v>0</v>
      </c>
      <c r="K19" s="96">
        <f t="shared" si="6"/>
        <v>41940500</v>
      </c>
      <c r="L19" s="96">
        <f>L20</f>
        <v>0</v>
      </c>
      <c r="M19" s="96">
        <f>M20</f>
        <v>41940500</v>
      </c>
      <c r="N19" s="96">
        <f>N20</f>
        <v>0</v>
      </c>
      <c r="O19" s="97">
        <f t="shared" si="7"/>
        <v>100</v>
      </c>
      <c r="P19" s="97" t="e">
        <f t="shared" si="11"/>
        <v>#DIV/0!</v>
      </c>
      <c r="Q19" s="97">
        <f t="shared" si="12"/>
        <v>100</v>
      </c>
      <c r="R19" s="97" t="e">
        <f t="shared" si="13"/>
        <v>#DIV/0!</v>
      </c>
      <c r="S19" s="46"/>
    </row>
    <row r="20" spans="1:19" x14ac:dyDescent="0.25">
      <c r="A20" s="30"/>
      <c r="B20" s="131"/>
      <c r="C20" s="132" t="s">
        <v>133</v>
      </c>
      <c r="D20" s="78"/>
      <c r="E20" s="23"/>
      <c r="F20" s="23">
        <f>G20+H20+I20+J20</f>
        <v>41940500</v>
      </c>
      <c r="G20" s="23">
        <v>0</v>
      </c>
      <c r="H20" s="121">
        <v>41940500</v>
      </c>
      <c r="I20" s="23">
        <v>0</v>
      </c>
      <c r="J20" s="23">
        <v>0</v>
      </c>
      <c r="K20" s="23">
        <f t="shared" si="6"/>
        <v>41940500</v>
      </c>
      <c r="L20" s="23">
        <v>0</v>
      </c>
      <c r="M20" s="121">
        <v>41940500</v>
      </c>
      <c r="N20" s="23">
        <v>0</v>
      </c>
      <c r="O20" s="45">
        <f t="shared" si="7"/>
        <v>100</v>
      </c>
      <c r="P20" s="45" t="e">
        <f t="shared" si="11"/>
        <v>#DIV/0!</v>
      </c>
      <c r="Q20" s="45">
        <f t="shared" si="12"/>
        <v>100</v>
      </c>
      <c r="R20" s="45" t="e">
        <f t="shared" si="13"/>
        <v>#DIV/0!</v>
      </c>
      <c r="S20" s="46"/>
    </row>
    <row r="21" spans="1:19" ht="22.5" x14ac:dyDescent="0.25">
      <c r="A21" s="30"/>
      <c r="B21" s="91" t="s">
        <v>26</v>
      </c>
      <c r="C21" s="90" t="s">
        <v>79</v>
      </c>
      <c r="D21" s="95"/>
      <c r="E21" s="120">
        <v>0</v>
      </c>
      <c r="F21" s="120">
        <f>G21+H21+I21+J21</f>
        <v>4660100</v>
      </c>
      <c r="G21" s="96">
        <f>G22</f>
        <v>4660100</v>
      </c>
      <c r="H21" s="96">
        <f>H22</f>
        <v>0</v>
      </c>
      <c r="I21" s="96">
        <f>I22</f>
        <v>0</v>
      </c>
      <c r="J21" s="96">
        <f>J22</f>
        <v>0</v>
      </c>
      <c r="K21" s="96">
        <f t="shared" si="6"/>
        <v>4660055.58</v>
      </c>
      <c r="L21" s="96">
        <f>L22</f>
        <v>4660055.58</v>
      </c>
      <c r="M21" s="96">
        <f>M22</f>
        <v>0</v>
      </c>
      <c r="N21" s="96">
        <f>N22</f>
        <v>0</v>
      </c>
      <c r="O21" s="97">
        <f t="shared" si="7"/>
        <v>99.999046801570785</v>
      </c>
      <c r="P21" s="97">
        <f t="shared" si="11"/>
        <v>99.999046801570785</v>
      </c>
      <c r="Q21" s="97" t="e">
        <f t="shared" si="12"/>
        <v>#DIV/0!</v>
      </c>
      <c r="R21" s="97" t="e">
        <f t="shared" si="13"/>
        <v>#DIV/0!</v>
      </c>
      <c r="S21" s="46"/>
    </row>
    <row r="22" spans="1:19" x14ac:dyDescent="0.25">
      <c r="A22" s="30"/>
      <c r="B22" s="133"/>
      <c r="C22" s="132" t="s">
        <v>133</v>
      </c>
      <c r="D22" s="78"/>
      <c r="E22" s="23"/>
      <c r="F22" s="23">
        <f>G22+H22+I22+J22</f>
        <v>4660100</v>
      </c>
      <c r="G22" s="121">
        <v>4660100</v>
      </c>
      <c r="H22" s="23">
        <v>0</v>
      </c>
      <c r="I22" s="23">
        <v>0</v>
      </c>
      <c r="J22" s="23">
        <v>0</v>
      </c>
      <c r="K22" s="23">
        <f t="shared" si="6"/>
        <v>4660055.58</v>
      </c>
      <c r="L22" s="121">
        <v>4660055.58</v>
      </c>
      <c r="M22" s="23">
        <v>0</v>
      </c>
      <c r="N22" s="23">
        <v>0</v>
      </c>
      <c r="O22" s="45">
        <f t="shared" si="7"/>
        <v>99.999046801570785</v>
      </c>
      <c r="P22" s="45">
        <f t="shared" si="11"/>
        <v>99.999046801570785</v>
      </c>
      <c r="Q22" s="45" t="e">
        <f t="shared" si="12"/>
        <v>#DIV/0!</v>
      </c>
      <c r="R22" s="45" t="e">
        <f t="shared" si="13"/>
        <v>#DIV/0!</v>
      </c>
      <c r="S22" s="46"/>
    </row>
    <row r="23" spans="1:19" ht="22.5" x14ac:dyDescent="0.25">
      <c r="A23" s="30"/>
      <c r="B23" s="88" t="s">
        <v>129</v>
      </c>
      <c r="C23" s="89" t="s">
        <v>117</v>
      </c>
      <c r="D23" s="95"/>
      <c r="E23" s="120"/>
      <c r="F23" s="120">
        <f>F24</f>
        <v>246434453</v>
      </c>
      <c r="G23" s="96">
        <f>G24</f>
        <v>246434453</v>
      </c>
      <c r="H23" s="96">
        <f>H24</f>
        <v>0</v>
      </c>
      <c r="I23" s="96">
        <f>I24</f>
        <v>0</v>
      </c>
      <c r="J23" s="96">
        <f>J24</f>
        <v>0</v>
      </c>
      <c r="K23" s="96">
        <f t="shared" si="6"/>
        <v>45367888.119999997</v>
      </c>
      <c r="L23" s="96">
        <f>L24</f>
        <v>45367888.119999997</v>
      </c>
      <c r="M23" s="96">
        <f>M24</f>
        <v>0</v>
      </c>
      <c r="N23" s="96">
        <f>N24</f>
        <v>0</v>
      </c>
      <c r="O23" s="97">
        <f t="shared" si="7"/>
        <v>18.409718108693184</v>
      </c>
      <c r="P23" s="97">
        <f t="shared" si="11"/>
        <v>18.409718108693184</v>
      </c>
      <c r="Q23" s="97" t="e">
        <f t="shared" si="12"/>
        <v>#DIV/0!</v>
      </c>
      <c r="R23" s="97" t="e">
        <f t="shared" si="13"/>
        <v>#DIV/0!</v>
      </c>
      <c r="S23" s="46"/>
    </row>
    <row r="24" spans="1:19" x14ac:dyDescent="0.25">
      <c r="A24" s="30"/>
      <c r="B24" s="134"/>
      <c r="C24" s="132" t="s">
        <v>133</v>
      </c>
      <c r="D24" s="78"/>
      <c r="E24" s="23"/>
      <c r="F24" s="23">
        <f>G24+H24+I24+J24</f>
        <v>246434453</v>
      </c>
      <c r="G24" s="121">
        <v>246434453</v>
      </c>
      <c r="H24" s="23">
        <v>0</v>
      </c>
      <c r="I24" s="23">
        <v>0</v>
      </c>
      <c r="J24" s="23">
        <v>0</v>
      </c>
      <c r="K24" s="23">
        <f t="shared" si="6"/>
        <v>45367888.119999997</v>
      </c>
      <c r="L24" s="121">
        <v>45367888.119999997</v>
      </c>
      <c r="M24" s="23">
        <v>0</v>
      </c>
      <c r="N24" s="23">
        <v>0</v>
      </c>
      <c r="O24" s="45">
        <f t="shared" si="7"/>
        <v>18.409718108693184</v>
      </c>
      <c r="P24" s="45">
        <f t="shared" si="11"/>
        <v>18.409718108693184</v>
      </c>
      <c r="Q24" s="45" t="e">
        <f t="shared" si="12"/>
        <v>#DIV/0!</v>
      </c>
      <c r="R24" s="45" t="e">
        <f t="shared" si="13"/>
        <v>#DIV/0!</v>
      </c>
      <c r="S24" s="46"/>
    </row>
    <row r="25" spans="1:19" ht="36.75" customHeight="1" x14ac:dyDescent="0.25">
      <c r="A25" s="31" t="s">
        <v>85</v>
      </c>
      <c r="B25" s="106" t="s">
        <v>28</v>
      </c>
      <c r="C25" s="107" t="s">
        <v>73</v>
      </c>
      <c r="D25" s="102" t="s">
        <v>65</v>
      </c>
      <c r="E25" s="103">
        <f>E26+E27+E28+E29+E30+E31+E32+E33+E34+E35+E37+E38+E39+E40+E36</f>
        <v>0</v>
      </c>
      <c r="F25" s="103">
        <f t="shared" si="3"/>
        <v>5952472605</v>
      </c>
      <c r="G25" s="103">
        <f>G26+G27+G28+G29+G30+G31+G32+G33+G34+G35+G36+G37+G38+G39+G40</f>
        <v>1178757805</v>
      </c>
      <c r="H25" s="103">
        <f>H26+H27+H28+H29+H30+H31+H32+H33+H34+H35+H36+H37+H38+H39+H40</f>
        <v>4723447800</v>
      </c>
      <c r="I25" s="103">
        <f>I26+I27+I28+I29+I30+I31+I32+I33+I34+I35+I36+I37+I38+I39+I40</f>
        <v>50267000</v>
      </c>
      <c r="J25" s="103">
        <f>J26+J27+J28+J29+J30+J31+J32+J33+J34+J35+J36+J37+J38+J39+J40</f>
        <v>0</v>
      </c>
      <c r="K25" s="103">
        <f t="shared" si="6"/>
        <v>4412989648.0799999</v>
      </c>
      <c r="L25" s="103">
        <f>L26+L27+L28+L29+L30+L31+L32+L33+L34+L35+L36+L37+L38+L39+L40</f>
        <v>882353369.26999998</v>
      </c>
      <c r="M25" s="103">
        <f>M26+M27+M28+M29+M30+M31+M32+M33+M34+M35+M36+M37+M38+M39+M40</f>
        <v>3510759425.3299999</v>
      </c>
      <c r="N25" s="103">
        <f>N26+N27+N28+N29+N30+N31+N32+N33+N34+N35+N36+N37+N38+N39+N40</f>
        <v>19876853.48</v>
      </c>
      <c r="O25" s="104">
        <f t="shared" si="7"/>
        <v>74.137084551605426</v>
      </c>
      <c r="P25" s="104">
        <f t="shared" si="11"/>
        <v>74.854509172900023</v>
      </c>
      <c r="Q25" s="104">
        <f t="shared" si="12"/>
        <v>74.326203527220088</v>
      </c>
      <c r="R25" s="104">
        <f t="shared" si="13"/>
        <v>39.54254974436509</v>
      </c>
      <c r="S25" s="44"/>
    </row>
    <row r="26" spans="1:19" ht="22.5" x14ac:dyDescent="0.25">
      <c r="A26" s="32"/>
      <c r="B26" s="81" t="s">
        <v>29</v>
      </c>
      <c r="C26" s="68" t="s">
        <v>11</v>
      </c>
      <c r="D26" s="78"/>
      <c r="E26" s="23"/>
      <c r="F26" s="23">
        <f t="shared" si="3"/>
        <v>1142865564</v>
      </c>
      <c r="G26" s="121">
        <v>1142865564</v>
      </c>
      <c r="H26" s="23">
        <v>0</v>
      </c>
      <c r="I26" s="23">
        <v>0</v>
      </c>
      <c r="J26" s="121"/>
      <c r="K26" s="23">
        <f t="shared" si="6"/>
        <v>868707984.00999999</v>
      </c>
      <c r="L26" s="121">
        <v>868707984.00999999</v>
      </c>
      <c r="M26" s="23">
        <v>0</v>
      </c>
      <c r="N26" s="23">
        <v>0</v>
      </c>
      <c r="O26" s="45">
        <f t="shared" si="7"/>
        <v>76.011388510958753</v>
      </c>
      <c r="P26" s="45">
        <f t="shared" si="11"/>
        <v>76.011388510958753</v>
      </c>
      <c r="Q26" s="45" t="e">
        <f t="shared" si="12"/>
        <v>#DIV/0!</v>
      </c>
      <c r="R26" s="45" t="e">
        <f t="shared" si="13"/>
        <v>#DIV/0!</v>
      </c>
      <c r="S26" s="46"/>
    </row>
    <row r="27" spans="1:19" ht="49.5" customHeight="1" x14ac:dyDescent="0.25">
      <c r="A27" s="30"/>
      <c r="B27" s="82" t="s">
        <v>40</v>
      </c>
      <c r="C27" s="83" t="s">
        <v>30</v>
      </c>
      <c r="D27" s="78"/>
      <c r="E27" s="23">
        <v>0</v>
      </c>
      <c r="F27" s="23">
        <f t="shared" si="3"/>
        <v>741000</v>
      </c>
      <c r="G27" s="121">
        <v>741000</v>
      </c>
      <c r="H27" s="23">
        <v>0</v>
      </c>
      <c r="I27" s="23">
        <v>0</v>
      </c>
      <c r="J27" s="23">
        <v>0</v>
      </c>
      <c r="K27" s="23">
        <f t="shared" si="6"/>
        <v>230432</v>
      </c>
      <c r="L27" s="121">
        <v>230432</v>
      </c>
      <c r="M27" s="23">
        <v>0</v>
      </c>
      <c r="N27" s="23">
        <v>0</v>
      </c>
      <c r="O27" s="45">
        <f t="shared" si="7"/>
        <v>31.097435897435901</v>
      </c>
      <c r="P27" s="45">
        <f t="shared" si="11"/>
        <v>31.097435897435901</v>
      </c>
      <c r="Q27" s="45" t="e">
        <f t="shared" si="12"/>
        <v>#DIV/0!</v>
      </c>
      <c r="R27" s="45" t="e">
        <f t="shared" si="13"/>
        <v>#DIV/0!</v>
      </c>
      <c r="S27" s="46"/>
    </row>
    <row r="28" spans="1:19" ht="67.5" x14ac:dyDescent="0.25">
      <c r="A28" s="30"/>
      <c r="B28" s="82" t="s">
        <v>32</v>
      </c>
      <c r="C28" s="83" t="s">
        <v>31</v>
      </c>
      <c r="D28" s="78"/>
      <c r="E28" s="23">
        <v>0</v>
      </c>
      <c r="F28" s="23">
        <f t="shared" si="3"/>
        <v>28320000</v>
      </c>
      <c r="G28" s="23">
        <v>0</v>
      </c>
      <c r="H28" s="121">
        <v>28320000</v>
      </c>
      <c r="I28" s="23">
        <v>0</v>
      </c>
      <c r="J28" s="23">
        <v>0</v>
      </c>
      <c r="K28" s="23">
        <f t="shared" si="6"/>
        <v>21472000</v>
      </c>
      <c r="L28" s="23">
        <v>0</v>
      </c>
      <c r="M28" s="121">
        <v>21472000</v>
      </c>
      <c r="N28" s="23">
        <v>0</v>
      </c>
      <c r="O28" s="45">
        <f t="shared" si="7"/>
        <v>75.819209039548014</v>
      </c>
      <c r="P28" s="45" t="e">
        <f t="shared" si="11"/>
        <v>#DIV/0!</v>
      </c>
      <c r="Q28" s="45">
        <f t="shared" si="12"/>
        <v>75.819209039548014</v>
      </c>
      <c r="R28" s="45" t="e">
        <f t="shared" si="13"/>
        <v>#DIV/0!</v>
      </c>
      <c r="S28" s="46"/>
    </row>
    <row r="29" spans="1:19" ht="67.5" x14ac:dyDescent="0.25">
      <c r="A29" s="30"/>
      <c r="B29" s="82" t="s">
        <v>34</v>
      </c>
      <c r="C29" s="68" t="s">
        <v>33</v>
      </c>
      <c r="D29" s="78"/>
      <c r="E29" s="23">
        <v>0</v>
      </c>
      <c r="F29" s="23">
        <f t="shared" si="3"/>
        <v>619200</v>
      </c>
      <c r="G29" s="23">
        <v>0</v>
      </c>
      <c r="H29" s="121">
        <v>619200</v>
      </c>
      <c r="I29" s="23">
        <v>0</v>
      </c>
      <c r="J29" s="23">
        <v>0</v>
      </c>
      <c r="K29" s="23">
        <f t="shared" si="6"/>
        <v>217924</v>
      </c>
      <c r="L29" s="23">
        <v>0</v>
      </c>
      <c r="M29" s="121">
        <v>217924</v>
      </c>
      <c r="N29" s="23">
        <v>0</v>
      </c>
      <c r="O29" s="45">
        <f t="shared" si="7"/>
        <v>35.194444444444443</v>
      </c>
      <c r="P29" s="45" t="e">
        <f t="shared" si="11"/>
        <v>#DIV/0!</v>
      </c>
      <c r="Q29" s="45">
        <f t="shared" si="12"/>
        <v>35.194444444444443</v>
      </c>
      <c r="R29" s="45" t="e">
        <f t="shared" si="13"/>
        <v>#DIV/0!</v>
      </c>
      <c r="S29" s="46"/>
    </row>
    <row r="30" spans="1:19" ht="78.75" x14ac:dyDescent="0.25">
      <c r="A30" s="30"/>
      <c r="B30" s="81" t="s">
        <v>36</v>
      </c>
      <c r="C30" s="68" t="s">
        <v>35</v>
      </c>
      <c r="D30" s="78"/>
      <c r="E30" s="29">
        <v>0</v>
      </c>
      <c r="F30" s="23">
        <f t="shared" si="3"/>
        <v>269211300</v>
      </c>
      <c r="G30" s="23">
        <v>0</v>
      </c>
      <c r="H30" s="121">
        <v>269211300</v>
      </c>
      <c r="I30" s="23">
        <v>0</v>
      </c>
      <c r="J30" s="23">
        <v>0</v>
      </c>
      <c r="K30" s="23">
        <f t="shared" si="6"/>
        <v>183808194.66</v>
      </c>
      <c r="L30" s="23">
        <v>0</v>
      </c>
      <c r="M30" s="121">
        <v>183808194.66</v>
      </c>
      <c r="N30" s="29">
        <v>0</v>
      </c>
      <c r="O30" s="45">
        <f t="shared" si="7"/>
        <v>68.276552529555772</v>
      </c>
      <c r="P30" s="45" t="e">
        <f t="shared" si="11"/>
        <v>#DIV/0!</v>
      </c>
      <c r="Q30" s="45">
        <f t="shared" si="12"/>
        <v>68.276552529555772</v>
      </c>
      <c r="R30" s="45" t="e">
        <f t="shared" si="13"/>
        <v>#DIV/0!</v>
      </c>
      <c r="S30" s="46"/>
    </row>
    <row r="31" spans="1:19" ht="56.25" x14ac:dyDescent="0.25">
      <c r="A31" s="30"/>
      <c r="B31" s="81" t="s">
        <v>38</v>
      </c>
      <c r="C31" s="68" t="s">
        <v>37</v>
      </c>
      <c r="D31" s="78"/>
      <c r="E31" s="29">
        <v>0</v>
      </c>
      <c r="F31" s="23">
        <f t="shared" si="3"/>
        <v>70700600</v>
      </c>
      <c r="G31" s="23">
        <v>0</v>
      </c>
      <c r="H31" s="121">
        <v>70700600</v>
      </c>
      <c r="I31" s="23">
        <v>0</v>
      </c>
      <c r="J31" s="23">
        <v>0</v>
      </c>
      <c r="K31" s="23">
        <f t="shared" si="6"/>
        <v>58452542.640000001</v>
      </c>
      <c r="L31" s="23">
        <v>0</v>
      </c>
      <c r="M31" s="121">
        <v>58452542.640000001</v>
      </c>
      <c r="N31" s="23">
        <v>0</v>
      </c>
      <c r="O31" s="45">
        <f t="shared" si="7"/>
        <v>82.676162069345949</v>
      </c>
      <c r="P31" s="45" t="e">
        <f t="shared" si="11"/>
        <v>#DIV/0!</v>
      </c>
      <c r="Q31" s="45">
        <f t="shared" si="12"/>
        <v>82.676162069345949</v>
      </c>
      <c r="R31" s="45" t="e">
        <f t="shared" si="13"/>
        <v>#DIV/0!</v>
      </c>
      <c r="S31" s="46"/>
    </row>
    <row r="32" spans="1:19" ht="45" x14ac:dyDescent="0.25">
      <c r="A32" s="30"/>
      <c r="B32" s="81" t="s">
        <v>39</v>
      </c>
      <c r="C32" s="68" t="s">
        <v>7</v>
      </c>
      <c r="D32" s="78"/>
      <c r="E32" s="29">
        <v>0</v>
      </c>
      <c r="F32" s="23">
        <f t="shared" si="3"/>
        <v>1216829800</v>
      </c>
      <c r="G32" s="23">
        <v>0</v>
      </c>
      <c r="H32" s="121">
        <v>1216829800</v>
      </c>
      <c r="I32" s="23">
        <v>0</v>
      </c>
      <c r="J32" s="23">
        <v>0</v>
      </c>
      <c r="K32" s="23">
        <f t="shared" si="6"/>
        <v>913341270.02999997</v>
      </c>
      <c r="L32" s="23">
        <v>0</v>
      </c>
      <c r="M32" s="121">
        <v>913341270.02999997</v>
      </c>
      <c r="N32" s="23">
        <v>0</v>
      </c>
      <c r="O32" s="45">
        <f t="shared" si="7"/>
        <v>75.059081395771216</v>
      </c>
      <c r="P32" s="45" t="e">
        <f t="shared" si="11"/>
        <v>#DIV/0!</v>
      </c>
      <c r="Q32" s="45">
        <f t="shared" si="12"/>
        <v>75.059081395771216</v>
      </c>
      <c r="R32" s="45" t="e">
        <f t="shared" si="13"/>
        <v>#DIV/0!</v>
      </c>
      <c r="S32" s="46"/>
    </row>
    <row r="33" spans="1:19" ht="45" x14ac:dyDescent="0.25">
      <c r="A33" s="30"/>
      <c r="B33" s="81" t="s">
        <v>41</v>
      </c>
      <c r="C33" s="68" t="s">
        <v>9</v>
      </c>
      <c r="D33" s="78"/>
      <c r="E33" s="29">
        <v>0</v>
      </c>
      <c r="F33" s="23">
        <f t="shared" si="3"/>
        <v>151474400</v>
      </c>
      <c r="G33" s="23">
        <v>0</v>
      </c>
      <c r="H33" s="121">
        <v>151474400</v>
      </c>
      <c r="I33" s="23">
        <v>0</v>
      </c>
      <c r="J33" s="23">
        <v>0</v>
      </c>
      <c r="K33" s="23">
        <f t="shared" si="6"/>
        <v>118774528.25</v>
      </c>
      <c r="L33" s="23">
        <v>0</v>
      </c>
      <c r="M33" s="121">
        <v>118774528.25</v>
      </c>
      <c r="N33" s="23">
        <v>0</v>
      </c>
      <c r="O33" s="45">
        <f t="shared" si="7"/>
        <v>78.41227841140153</v>
      </c>
      <c r="P33" s="45" t="e">
        <f t="shared" si="11"/>
        <v>#DIV/0!</v>
      </c>
      <c r="Q33" s="45">
        <f t="shared" si="12"/>
        <v>78.41227841140153</v>
      </c>
      <c r="R33" s="45" t="e">
        <f t="shared" si="13"/>
        <v>#DIV/0!</v>
      </c>
      <c r="S33" s="46"/>
    </row>
    <row r="34" spans="1:19" ht="56.25" x14ac:dyDescent="0.25">
      <c r="A34" s="30"/>
      <c r="B34" s="81" t="s">
        <v>42</v>
      </c>
      <c r="C34" s="68" t="s">
        <v>8</v>
      </c>
      <c r="D34" s="78"/>
      <c r="E34" s="29">
        <v>0</v>
      </c>
      <c r="F34" s="23">
        <f t="shared" si="3"/>
        <v>2791611400</v>
      </c>
      <c r="G34" s="23">
        <v>0</v>
      </c>
      <c r="H34" s="121">
        <v>2791611400</v>
      </c>
      <c r="I34" s="23">
        <v>0</v>
      </c>
      <c r="J34" s="23">
        <v>0</v>
      </c>
      <c r="K34" s="23">
        <f t="shared" si="6"/>
        <v>2119967749.0799999</v>
      </c>
      <c r="L34" s="23">
        <v>0</v>
      </c>
      <c r="M34" s="121">
        <v>2119967749.0799999</v>
      </c>
      <c r="N34" s="23">
        <v>0</v>
      </c>
      <c r="O34" s="45">
        <f t="shared" si="7"/>
        <v>75.940646648742003</v>
      </c>
      <c r="P34" s="45" t="e">
        <f t="shared" si="11"/>
        <v>#DIV/0!</v>
      </c>
      <c r="Q34" s="45">
        <f t="shared" si="12"/>
        <v>75.940646648742003</v>
      </c>
      <c r="R34" s="45" t="e">
        <f t="shared" si="13"/>
        <v>#DIV/0!</v>
      </c>
      <c r="S34" s="46"/>
    </row>
    <row r="35" spans="1:19" ht="45" x14ac:dyDescent="0.25">
      <c r="A35" s="30"/>
      <c r="B35" s="81" t="s">
        <v>43</v>
      </c>
      <c r="C35" s="68" t="s">
        <v>10</v>
      </c>
      <c r="D35" s="78"/>
      <c r="E35" s="29">
        <v>0</v>
      </c>
      <c r="F35" s="23">
        <f t="shared" si="3"/>
        <v>50684700</v>
      </c>
      <c r="G35" s="23">
        <v>0</v>
      </c>
      <c r="H35" s="121">
        <v>50684700</v>
      </c>
      <c r="I35" s="23">
        <v>0</v>
      </c>
      <c r="J35" s="23">
        <v>0</v>
      </c>
      <c r="K35" s="23">
        <f t="shared" si="6"/>
        <v>28888966.600000001</v>
      </c>
      <c r="L35" s="23">
        <v>0</v>
      </c>
      <c r="M35" s="121">
        <v>28888966.600000001</v>
      </c>
      <c r="N35" s="23">
        <v>0</v>
      </c>
      <c r="O35" s="45">
        <f t="shared" si="7"/>
        <v>56.997410658443279</v>
      </c>
      <c r="P35" s="45" t="e">
        <f t="shared" si="11"/>
        <v>#DIV/0!</v>
      </c>
      <c r="Q35" s="45">
        <f t="shared" si="12"/>
        <v>56.997410658443279</v>
      </c>
      <c r="R35" s="45" t="e">
        <f t="shared" si="13"/>
        <v>#DIV/0!</v>
      </c>
      <c r="S35" s="46"/>
    </row>
    <row r="36" spans="1:19" ht="51.75" customHeight="1" x14ac:dyDescent="0.25">
      <c r="A36" s="30"/>
      <c r="B36" s="84" t="s">
        <v>130</v>
      </c>
      <c r="C36" s="85" t="s">
        <v>131</v>
      </c>
      <c r="D36" s="78"/>
      <c r="E36" s="29"/>
      <c r="F36" s="23">
        <f t="shared" si="3"/>
        <v>47678400</v>
      </c>
      <c r="G36" s="23">
        <v>0</v>
      </c>
      <c r="H36" s="121">
        <v>47678400</v>
      </c>
      <c r="I36" s="23">
        <v>0</v>
      </c>
      <c r="J36" s="23">
        <v>0</v>
      </c>
      <c r="K36" s="23">
        <f t="shared" si="6"/>
        <v>27486831.280000001</v>
      </c>
      <c r="L36" s="23">
        <v>0</v>
      </c>
      <c r="M36" s="121">
        <v>27486831.280000001</v>
      </c>
      <c r="N36" s="23">
        <v>0</v>
      </c>
      <c r="O36" s="45">
        <f t="shared" si="7"/>
        <v>57.650490117118025</v>
      </c>
      <c r="P36" s="45" t="e">
        <f t="shared" si="11"/>
        <v>#DIV/0!</v>
      </c>
      <c r="Q36" s="45">
        <f t="shared" si="12"/>
        <v>57.650490117118025</v>
      </c>
      <c r="R36" s="45" t="e">
        <f t="shared" si="13"/>
        <v>#DIV/0!</v>
      </c>
      <c r="S36" s="46"/>
    </row>
    <row r="37" spans="1:19" ht="22.5" x14ac:dyDescent="0.25">
      <c r="A37" s="30"/>
      <c r="B37" s="81" t="s">
        <v>44</v>
      </c>
      <c r="C37" s="68" t="s">
        <v>13</v>
      </c>
      <c r="D37" s="78"/>
      <c r="E37" s="29">
        <v>0</v>
      </c>
      <c r="F37" s="23">
        <f t="shared" si="3"/>
        <v>200000</v>
      </c>
      <c r="G37" s="23">
        <v>0</v>
      </c>
      <c r="H37" s="121">
        <v>200000</v>
      </c>
      <c r="I37" s="23">
        <v>0</v>
      </c>
      <c r="J37" s="23">
        <v>0</v>
      </c>
      <c r="K37" s="23">
        <f t="shared" si="6"/>
        <v>100000</v>
      </c>
      <c r="L37" s="23">
        <v>0</v>
      </c>
      <c r="M37" s="121">
        <v>100000</v>
      </c>
      <c r="N37" s="23">
        <v>0</v>
      </c>
      <c r="O37" s="45">
        <f t="shared" si="7"/>
        <v>50</v>
      </c>
      <c r="P37" s="45" t="e">
        <f t="shared" si="11"/>
        <v>#DIV/0!</v>
      </c>
      <c r="Q37" s="45">
        <f t="shared" si="12"/>
        <v>50</v>
      </c>
      <c r="R37" s="45" t="e">
        <f t="shared" si="13"/>
        <v>#DIV/0!</v>
      </c>
      <c r="S37" s="46"/>
    </row>
    <row r="38" spans="1:19" ht="12" customHeight="1" x14ac:dyDescent="0.25">
      <c r="A38" s="30"/>
      <c r="B38" s="81" t="s">
        <v>45</v>
      </c>
      <c r="C38" s="68" t="s">
        <v>16</v>
      </c>
      <c r="D38" s="78"/>
      <c r="E38" s="29">
        <v>0</v>
      </c>
      <c r="F38" s="23">
        <f t="shared" si="3"/>
        <v>6047241</v>
      </c>
      <c r="G38" s="121">
        <v>6047241</v>
      </c>
      <c r="H38" s="23">
        <v>0</v>
      </c>
      <c r="I38" s="23">
        <v>0</v>
      </c>
      <c r="J38" s="23">
        <v>0</v>
      </c>
      <c r="K38" s="23">
        <f t="shared" si="6"/>
        <v>5243671.5999999996</v>
      </c>
      <c r="L38" s="121">
        <v>5243671.5999999996</v>
      </c>
      <c r="M38" s="23">
        <v>0</v>
      </c>
      <c r="N38" s="23">
        <v>0</v>
      </c>
      <c r="O38" s="45">
        <f t="shared" si="7"/>
        <v>86.711801299137903</v>
      </c>
      <c r="P38" s="45">
        <f t="shared" si="11"/>
        <v>86.711801299137903</v>
      </c>
      <c r="Q38" s="45" t="e">
        <f t="shared" si="12"/>
        <v>#DIV/0!</v>
      </c>
      <c r="R38" s="45" t="e">
        <f t="shared" si="13"/>
        <v>#DIV/0!</v>
      </c>
      <c r="S38" s="46"/>
    </row>
    <row r="39" spans="1:19" ht="56.25" x14ac:dyDescent="0.25">
      <c r="A39" s="30"/>
      <c r="B39" s="81" t="s">
        <v>46</v>
      </c>
      <c r="C39" s="68" t="s">
        <v>15</v>
      </c>
      <c r="D39" s="78"/>
      <c r="E39" s="29">
        <v>0</v>
      </c>
      <c r="F39" s="23">
        <f t="shared" si="3"/>
        <v>175089000</v>
      </c>
      <c r="G39" s="121">
        <v>29104000</v>
      </c>
      <c r="H39" s="121">
        <v>95718000</v>
      </c>
      <c r="I39" s="121">
        <v>50267000</v>
      </c>
      <c r="J39" s="23">
        <v>0</v>
      </c>
      <c r="K39" s="23">
        <f t="shared" si="6"/>
        <v>65897553.930000007</v>
      </c>
      <c r="L39" s="121">
        <v>8171281.6600000001</v>
      </c>
      <c r="M39" s="121">
        <v>37849418.789999999</v>
      </c>
      <c r="N39" s="121">
        <v>19876853.48</v>
      </c>
      <c r="O39" s="45">
        <f t="shared" si="7"/>
        <v>37.636604201291917</v>
      </c>
      <c r="P39" s="45">
        <f t="shared" si="11"/>
        <v>28.076146440351842</v>
      </c>
      <c r="Q39" s="45">
        <f t="shared" si="12"/>
        <v>39.542634394784685</v>
      </c>
      <c r="R39" s="45">
        <f t="shared" si="13"/>
        <v>39.54254974436509</v>
      </c>
      <c r="S39" s="46"/>
    </row>
    <row r="40" spans="1:19" ht="22.5" x14ac:dyDescent="0.25">
      <c r="A40" s="30"/>
      <c r="B40" s="81" t="s">
        <v>47</v>
      </c>
      <c r="C40" s="68" t="s">
        <v>14</v>
      </c>
      <c r="D40" s="78"/>
      <c r="E40" s="29">
        <v>0</v>
      </c>
      <c r="F40" s="23">
        <f t="shared" si="3"/>
        <v>400000</v>
      </c>
      <c r="G40" s="23">
        <v>0</v>
      </c>
      <c r="H40" s="121">
        <v>400000</v>
      </c>
      <c r="I40" s="23">
        <v>0</v>
      </c>
      <c r="J40" s="23">
        <v>0</v>
      </c>
      <c r="K40" s="23">
        <f t="shared" si="6"/>
        <v>400000</v>
      </c>
      <c r="L40" s="23">
        <v>0</v>
      </c>
      <c r="M40" s="121">
        <v>400000</v>
      </c>
      <c r="N40" s="23">
        <v>0</v>
      </c>
      <c r="O40" s="45">
        <f t="shared" si="7"/>
        <v>100</v>
      </c>
      <c r="P40" s="45" t="e">
        <f t="shared" si="11"/>
        <v>#DIV/0!</v>
      </c>
      <c r="Q40" s="45">
        <f t="shared" si="12"/>
        <v>100</v>
      </c>
      <c r="R40" s="45" t="e">
        <f t="shared" si="13"/>
        <v>#DIV/0!</v>
      </c>
      <c r="S40" s="46"/>
    </row>
    <row r="41" spans="1:19" ht="31.5" x14ac:dyDescent="0.25">
      <c r="A41" s="27" t="s">
        <v>90</v>
      </c>
      <c r="B41" s="108" t="s">
        <v>48</v>
      </c>
      <c r="C41" s="109" t="s">
        <v>72</v>
      </c>
      <c r="D41" s="102" t="s">
        <v>132</v>
      </c>
      <c r="E41" s="103">
        <f>E42</f>
        <v>0</v>
      </c>
      <c r="F41" s="103">
        <f t="shared" si="3"/>
        <v>53228279</v>
      </c>
      <c r="G41" s="103">
        <f>G42+G43</f>
        <v>53228279</v>
      </c>
      <c r="H41" s="103">
        <f>H42+H43</f>
        <v>0</v>
      </c>
      <c r="I41" s="103">
        <f>I42+I43</f>
        <v>0</v>
      </c>
      <c r="J41" s="103">
        <f>J42+J43</f>
        <v>0</v>
      </c>
      <c r="K41" s="103">
        <f t="shared" si="6"/>
        <v>37144780.450000003</v>
      </c>
      <c r="L41" s="103">
        <f>L42+L43</f>
        <v>37144780.450000003</v>
      </c>
      <c r="M41" s="103">
        <f>M42+M43</f>
        <v>0</v>
      </c>
      <c r="N41" s="103">
        <f>N42+N43</f>
        <v>0</v>
      </c>
      <c r="O41" s="104">
        <f t="shared" si="7"/>
        <v>69.783921531635471</v>
      </c>
      <c r="P41" s="104">
        <f t="shared" si="11"/>
        <v>69.783921531635471</v>
      </c>
      <c r="Q41" s="104" t="e">
        <f t="shared" si="12"/>
        <v>#DIV/0!</v>
      </c>
      <c r="R41" s="104" t="e">
        <f t="shared" si="13"/>
        <v>#DIV/0!</v>
      </c>
      <c r="S41" s="44"/>
    </row>
    <row r="42" spans="1:19" ht="17.25" customHeight="1" x14ac:dyDescent="0.25">
      <c r="A42" s="33"/>
      <c r="B42" s="84" t="s">
        <v>49</v>
      </c>
      <c r="C42" s="119" t="s">
        <v>12</v>
      </c>
      <c r="D42" s="78" t="s">
        <v>65</v>
      </c>
      <c r="E42" s="29">
        <v>0</v>
      </c>
      <c r="F42" s="23">
        <f t="shared" si="3"/>
        <v>53228279</v>
      </c>
      <c r="G42" s="121">
        <v>53228279</v>
      </c>
      <c r="H42" s="23">
        <v>0</v>
      </c>
      <c r="I42" s="23">
        <v>0</v>
      </c>
      <c r="J42" s="29">
        <v>0</v>
      </c>
      <c r="K42" s="23">
        <f t="shared" si="6"/>
        <v>37144780.450000003</v>
      </c>
      <c r="L42" s="121">
        <v>37144780.450000003</v>
      </c>
      <c r="M42" s="23">
        <v>0</v>
      </c>
      <c r="N42" s="23">
        <v>0</v>
      </c>
      <c r="O42" s="45">
        <f t="shared" si="7"/>
        <v>69.783921531635471</v>
      </c>
      <c r="P42" s="45">
        <f t="shared" si="11"/>
        <v>69.783921531635471</v>
      </c>
      <c r="Q42" s="45" t="e">
        <f t="shared" si="12"/>
        <v>#DIV/0!</v>
      </c>
      <c r="R42" s="45" t="e">
        <f t="shared" si="13"/>
        <v>#DIV/0!</v>
      </c>
      <c r="S42" s="46"/>
    </row>
    <row r="43" spans="1:19" ht="17.25" customHeight="1" x14ac:dyDescent="0.25">
      <c r="A43" s="33"/>
      <c r="B43" s="84" t="s">
        <v>49</v>
      </c>
      <c r="C43" s="119" t="s">
        <v>12</v>
      </c>
      <c r="D43" s="78" t="s">
        <v>122</v>
      </c>
      <c r="E43" s="29"/>
      <c r="F43" s="23">
        <f t="shared" si="3"/>
        <v>0</v>
      </c>
      <c r="G43" s="23">
        <v>0</v>
      </c>
      <c r="H43" s="23">
        <v>0</v>
      </c>
      <c r="I43" s="23">
        <v>0</v>
      </c>
      <c r="J43" s="29">
        <v>0</v>
      </c>
      <c r="K43" s="23">
        <f t="shared" si="6"/>
        <v>0</v>
      </c>
      <c r="L43" s="23">
        <v>0</v>
      </c>
      <c r="M43" s="23">
        <v>0</v>
      </c>
      <c r="N43" s="23">
        <v>0</v>
      </c>
      <c r="O43" s="45" t="e">
        <f t="shared" si="7"/>
        <v>#DIV/0!</v>
      </c>
      <c r="P43" s="45" t="e">
        <f t="shared" si="11"/>
        <v>#DIV/0!</v>
      </c>
      <c r="Q43" s="45" t="e">
        <f t="shared" si="12"/>
        <v>#DIV/0!</v>
      </c>
      <c r="R43" s="45" t="e">
        <f t="shared" si="13"/>
        <v>#DIV/0!</v>
      </c>
      <c r="S43" s="46"/>
    </row>
    <row r="44" spans="1:19" ht="54.75" customHeight="1" x14ac:dyDescent="0.25">
      <c r="A44" s="31" t="s">
        <v>91</v>
      </c>
      <c r="B44" s="108" t="s">
        <v>51</v>
      </c>
      <c r="C44" s="109" t="s">
        <v>71</v>
      </c>
      <c r="D44" s="102" t="s">
        <v>65</v>
      </c>
      <c r="E44" s="103">
        <f>E45</f>
        <v>0</v>
      </c>
      <c r="F44" s="103">
        <f t="shared" si="3"/>
        <v>88000</v>
      </c>
      <c r="G44" s="103">
        <f>G45</f>
        <v>88000</v>
      </c>
      <c r="H44" s="103">
        <f>H45</f>
        <v>0</v>
      </c>
      <c r="I44" s="103">
        <f>I45</f>
        <v>0</v>
      </c>
      <c r="J44" s="103">
        <f>J45</f>
        <v>0</v>
      </c>
      <c r="K44" s="103">
        <f t="shared" ref="K44:K62" si="14">L44+M44+N44</f>
        <v>38000</v>
      </c>
      <c r="L44" s="103">
        <f>L45</f>
        <v>38000</v>
      </c>
      <c r="M44" s="103">
        <f>M45</f>
        <v>0</v>
      </c>
      <c r="N44" s="103">
        <f>N45</f>
        <v>0</v>
      </c>
      <c r="O44" s="104">
        <f t="shared" si="7"/>
        <v>43.18181818181818</v>
      </c>
      <c r="P44" s="104">
        <f t="shared" si="11"/>
        <v>43.18181818181818</v>
      </c>
      <c r="Q44" s="104" t="e">
        <f t="shared" si="12"/>
        <v>#DIV/0!</v>
      </c>
      <c r="R44" s="104" t="e">
        <f t="shared" si="13"/>
        <v>#DIV/0!</v>
      </c>
      <c r="S44" s="44"/>
    </row>
    <row r="45" spans="1:19" ht="17.25" customHeight="1" x14ac:dyDescent="0.25">
      <c r="A45" s="32"/>
      <c r="B45" s="82" t="s">
        <v>50</v>
      </c>
      <c r="C45" s="68" t="s">
        <v>16</v>
      </c>
      <c r="D45" s="78"/>
      <c r="E45" s="23">
        <v>0</v>
      </c>
      <c r="F45" s="23">
        <f t="shared" si="3"/>
        <v>88000</v>
      </c>
      <c r="G45" s="121">
        <v>88000</v>
      </c>
      <c r="H45" s="23">
        <v>0</v>
      </c>
      <c r="I45" s="23">
        <v>0</v>
      </c>
      <c r="J45" s="23">
        <v>0</v>
      </c>
      <c r="K45" s="23">
        <f t="shared" si="14"/>
        <v>38000</v>
      </c>
      <c r="L45" s="121">
        <v>38000</v>
      </c>
      <c r="M45" s="23">
        <v>0</v>
      </c>
      <c r="N45" s="23">
        <v>0</v>
      </c>
      <c r="O45" s="45">
        <f t="shared" si="7"/>
        <v>43.18181818181818</v>
      </c>
      <c r="P45" s="45">
        <f t="shared" si="11"/>
        <v>43.18181818181818</v>
      </c>
      <c r="Q45" s="45" t="e">
        <f t="shared" si="12"/>
        <v>#DIV/0!</v>
      </c>
      <c r="R45" s="45" t="e">
        <f t="shared" si="13"/>
        <v>#DIV/0!</v>
      </c>
      <c r="S45" s="46"/>
    </row>
    <row r="46" spans="1:19" ht="21" x14ac:dyDescent="0.25">
      <c r="A46" s="31" t="s">
        <v>92</v>
      </c>
      <c r="B46" s="108" t="s">
        <v>53</v>
      </c>
      <c r="C46" s="107" t="s">
        <v>75</v>
      </c>
      <c r="D46" s="102" t="s">
        <v>65</v>
      </c>
      <c r="E46" s="103">
        <f>E47+E48</f>
        <v>0</v>
      </c>
      <c r="F46" s="103">
        <f t="shared" si="3"/>
        <v>4516200</v>
      </c>
      <c r="G46" s="103">
        <f>G47+G48</f>
        <v>803200</v>
      </c>
      <c r="H46" s="103">
        <f>H47+H48</f>
        <v>3713000</v>
      </c>
      <c r="I46" s="103">
        <f>I47+I48</f>
        <v>0</v>
      </c>
      <c r="J46" s="103">
        <f>J47+J48</f>
        <v>0</v>
      </c>
      <c r="K46" s="103">
        <f t="shared" si="14"/>
        <v>4273727.6899999995</v>
      </c>
      <c r="L46" s="103">
        <f>L47+L48</f>
        <v>803200</v>
      </c>
      <c r="M46" s="103">
        <f>M47+M48</f>
        <v>3470527.69</v>
      </c>
      <c r="N46" s="103">
        <f>N47+N48</f>
        <v>0</v>
      </c>
      <c r="O46" s="104">
        <f t="shared" ref="O46:O74" si="15">K46/F46*100</f>
        <v>94.631054647712659</v>
      </c>
      <c r="P46" s="104">
        <f t="shared" si="11"/>
        <v>100</v>
      </c>
      <c r="Q46" s="104">
        <f t="shared" si="12"/>
        <v>93.469638836520332</v>
      </c>
      <c r="R46" s="104" t="e">
        <f t="shared" si="13"/>
        <v>#DIV/0!</v>
      </c>
      <c r="S46" s="44"/>
    </row>
    <row r="47" spans="1:19" ht="101.25" x14ac:dyDescent="0.25">
      <c r="A47" s="32"/>
      <c r="B47" s="82" t="s">
        <v>54</v>
      </c>
      <c r="C47" s="68" t="s">
        <v>52</v>
      </c>
      <c r="D47" s="78"/>
      <c r="E47" s="23">
        <v>0</v>
      </c>
      <c r="F47" s="23">
        <f t="shared" si="3"/>
        <v>3713000</v>
      </c>
      <c r="G47" s="23">
        <v>0</v>
      </c>
      <c r="H47" s="121">
        <v>3713000</v>
      </c>
      <c r="I47" s="23">
        <v>0</v>
      </c>
      <c r="J47" s="29">
        <v>0</v>
      </c>
      <c r="K47" s="23">
        <f t="shared" si="14"/>
        <v>3470527.69</v>
      </c>
      <c r="L47" s="23">
        <v>0</v>
      </c>
      <c r="M47" s="121">
        <v>3470527.69</v>
      </c>
      <c r="N47" s="23">
        <v>0</v>
      </c>
      <c r="O47" s="45">
        <f t="shared" si="15"/>
        <v>93.469638836520332</v>
      </c>
      <c r="P47" s="45" t="e">
        <f t="shared" ref="P47:P73" si="16">L47/G47*100</f>
        <v>#DIV/0!</v>
      </c>
      <c r="Q47" s="45">
        <f t="shared" ref="Q47:Q73" si="17">M47/H47*100</f>
        <v>93.469638836520332</v>
      </c>
      <c r="R47" s="45" t="e">
        <f t="shared" ref="R47:R73" si="18">N47/I47*100</f>
        <v>#DIV/0!</v>
      </c>
      <c r="S47" s="46"/>
    </row>
    <row r="48" spans="1:19" ht="13.5" customHeight="1" x14ac:dyDescent="0.25">
      <c r="A48" s="32"/>
      <c r="B48" s="82" t="s">
        <v>55</v>
      </c>
      <c r="C48" s="68" t="s">
        <v>16</v>
      </c>
      <c r="D48" s="78"/>
      <c r="E48" s="23">
        <v>0</v>
      </c>
      <c r="F48" s="23">
        <f t="shared" si="3"/>
        <v>803200</v>
      </c>
      <c r="G48" s="121">
        <v>803200</v>
      </c>
      <c r="H48" s="23">
        <v>0</v>
      </c>
      <c r="I48" s="23">
        <v>0</v>
      </c>
      <c r="J48" s="23">
        <v>0</v>
      </c>
      <c r="K48" s="23">
        <f t="shared" si="14"/>
        <v>803200</v>
      </c>
      <c r="L48" s="121">
        <v>803200</v>
      </c>
      <c r="M48" s="23">
        <v>0</v>
      </c>
      <c r="N48" s="23">
        <v>0</v>
      </c>
      <c r="O48" s="45">
        <f t="shared" si="15"/>
        <v>100</v>
      </c>
      <c r="P48" s="45">
        <f t="shared" si="16"/>
        <v>100</v>
      </c>
      <c r="Q48" s="45" t="e">
        <f t="shared" si="17"/>
        <v>#DIV/0!</v>
      </c>
      <c r="R48" s="45" t="e">
        <f t="shared" si="18"/>
        <v>#DIV/0!</v>
      </c>
      <c r="S48" s="46"/>
    </row>
    <row r="49" spans="1:19" ht="44.25" customHeight="1" x14ac:dyDescent="0.25">
      <c r="A49" s="31" t="s">
        <v>93</v>
      </c>
      <c r="B49" s="100"/>
      <c r="C49" s="109" t="s">
        <v>70</v>
      </c>
      <c r="D49" s="102" t="s">
        <v>65</v>
      </c>
      <c r="E49" s="103">
        <f>E50</f>
        <v>0</v>
      </c>
      <c r="F49" s="103">
        <f t="shared" si="3"/>
        <v>91625</v>
      </c>
      <c r="G49" s="103">
        <f>G50</f>
        <v>91625</v>
      </c>
      <c r="H49" s="103">
        <f>H50</f>
        <v>0</v>
      </c>
      <c r="I49" s="103">
        <f>I50</f>
        <v>0</v>
      </c>
      <c r="J49" s="103">
        <f>J50</f>
        <v>0</v>
      </c>
      <c r="K49" s="103">
        <f t="shared" si="14"/>
        <v>91625</v>
      </c>
      <c r="L49" s="103">
        <f>L50</f>
        <v>91625</v>
      </c>
      <c r="M49" s="103">
        <f>M50</f>
        <v>0</v>
      </c>
      <c r="N49" s="103">
        <f>N50</f>
        <v>0</v>
      </c>
      <c r="O49" s="104">
        <f t="shared" si="15"/>
        <v>100</v>
      </c>
      <c r="P49" s="104">
        <f t="shared" si="16"/>
        <v>100</v>
      </c>
      <c r="Q49" s="104" t="e">
        <f t="shared" si="17"/>
        <v>#DIV/0!</v>
      </c>
      <c r="R49" s="104" t="e">
        <f t="shared" si="18"/>
        <v>#DIV/0!</v>
      </c>
      <c r="S49" s="44"/>
    </row>
    <row r="50" spans="1:19" ht="13.5" customHeight="1" x14ac:dyDescent="0.25">
      <c r="A50" s="32"/>
      <c r="B50" s="82" t="s">
        <v>56</v>
      </c>
      <c r="C50" s="68" t="s">
        <v>16</v>
      </c>
      <c r="D50" s="78"/>
      <c r="E50" s="23">
        <v>0</v>
      </c>
      <c r="F50" s="23">
        <f t="shared" si="3"/>
        <v>91625</v>
      </c>
      <c r="G50" s="121">
        <v>91625</v>
      </c>
      <c r="H50" s="23">
        <v>0</v>
      </c>
      <c r="I50" s="23">
        <v>0</v>
      </c>
      <c r="J50" s="29">
        <v>0</v>
      </c>
      <c r="K50" s="23">
        <f t="shared" si="14"/>
        <v>91625</v>
      </c>
      <c r="L50" s="121">
        <v>91625</v>
      </c>
      <c r="M50" s="23">
        <v>0</v>
      </c>
      <c r="N50" s="23">
        <v>0</v>
      </c>
      <c r="O50" s="45">
        <f t="shared" si="15"/>
        <v>100</v>
      </c>
      <c r="P50" s="45">
        <f t="shared" si="16"/>
        <v>100</v>
      </c>
      <c r="Q50" s="45" t="e">
        <f t="shared" si="17"/>
        <v>#DIV/0!</v>
      </c>
      <c r="R50" s="45" t="e">
        <f t="shared" si="18"/>
        <v>#DIV/0!</v>
      </c>
      <c r="S50" s="46"/>
    </row>
    <row r="51" spans="1:19" s="37" customFormat="1" ht="33" customHeight="1" x14ac:dyDescent="0.25">
      <c r="A51" s="28"/>
      <c r="B51" s="113"/>
      <c r="C51" s="110" t="s">
        <v>142</v>
      </c>
      <c r="D51" s="102" t="s">
        <v>66</v>
      </c>
      <c r="E51" s="103"/>
      <c r="F51" s="103">
        <f>F52+F58</f>
        <v>108074401</v>
      </c>
      <c r="G51" s="103">
        <f>G52+G58</f>
        <v>108074401</v>
      </c>
      <c r="H51" s="103">
        <f>H52+H58</f>
        <v>0</v>
      </c>
      <c r="I51" s="103">
        <f>I52+I58</f>
        <v>0</v>
      </c>
      <c r="J51" s="103">
        <f>J52+J58</f>
        <v>0</v>
      </c>
      <c r="K51" s="103">
        <f t="shared" si="14"/>
        <v>28570498.690000001</v>
      </c>
      <c r="L51" s="103">
        <f>L52+L58</f>
        <v>28570498.690000001</v>
      </c>
      <c r="M51" s="103">
        <f>M52+M58</f>
        <v>0</v>
      </c>
      <c r="N51" s="103">
        <f>N52+N58</f>
        <v>0</v>
      </c>
      <c r="O51" s="104">
        <f t="shared" si="15"/>
        <v>26.435953774104192</v>
      </c>
      <c r="P51" s="104">
        <f t="shared" si="16"/>
        <v>26.435953774104192</v>
      </c>
      <c r="Q51" s="104" t="e">
        <f t="shared" si="17"/>
        <v>#DIV/0!</v>
      </c>
      <c r="R51" s="104" t="e">
        <f t="shared" si="18"/>
        <v>#DIV/0!</v>
      </c>
      <c r="S51" s="117"/>
    </row>
    <row r="52" spans="1:19" ht="23.25" customHeight="1" x14ac:dyDescent="0.25">
      <c r="A52" s="30"/>
      <c r="B52" s="92" t="s">
        <v>118</v>
      </c>
      <c r="C52" s="93" t="s">
        <v>117</v>
      </c>
      <c r="D52" s="95"/>
      <c r="E52" s="96">
        <f t="shared" ref="E52:J52" si="19">E53+E54+E55</f>
        <v>0</v>
      </c>
      <c r="F52" s="96">
        <f>F53+F54+F55+F56+F57</f>
        <v>78702423</v>
      </c>
      <c r="G52" s="96">
        <f>G53+G54+G55+G56+G57</f>
        <v>78702423</v>
      </c>
      <c r="H52" s="96">
        <f>H53+H54+H55+H56+H57</f>
        <v>0</v>
      </c>
      <c r="I52" s="96">
        <f>I53+I54+I55+I56+I57</f>
        <v>0</v>
      </c>
      <c r="J52" s="96">
        <f t="shared" si="19"/>
        <v>0</v>
      </c>
      <c r="K52" s="96">
        <f t="shared" si="14"/>
        <v>28570498.690000001</v>
      </c>
      <c r="L52" s="96">
        <f>L53+L54+L55+L56+L57</f>
        <v>28570498.690000001</v>
      </c>
      <c r="M52" s="96">
        <f>M53+M54+M55+M56+M57</f>
        <v>0</v>
      </c>
      <c r="N52" s="96">
        <f>N53+N54+N55</f>
        <v>0</v>
      </c>
      <c r="O52" s="118">
        <f t="shared" si="15"/>
        <v>36.301930234092033</v>
      </c>
      <c r="P52" s="118">
        <f t="shared" si="16"/>
        <v>36.301930234092033</v>
      </c>
      <c r="Q52" s="118" t="e">
        <f t="shared" si="17"/>
        <v>#DIV/0!</v>
      </c>
      <c r="R52" s="118" t="e">
        <f t="shared" si="18"/>
        <v>#DIV/0!</v>
      </c>
      <c r="S52" s="46"/>
    </row>
    <row r="53" spans="1:19" ht="17.25" customHeight="1" x14ac:dyDescent="0.25">
      <c r="A53" s="30"/>
      <c r="B53" s="82"/>
      <c r="C53" s="138" t="s">
        <v>134</v>
      </c>
      <c r="D53" s="78"/>
      <c r="E53" s="23">
        <v>0</v>
      </c>
      <c r="F53" s="23">
        <f>G53+H53+I53+J53</f>
        <v>38846137</v>
      </c>
      <c r="G53" s="176">
        <v>38846137</v>
      </c>
      <c r="H53" s="23">
        <v>0</v>
      </c>
      <c r="I53" s="23">
        <v>0</v>
      </c>
      <c r="J53" s="29">
        <v>0</v>
      </c>
      <c r="K53" s="121">
        <f t="shared" si="14"/>
        <v>0</v>
      </c>
      <c r="L53" s="23">
        <v>0</v>
      </c>
      <c r="M53" s="23">
        <v>0</v>
      </c>
      <c r="N53" s="23">
        <v>0</v>
      </c>
      <c r="O53" s="45">
        <f t="shared" si="15"/>
        <v>0</v>
      </c>
      <c r="P53" s="45">
        <f t="shared" si="16"/>
        <v>0</v>
      </c>
      <c r="Q53" s="45" t="e">
        <f t="shared" si="17"/>
        <v>#DIV/0!</v>
      </c>
      <c r="R53" s="45" t="e">
        <f t="shared" si="18"/>
        <v>#DIV/0!</v>
      </c>
      <c r="S53" s="46"/>
    </row>
    <row r="54" spans="1:19" ht="33" customHeight="1" x14ac:dyDescent="0.25">
      <c r="A54" s="30"/>
      <c r="B54" s="82"/>
      <c r="C54" s="140" t="s">
        <v>135</v>
      </c>
      <c r="D54" s="78"/>
      <c r="E54" s="23">
        <v>0</v>
      </c>
      <c r="F54" s="23">
        <f>G54+H54+I54+J54</f>
        <v>39647365</v>
      </c>
      <c r="G54" s="176">
        <v>39647365</v>
      </c>
      <c r="H54" s="23">
        <v>0</v>
      </c>
      <c r="I54" s="23">
        <v>0</v>
      </c>
      <c r="J54" s="29">
        <v>0</v>
      </c>
      <c r="K54" s="23">
        <f t="shared" si="14"/>
        <v>28570498.690000001</v>
      </c>
      <c r="L54" s="176">
        <v>28570498.690000001</v>
      </c>
      <c r="M54" s="23">
        <v>0</v>
      </c>
      <c r="N54" s="23">
        <v>0</v>
      </c>
      <c r="O54" s="45">
        <f t="shared" si="15"/>
        <v>72.061532185051902</v>
      </c>
      <c r="P54" s="45">
        <f t="shared" si="16"/>
        <v>72.061532185051902</v>
      </c>
      <c r="Q54" s="45" t="e">
        <f t="shared" si="17"/>
        <v>#DIV/0!</v>
      </c>
      <c r="R54" s="45" t="e">
        <f t="shared" si="18"/>
        <v>#DIV/0!</v>
      </c>
      <c r="S54" s="46"/>
    </row>
    <row r="55" spans="1:19" ht="26.25" customHeight="1" x14ac:dyDescent="0.25">
      <c r="A55" s="30"/>
      <c r="B55" s="82"/>
      <c r="C55" s="139" t="s">
        <v>141</v>
      </c>
      <c r="D55" s="78"/>
      <c r="E55" s="23">
        <v>0</v>
      </c>
      <c r="F55" s="23">
        <f>G55+H55+I55+J55</f>
        <v>86374</v>
      </c>
      <c r="G55" s="176">
        <v>86374</v>
      </c>
      <c r="H55" s="23">
        <v>0</v>
      </c>
      <c r="I55" s="23">
        <v>0</v>
      </c>
      <c r="J55" s="29">
        <v>0</v>
      </c>
      <c r="K55" s="23">
        <f t="shared" si="14"/>
        <v>0</v>
      </c>
      <c r="L55" s="23">
        <v>0</v>
      </c>
      <c r="M55" s="23">
        <v>0</v>
      </c>
      <c r="N55" s="23">
        <v>0</v>
      </c>
      <c r="O55" s="45">
        <f t="shared" si="15"/>
        <v>0</v>
      </c>
      <c r="P55" s="45">
        <f t="shared" si="16"/>
        <v>0</v>
      </c>
      <c r="Q55" s="45" t="e">
        <f t="shared" si="17"/>
        <v>#DIV/0!</v>
      </c>
      <c r="R55" s="45" t="e">
        <f t="shared" si="18"/>
        <v>#DIV/0!</v>
      </c>
      <c r="S55" s="46"/>
    </row>
    <row r="56" spans="1:19" ht="38.25" customHeight="1" x14ac:dyDescent="0.25">
      <c r="A56" s="30"/>
      <c r="B56" s="82"/>
      <c r="C56" s="141" t="s">
        <v>153</v>
      </c>
      <c r="D56" s="78"/>
      <c r="E56" s="23"/>
      <c r="F56" s="23">
        <f t="shared" ref="F56:F57" si="20">G56+H56+I56+J56</f>
        <v>59477</v>
      </c>
      <c r="G56" s="176">
        <v>59477</v>
      </c>
      <c r="H56" s="23">
        <v>0</v>
      </c>
      <c r="I56" s="23">
        <v>0</v>
      </c>
      <c r="J56" s="29"/>
      <c r="K56" s="121">
        <f t="shared" si="14"/>
        <v>0</v>
      </c>
      <c r="L56" s="23">
        <v>0</v>
      </c>
      <c r="M56" s="23">
        <v>0</v>
      </c>
      <c r="N56" s="23">
        <v>0</v>
      </c>
      <c r="O56" s="45">
        <f t="shared" si="15"/>
        <v>0</v>
      </c>
      <c r="P56" s="45">
        <f t="shared" si="16"/>
        <v>0</v>
      </c>
      <c r="Q56" s="45" t="e">
        <f t="shared" si="17"/>
        <v>#DIV/0!</v>
      </c>
      <c r="R56" s="45" t="e">
        <f t="shared" si="18"/>
        <v>#DIV/0!</v>
      </c>
      <c r="S56" s="46"/>
    </row>
    <row r="57" spans="1:19" ht="26.25" customHeight="1" x14ac:dyDescent="0.25">
      <c r="A57" s="30"/>
      <c r="B57" s="82"/>
      <c r="C57" s="141" t="s">
        <v>152</v>
      </c>
      <c r="D57" s="78"/>
      <c r="E57" s="23"/>
      <c r="F57" s="23">
        <f t="shared" si="20"/>
        <v>63070</v>
      </c>
      <c r="G57" s="176">
        <v>63070</v>
      </c>
      <c r="H57" s="23">
        <v>0</v>
      </c>
      <c r="I57" s="23">
        <v>0</v>
      </c>
      <c r="J57" s="29"/>
      <c r="K57" s="121">
        <f t="shared" si="14"/>
        <v>0</v>
      </c>
      <c r="L57" s="23">
        <v>0</v>
      </c>
      <c r="M57" s="23">
        <v>0</v>
      </c>
      <c r="N57" s="23">
        <v>0</v>
      </c>
      <c r="O57" s="45">
        <f t="shared" si="15"/>
        <v>0</v>
      </c>
      <c r="P57" s="45">
        <f t="shared" si="16"/>
        <v>0</v>
      </c>
      <c r="Q57" s="45" t="e">
        <f t="shared" si="17"/>
        <v>#DIV/0!</v>
      </c>
      <c r="R57" s="45" t="e">
        <f t="shared" si="18"/>
        <v>#DIV/0!</v>
      </c>
      <c r="S57" s="46"/>
    </row>
    <row r="58" spans="1:19" ht="13.5" customHeight="1" x14ac:dyDescent="0.2">
      <c r="A58" s="30"/>
      <c r="B58" s="94" t="s">
        <v>119</v>
      </c>
      <c r="C58" s="98" t="s">
        <v>12</v>
      </c>
      <c r="D58" s="95"/>
      <c r="E58" s="96">
        <f t="shared" ref="E58:J58" si="21">E59+E60+E61</f>
        <v>0</v>
      </c>
      <c r="F58" s="96">
        <f>F59+F60+F61+F62</f>
        <v>29371978</v>
      </c>
      <c r="G58" s="96">
        <f>G59+G60+G61+G62</f>
        <v>29371978</v>
      </c>
      <c r="H58" s="96">
        <f>H59+H60+H61+H62</f>
        <v>0</v>
      </c>
      <c r="I58" s="96">
        <f>I59+I60+I61+I62</f>
        <v>0</v>
      </c>
      <c r="J58" s="96">
        <f t="shared" si="21"/>
        <v>0</v>
      </c>
      <c r="K58" s="96">
        <f t="shared" si="14"/>
        <v>0</v>
      </c>
      <c r="L58" s="96">
        <f>L59+L60+L61+L62</f>
        <v>0</v>
      </c>
      <c r="M58" s="96">
        <f t="shared" ref="M58:N58" si="22">M59+M60+M61+M62</f>
        <v>0</v>
      </c>
      <c r="N58" s="96">
        <f t="shared" si="22"/>
        <v>0</v>
      </c>
      <c r="O58" s="118">
        <f t="shared" si="15"/>
        <v>0</v>
      </c>
      <c r="P58" s="118">
        <f t="shared" si="16"/>
        <v>0</v>
      </c>
      <c r="Q58" s="118" t="e">
        <f t="shared" si="17"/>
        <v>#DIV/0!</v>
      </c>
      <c r="R58" s="118" t="e">
        <f t="shared" si="18"/>
        <v>#DIV/0!</v>
      </c>
      <c r="S58" s="46"/>
    </row>
    <row r="59" spans="1:19" s="129" customFormat="1" ht="23.25" customHeight="1" x14ac:dyDescent="0.2">
      <c r="A59" s="127"/>
      <c r="B59" s="135"/>
      <c r="C59" s="136" t="s">
        <v>136</v>
      </c>
      <c r="D59" s="78"/>
      <c r="E59" s="23">
        <v>0</v>
      </c>
      <c r="F59" s="23">
        <f>G59+H59+I59+J59</f>
        <v>1551725</v>
      </c>
      <c r="G59" s="176">
        <v>1551725</v>
      </c>
      <c r="H59" s="23">
        <v>0</v>
      </c>
      <c r="I59" s="23">
        <v>0</v>
      </c>
      <c r="J59" s="130">
        <v>0</v>
      </c>
      <c r="K59" s="176">
        <f t="shared" si="14"/>
        <v>0</v>
      </c>
      <c r="L59" s="23">
        <v>0</v>
      </c>
      <c r="M59" s="23">
        <v>0</v>
      </c>
      <c r="N59" s="23">
        <v>0</v>
      </c>
      <c r="O59" s="45">
        <f t="shared" si="15"/>
        <v>0</v>
      </c>
      <c r="P59" s="45">
        <f t="shared" si="16"/>
        <v>0</v>
      </c>
      <c r="Q59" s="45" t="e">
        <f t="shared" si="17"/>
        <v>#DIV/0!</v>
      </c>
      <c r="R59" s="45" t="e">
        <f t="shared" si="18"/>
        <v>#DIV/0!</v>
      </c>
      <c r="S59" s="128"/>
    </row>
    <row r="60" spans="1:19" s="129" customFormat="1" ht="36" customHeight="1" x14ac:dyDescent="0.2">
      <c r="A60" s="127"/>
      <c r="B60" s="135"/>
      <c r="C60" s="136" t="s">
        <v>137</v>
      </c>
      <c r="D60" s="78"/>
      <c r="E60" s="23">
        <v>0</v>
      </c>
      <c r="F60" s="23">
        <f>G60+H60+I60+J60</f>
        <v>5715955</v>
      </c>
      <c r="G60" s="176">
        <v>5715955</v>
      </c>
      <c r="H60" s="23">
        <v>0</v>
      </c>
      <c r="I60" s="23">
        <v>0</v>
      </c>
      <c r="J60" s="130">
        <v>0</v>
      </c>
      <c r="K60" s="176">
        <f t="shared" si="14"/>
        <v>0</v>
      </c>
      <c r="L60" s="23">
        <v>0</v>
      </c>
      <c r="M60" s="23">
        <v>0</v>
      </c>
      <c r="N60" s="23">
        <v>0</v>
      </c>
      <c r="O60" s="45">
        <f t="shared" si="15"/>
        <v>0</v>
      </c>
      <c r="P60" s="45">
        <f t="shared" si="16"/>
        <v>0</v>
      </c>
      <c r="Q60" s="45" t="e">
        <f t="shared" si="17"/>
        <v>#DIV/0!</v>
      </c>
      <c r="R60" s="45" t="e">
        <f t="shared" si="18"/>
        <v>#DIV/0!</v>
      </c>
      <c r="S60" s="128"/>
    </row>
    <row r="61" spans="1:19" s="129" customFormat="1" ht="47.25" customHeight="1" x14ac:dyDescent="0.2">
      <c r="A61" s="127"/>
      <c r="B61" s="135"/>
      <c r="C61" s="132" t="s">
        <v>150</v>
      </c>
      <c r="D61" s="78"/>
      <c r="E61" s="23">
        <v>0</v>
      </c>
      <c r="F61" s="23">
        <f>G61+H61+I61+J61</f>
        <v>3104298</v>
      </c>
      <c r="G61" s="176">
        <v>3104298</v>
      </c>
      <c r="H61" s="23">
        <v>0</v>
      </c>
      <c r="I61" s="23">
        <v>0</v>
      </c>
      <c r="J61" s="130">
        <v>0</v>
      </c>
      <c r="K61" s="176">
        <f t="shared" si="14"/>
        <v>0</v>
      </c>
      <c r="L61" s="23">
        <v>0</v>
      </c>
      <c r="M61" s="23">
        <v>0</v>
      </c>
      <c r="N61" s="23">
        <v>0</v>
      </c>
      <c r="O61" s="45">
        <f t="shared" si="15"/>
        <v>0</v>
      </c>
      <c r="P61" s="45">
        <f t="shared" si="16"/>
        <v>0</v>
      </c>
      <c r="Q61" s="45" t="e">
        <f t="shared" si="17"/>
        <v>#DIV/0!</v>
      </c>
      <c r="R61" s="45" t="e">
        <f t="shared" si="18"/>
        <v>#DIV/0!</v>
      </c>
      <c r="S61" s="128"/>
    </row>
    <row r="62" spans="1:19" s="129" customFormat="1" ht="18" customHeight="1" x14ac:dyDescent="0.2">
      <c r="A62" s="127"/>
      <c r="B62" s="135"/>
      <c r="C62" s="137" t="s">
        <v>151</v>
      </c>
      <c r="D62" s="78"/>
      <c r="E62" s="23"/>
      <c r="F62" s="23">
        <f>G62+H62+I62+J62</f>
        <v>19000000</v>
      </c>
      <c r="G62" s="176">
        <v>19000000</v>
      </c>
      <c r="H62" s="23">
        <v>0</v>
      </c>
      <c r="I62" s="23">
        <v>0</v>
      </c>
      <c r="J62" s="130"/>
      <c r="K62" s="176">
        <f t="shared" si="14"/>
        <v>0</v>
      </c>
      <c r="L62" s="23">
        <v>0</v>
      </c>
      <c r="M62" s="23">
        <v>0</v>
      </c>
      <c r="N62" s="23">
        <v>0</v>
      </c>
      <c r="O62" s="45">
        <f t="shared" si="15"/>
        <v>0</v>
      </c>
      <c r="P62" s="45">
        <f t="shared" si="16"/>
        <v>0</v>
      </c>
      <c r="Q62" s="45" t="e">
        <f t="shared" si="17"/>
        <v>#DIV/0!</v>
      </c>
      <c r="R62" s="45" t="e">
        <f t="shared" si="18"/>
        <v>#DIV/0!</v>
      </c>
      <c r="S62" s="128"/>
    </row>
    <row r="63" spans="1:19" s="37" customFormat="1" ht="23.25" customHeight="1" x14ac:dyDescent="0.25">
      <c r="A63" s="24" t="s">
        <v>89</v>
      </c>
      <c r="B63" s="52"/>
      <c r="C63" s="1" t="s">
        <v>94</v>
      </c>
      <c r="D63" s="77"/>
      <c r="E63" s="25">
        <f t="shared" ref="E63:N64" si="23">E64</f>
        <v>0</v>
      </c>
      <c r="F63" s="26">
        <f t="shared" si="3"/>
        <v>63593168</v>
      </c>
      <c r="G63" s="25">
        <f t="shared" si="23"/>
        <v>63593168</v>
      </c>
      <c r="H63" s="25">
        <f t="shared" si="23"/>
        <v>0</v>
      </c>
      <c r="I63" s="25">
        <f t="shared" si="23"/>
        <v>0</v>
      </c>
      <c r="J63" s="25">
        <f t="shared" si="23"/>
        <v>0</v>
      </c>
      <c r="K63" s="25">
        <f t="shared" si="23"/>
        <v>46068576.229999997</v>
      </c>
      <c r="L63" s="25">
        <f t="shared" si="23"/>
        <v>46068576.229999997</v>
      </c>
      <c r="M63" s="25">
        <f t="shared" si="23"/>
        <v>0</v>
      </c>
      <c r="N63" s="25">
        <f t="shared" si="23"/>
        <v>0</v>
      </c>
      <c r="O63" s="43">
        <f t="shared" si="15"/>
        <v>72.442650175880516</v>
      </c>
      <c r="P63" s="43">
        <f t="shared" si="16"/>
        <v>72.442650175880516</v>
      </c>
      <c r="Q63" s="43" t="e">
        <f t="shared" si="17"/>
        <v>#DIV/0!</v>
      </c>
      <c r="R63" s="43" t="e">
        <f t="shared" si="18"/>
        <v>#DIV/0!</v>
      </c>
      <c r="S63" s="42"/>
    </row>
    <row r="64" spans="1:19" s="37" customFormat="1" ht="36" customHeight="1" x14ac:dyDescent="0.25">
      <c r="A64" s="31" t="s">
        <v>86</v>
      </c>
      <c r="B64" s="111"/>
      <c r="C64" s="107" t="s">
        <v>76</v>
      </c>
      <c r="D64" s="102" t="s">
        <v>65</v>
      </c>
      <c r="E64" s="112">
        <f>E65</f>
        <v>0</v>
      </c>
      <c r="F64" s="103">
        <f t="shared" si="3"/>
        <v>63593168</v>
      </c>
      <c r="G64" s="112">
        <f t="shared" si="23"/>
        <v>63593168</v>
      </c>
      <c r="H64" s="112">
        <f t="shared" si="23"/>
        <v>0</v>
      </c>
      <c r="I64" s="112">
        <f t="shared" si="23"/>
        <v>0</v>
      </c>
      <c r="J64" s="112">
        <f>J65</f>
        <v>0</v>
      </c>
      <c r="K64" s="112">
        <f>L64+M64+N64</f>
        <v>46068576.229999997</v>
      </c>
      <c r="L64" s="112">
        <f t="shared" si="23"/>
        <v>46068576.229999997</v>
      </c>
      <c r="M64" s="112">
        <f t="shared" si="23"/>
        <v>0</v>
      </c>
      <c r="N64" s="112">
        <f>N65</f>
        <v>0</v>
      </c>
      <c r="O64" s="104">
        <f t="shared" si="15"/>
        <v>72.442650175880516</v>
      </c>
      <c r="P64" s="104">
        <f t="shared" si="16"/>
        <v>72.442650175880516</v>
      </c>
      <c r="Q64" s="104" t="e">
        <f t="shared" si="17"/>
        <v>#DIV/0!</v>
      </c>
      <c r="R64" s="104" t="e">
        <f t="shared" si="18"/>
        <v>#DIV/0!</v>
      </c>
      <c r="S64" s="50"/>
    </row>
    <row r="65" spans="1:19" ht="15.75" customHeight="1" x14ac:dyDescent="0.25">
      <c r="A65" s="28"/>
      <c r="B65" s="86" t="s">
        <v>27</v>
      </c>
      <c r="C65" s="68" t="s">
        <v>18</v>
      </c>
      <c r="D65" s="6"/>
      <c r="E65" s="34">
        <v>0</v>
      </c>
      <c r="F65" s="23">
        <f t="shared" si="3"/>
        <v>63593168</v>
      </c>
      <c r="G65" s="146">
        <v>63593168</v>
      </c>
      <c r="H65" s="99">
        <v>0</v>
      </c>
      <c r="I65" s="99">
        <v>0</v>
      </c>
      <c r="J65" s="34">
        <v>0</v>
      </c>
      <c r="K65" s="99">
        <f>L65+M65+N65</f>
        <v>46068576.229999997</v>
      </c>
      <c r="L65" s="146">
        <v>46068576.229999997</v>
      </c>
      <c r="M65" s="34">
        <v>0</v>
      </c>
      <c r="N65" s="34">
        <v>0</v>
      </c>
      <c r="O65" s="45">
        <f t="shared" si="15"/>
        <v>72.442650175880516</v>
      </c>
      <c r="P65" s="45">
        <f t="shared" si="16"/>
        <v>72.442650175880516</v>
      </c>
      <c r="Q65" s="45" t="e">
        <f t="shared" si="17"/>
        <v>#DIV/0!</v>
      </c>
      <c r="R65" s="45" t="e">
        <f t="shared" si="18"/>
        <v>#DIV/0!</v>
      </c>
      <c r="S65" s="46"/>
    </row>
    <row r="66" spans="1:19" s="37" customFormat="1" ht="14.25" customHeight="1" x14ac:dyDescent="0.25">
      <c r="A66" s="35" t="s">
        <v>87</v>
      </c>
      <c r="B66" s="35"/>
      <c r="C66" s="5" t="s">
        <v>19</v>
      </c>
      <c r="D66" s="79"/>
      <c r="E66" s="26">
        <f t="shared" ref="E66:N66" si="24">E67</f>
        <v>0</v>
      </c>
      <c r="F66" s="26">
        <f t="shared" si="3"/>
        <v>95331021</v>
      </c>
      <c r="G66" s="26">
        <f t="shared" si="24"/>
        <v>17824707</v>
      </c>
      <c r="H66" s="26">
        <f t="shared" si="24"/>
        <v>77506314</v>
      </c>
      <c r="I66" s="26">
        <f t="shared" si="24"/>
        <v>0</v>
      </c>
      <c r="J66" s="26">
        <f t="shared" si="24"/>
        <v>0</v>
      </c>
      <c r="K66" s="26">
        <f t="shared" si="24"/>
        <v>82683568.400000006</v>
      </c>
      <c r="L66" s="26">
        <f t="shared" si="24"/>
        <v>16065723.25</v>
      </c>
      <c r="M66" s="26">
        <f t="shared" si="24"/>
        <v>66617845.149999999</v>
      </c>
      <c r="N66" s="26">
        <f t="shared" si="24"/>
        <v>0</v>
      </c>
      <c r="O66" s="43">
        <f t="shared" si="15"/>
        <v>86.733119537238565</v>
      </c>
      <c r="P66" s="43">
        <f t="shared" si="16"/>
        <v>90.131766261291133</v>
      </c>
      <c r="Q66" s="43">
        <f t="shared" si="17"/>
        <v>85.951507318487629</v>
      </c>
      <c r="R66" s="43" t="e">
        <f t="shared" si="18"/>
        <v>#DIV/0!</v>
      </c>
      <c r="S66" s="42"/>
    </row>
    <row r="67" spans="1:19" s="51" customFormat="1" ht="24" customHeight="1" x14ac:dyDescent="0.25">
      <c r="A67" s="31" t="s">
        <v>95</v>
      </c>
      <c r="B67" s="113" t="s">
        <v>62</v>
      </c>
      <c r="C67" s="107" t="s">
        <v>24</v>
      </c>
      <c r="D67" s="102" t="s">
        <v>65</v>
      </c>
      <c r="E67" s="103">
        <f>E68</f>
        <v>0</v>
      </c>
      <c r="F67" s="103">
        <f t="shared" si="3"/>
        <v>95331021</v>
      </c>
      <c r="G67" s="103">
        <f>G68+G69+G70+G71</f>
        <v>17824707</v>
      </c>
      <c r="H67" s="103">
        <f>H68+H69+H70+H71</f>
        <v>77506314</v>
      </c>
      <c r="I67" s="103">
        <f>I68+I69+I70+I71</f>
        <v>0</v>
      </c>
      <c r="J67" s="103">
        <f>J68+J69+J70+J71</f>
        <v>0</v>
      </c>
      <c r="K67" s="103">
        <f t="shared" ref="K67:K74" si="25">L67+M67+N67</f>
        <v>82683568.400000006</v>
      </c>
      <c r="L67" s="103">
        <f>L68+L69+L70+L71</f>
        <v>16065723.25</v>
      </c>
      <c r="M67" s="103">
        <f>M68+M69+M70+M71</f>
        <v>66617845.149999999</v>
      </c>
      <c r="N67" s="103">
        <f>N68+N69+N70+N71</f>
        <v>0</v>
      </c>
      <c r="O67" s="104">
        <f t="shared" si="15"/>
        <v>86.733119537238565</v>
      </c>
      <c r="P67" s="104">
        <f t="shared" si="16"/>
        <v>90.131766261291133</v>
      </c>
      <c r="Q67" s="104">
        <f t="shared" si="17"/>
        <v>85.951507318487629</v>
      </c>
      <c r="R67" s="104" t="e">
        <f t="shared" si="18"/>
        <v>#DIV/0!</v>
      </c>
      <c r="S67" s="50"/>
    </row>
    <row r="68" spans="1:19" ht="15.75" customHeight="1" x14ac:dyDescent="0.25">
      <c r="A68" s="32"/>
      <c r="B68" s="82" t="s">
        <v>57</v>
      </c>
      <c r="C68" s="68" t="s">
        <v>17</v>
      </c>
      <c r="D68" s="78"/>
      <c r="E68" s="23">
        <v>0</v>
      </c>
      <c r="F68" s="23">
        <f t="shared" si="3"/>
        <v>10922970</v>
      </c>
      <c r="G68" s="121">
        <v>10922970</v>
      </c>
      <c r="H68" s="23">
        <v>0</v>
      </c>
      <c r="I68" s="23">
        <v>0</v>
      </c>
      <c r="J68" s="29">
        <v>0</v>
      </c>
      <c r="K68" s="23">
        <f t="shared" si="25"/>
        <v>10740133</v>
      </c>
      <c r="L68" s="121">
        <v>10740133</v>
      </c>
      <c r="M68" s="23">
        <v>0</v>
      </c>
      <c r="N68" s="23">
        <v>0</v>
      </c>
      <c r="O68" s="45">
        <f t="shared" si="15"/>
        <v>98.326123755718456</v>
      </c>
      <c r="P68" s="45">
        <f t="shared" si="16"/>
        <v>98.326123755718456</v>
      </c>
      <c r="Q68" s="45" t="e">
        <f t="shared" si="17"/>
        <v>#DIV/0!</v>
      </c>
      <c r="R68" s="45" t="e">
        <f t="shared" si="18"/>
        <v>#DIV/0!</v>
      </c>
      <c r="S68" s="46"/>
    </row>
    <row r="69" spans="1:19" ht="60" customHeight="1" x14ac:dyDescent="0.25">
      <c r="A69" s="32"/>
      <c r="B69" s="82" t="s">
        <v>58</v>
      </c>
      <c r="C69" s="87" t="s">
        <v>22</v>
      </c>
      <c r="D69" s="78"/>
      <c r="E69" s="23">
        <v>0</v>
      </c>
      <c r="F69" s="23">
        <f t="shared" si="3"/>
        <v>20705214</v>
      </c>
      <c r="G69" s="23">
        <v>0</v>
      </c>
      <c r="H69" s="121">
        <v>20705214</v>
      </c>
      <c r="I69" s="23">
        <v>0</v>
      </c>
      <c r="J69" s="29">
        <v>0</v>
      </c>
      <c r="K69" s="23">
        <f t="shared" si="25"/>
        <v>15976770.75</v>
      </c>
      <c r="L69" s="23">
        <v>0</v>
      </c>
      <c r="M69" s="121">
        <v>15976770.75</v>
      </c>
      <c r="N69" s="23">
        <v>0</v>
      </c>
      <c r="O69" s="45">
        <f t="shared" si="15"/>
        <v>77.163031253866777</v>
      </c>
      <c r="P69" s="45" t="e">
        <f t="shared" si="16"/>
        <v>#DIV/0!</v>
      </c>
      <c r="Q69" s="45">
        <f t="shared" si="17"/>
        <v>77.163031253866777</v>
      </c>
      <c r="R69" s="45" t="e">
        <f t="shared" si="18"/>
        <v>#DIV/0!</v>
      </c>
      <c r="S69" s="46"/>
    </row>
    <row r="70" spans="1:19" ht="58.5" customHeight="1" x14ac:dyDescent="0.25">
      <c r="A70" s="32"/>
      <c r="B70" s="82" t="s">
        <v>140</v>
      </c>
      <c r="C70" s="87" t="s">
        <v>97</v>
      </c>
      <c r="D70" s="78"/>
      <c r="E70" s="23">
        <v>0</v>
      </c>
      <c r="F70" s="23">
        <f t="shared" si="3"/>
        <v>6901737</v>
      </c>
      <c r="G70" s="121">
        <v>6901737</v>
      </c>
      <c r="H70" s="23">
        <v>0</v>
      </c>
      <c r="I70" s="23">
        <v>0</v>
      </c>
      <c r="J70" s="29">
        <v>0</v>
      </c>
      <c r="K70" s="23">
        <f t="shared" si="25"/>
        <v>5325590.25</v>
      </c>
      <c r="L70" s="121">
        <v>5325590.25</v>
      </c>
      <c r="M70" s="23">
        <v>0</v>
      </c>
      <c r="N70" s="23">
        <v>0</v>
      </c>
      <c r="O70" s="45">
        <f t="shared" si="15"/>
        <v>77.163042434100277</v>
      </c>
      <c r="P70" s="45">
        <f t="shared" si="16"/>
        <v>77.163042434100277</v>
      </c>
      <c r="Q70" s="45" t="e">
        <f t="shared" si="17"/>
        <v>#DIV/0!</v>
      </c>
      <c r="R70" s="45" t="e">
        <f t="shared" si="18"/>
        <v>#DIV/0!</v>
      </c>
      <c r="S70" s="46"/>
    </row>
    <row r="71" spans="1:19" ht="36.75" customHeight="1" x14ac:dyDescent="0.25">
      <c r="A71" s="32"/>
      <c r="B71" s="82" t="s">
        <v>59</v>
      </c>
      <c r="C71" s="87" t="s">
        <v>23</v>
      </c>
      <c r="D71" s="78"/>
      <c r="E71" s="23">
        <v>0</v>
      </c>
      <c r="F71" s="23">
        <f t="shared" si="3"/>
        <v>56801100</v>
      </c>
      <c r="G71" s="23">
        <v>0</v>
      </c>
      <c r="H71" s="121">
        <v>56801100</v>
      </c>
      <c r="I71" s="23">
        <v>0</v>
      </c>
      <c r="J71" s="29">
        <v>0</v>
      </c>
      <c r="K71" s="23">
        <f t="shared" si="25"/>
        <v>50641074.399999999</v>
      </c>
      <c r="L71" s="23">
        <v>0</v>
      </c>
      <c r="M71" s="121">
        <v>50641074.399999999</v>
      </c>
      <c r="N71" s="23">
        <v>0</v>
      </c>
      <c r="O71" s="45">
        <f t="shared" si="15"/>
        <v>89.15509453161998</v>
      </c>
      <c r="P71" s="45" t="e">
        <f t="shared" si="16"/>
        <v>#DIV/0!</v>
      </c>
      <c r="Q71" s="45">
        <f t="shared" si="17"/>
        <v>89.15509453161998</v>
      </c>
      <c r="R71" s="45" t="e">
        <f t="shared" si="18"/>
        <v>#DIV/0!</v>
      </c>
      <c r="S71" s="46"/>
    </row>
    <row r="72" spans="1:19" s="37" customFormat="1" ht="24" customHeight="1" x14ac:dyDescent="0.25">
      <c r="A72" s="35" t="s">
        <v>88</v>
      </c>
      <c r="B72" s="35"/>
      <c r="C72" s="4" t="s">
        <v>61</v>
      </c>
      <c r="D72" s="77"/>
      <c r="E72" s="25">
        <f t="shared" ref="E72:N73" si="26">E73</f>
        <v>0</v>
      </c>
      <c r="F72" s="26">
        <f t="shared" si="3"/>
        <v>102385882</v>
      </c>
      <c r="G72" s="25">
        <f>G73</f>
        <v>102385882</v>
      </c>
      <c r="H72" s="25">
        <f t="shared" si="26"/>
        <v>0</v>
      </c>
      <c r="I72" s="25">
        <f t="shared" si="26"/>
        <v>0</v>
      </c>
      <c r="J72" s="25">
        <f t="shared" si="26"/>
        <v>0</v>
      </c>
      <c r="K72" s="25">
        <f t="shared" si="25"/>
        <v>81719264.75</v>
      </c>
      <c r="L72" s="25">
        <f t="shared" si="26"/>
        <v>81719264.75</v>
      </c>
      <c r="M72" s="25">
        <f t="shared" si="26"/>
        <v>0</v>
      </c>
      <c r="N72" s="25">
        <f t="shared" si="26"/>
        <v>0</v>
      </c>
      <c r="O72" s="43">
        <f t="shared" si="15"/>
        <v>79.814973660138023</v>
      </c>
      <c r="P72" s="43">
        <f t="shared" si="16"/>
        <v>79.814973660138023</v>
      </c>
      <c r="Q72" s="43" t="e">
        <f t="shared" si="17"/>
        <v>#DIV/0!</v>
      </c>
      <c r="R72" s="43" t="e">
        <f t="shared" si="18"/>
        <v>#DIV/0!</v>
      </c>
      <c r="S72" s="42"/>
    </row>
    <row r="73" spans="1:19" s="37" customFormat="1" ht="31.5" x14ac:dyDescent="0.25">
      <c r="A73" s="31" t="s">
        <v>96</v>
      </c>
      <c r="B73" s="114"/>
      <c r="C73" s="109" t="s">
        <v>20</v>
      </c>
      <c r="D73" s="102" t="s">
        <v>65</v>
      </c>
      <c r="E73" s="103">
        <f>E74</f>
        <v>0</v>
      </c>
      <c r="F73" s="103">
        <f t="shared" si="3"/>
        <v>102385882</v>
      </c>
      <c r="G73" s="103">
        <f t="shared" si="26"/>
        <v>102385882</v>
      </c>
      <c r="H73" s="103">
        <f t="shared" si="26"/>
        <v>0</v>
      </c>
      <c r="I73" s="103">
        <f t="shared" si="26"/>
        <v>0</v>
      </c>
      <c r="J73" s="103">
        <f>J74</f>
        <v>0</v>
      </c>
      <c r="K73" s="103">
        <f t="shared" si="25"/>
        <v>81719264.75</v>
      </c>
      <c r="L73" s="103">
        <f t="shared" si="26"/>
        <v>81719264.75</v>
      </c>
      <c r="M73" s="103">
        <f t="shared" si="26"/>
        <v>0</v>
      </c>
      <c r="N73" s="103">
        <f>N74</f>
        <v>0</v>
      </c>
      <c r="O73" s="104">
        <f t="shared" si="15"/>
        <v>79.814973660138023</v>
      </c>
      <c r="P73" s="104">
        <f t="shared" si="16"/>
        <v>79.814973660138023</v>
      </c>
      <c r="Q73" s="104" t="e">
        <f t="shared" si="17"/>
        <v>#DIV/0!</v>
      </c>
      <c r="R73" s="104" t="e">
        <f t="shared" si="18"/>
        <v>#DIV/0!</v>
      </c>
      <c r="S73" s="50"/>
    </row>
    <row r="74" spans="1:19" ht="22.5" x14ac:dyDescent="0.25">
      <c r="A74" s="32"/>
      <c r="B74" s="86" t="s">
        <v>60</v>
      </c>
      <c r="C74" s="68" t="s">
        <v>11</v>
      </c>
      <c r="D74" s="78"/>
      <c r="E74" s="23">
        <v>0</v>
      </c>
      <c r="F74" s="23">
        <f t="shared" si="3"/>
        <v>102385882</v>
      </c>
      <c r="G74" s="121">
        <v>102385882</v>
      </c>
      <c r="H74" s="23">
        <v>0</v>
      </c>
      <c r="I74" s="23">
        <v>0</v>
      </c>
      <c r="J74" s="23">
        <v>0</v>
      </c>
      <c r="K74" s="23">
        <f t="shared" si="25"/>
        <v>81719264.75</v>
      </c>
      <c r="L74" s="121">
        <v>81719264.75</v>
      </c>
      <c r="M74" s="23">
        <v>0</v>
      </c>
      <c r="N74" s="23">
        <v>0</v>
      </c>
      <c r="O74" s="45">
        <f t="shared" si="15"/>
        <v>79.814973660138023</v>
      </c>
      <c r="P74" s="45">
        <f t="shared" ref="P74:Q74" si="27">L74/G74*100</f>
        <v>79.814973660138023</v>
      </c>
      <c r="Q74" s="45" t="e">
        <f t="shared" si="27"/>
        <v>#DIV/0!</v>
      </c>
      <c r="R74" s="45" t="e">
        <f>N74/I74*100</f>
        <v>#DIV/0!</v>
      </c>
      <c r="S74" s="46"/>
    </row>
    <row r="75" spans="1:19" x14ac:dyDescent="0.25">
      <c r="O75" s="47"/>
      <c r="P75" s="48"/>
      <c r="Q75" s="48"/>
      <c r="R75" s="48"/>
    </row>
  </sheetData>
  <mergeCells count="12">
    <mergeCell ref="O2:S3"/>
    <mergeCell ref="C1:O1"/>
    <mergeCell ref="K2:N3"/>
    <mergeCell ref="F2:J3"/>
    <mergeCell ref="C2:C4"/>
    <mergeCell ref="E2:E3"/>
    <mergeCell ref="D2:D3"/>
    <mergeCell ref="B2:B4"/>
    <mergeCell ref="A2:A4"/>
    <mergeCell ref="B6:B9"/>
    <mergeCell ref="A6:A9"/>
    <mergeCell ref="C6:C10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colBreaks count="2" manualBreakCount="2">
    <brk id="10" max="74" man="1"/>
    <brk id="19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"/>
  <sheetViews>
    <sheetView tabSelected="1" view="pageBreakPreview" zoomScale="90" zoomScaleNormal="85" zoomScaleSheetLayoutView="90" workbookViewId="0">
      <selection activeCell="E22" sqref="E22"/>
    </sheetView>
  </sheetViews>
  <sheetFormatPr defaultRowHeight="18.75" x14ac:dyDescent="0.25"/>
  <cols>
    <col min="1" max="1" width="60.28515625" style="8" customWidth="1"/>
    <col min="2" max="2" width="25.85546875" style="8" customWidth="1"/>
    <col min="3" max="3" width="26.5703125" style="8" customWidth="1"/>
    <col min="4" max="4" width="28.28515625" style="8" customWidth="1"/>
    <col min="5" max="5" width="146.140625" style="8" customWidth="1"/>
    <col min="6" max="16384" width="9.140625" style="8"/>
  </cols>
  <sheetData>
    <row r="1" spans="1:5" ht="27" customHeight="1" x14ac:dyDescent="0.25">
      <c r="A1" s="173" t="s">
        <v>139</v>
      </c>
      <c r="B1" s="173"/>
      <c r="C1" s="173"/>
      <c r="D1" s="173"/>
      <c r="E1" s="173"/>
    </row>
    <row r="2" spans="1:5" x14ac:dyDescent="0.25">
      <c r="A2" s="9"/>
    </row>
    <row r="3" spans="1:5" ht="38.25" customHeight="1" x14ac:dyDescent="0.25">
      <c r="A3" s="174" t="s">
        <v>69</v>
      </c>
      <c r="B3" s="10" t="s">
        <v>98</v>
      </c>
      <c r="C3" s="174" t="s">
        <v>100</v>
      </c>
      <c r="D3" s="174"/>
      <c r="E3" s="174"/>
    </row>
    <row r="4" spans="1:5" ht="57.75" customHeight="1" x14ac:dyDescent="0.25">
      <c r="A4" s="174"/>
      <c r="B4" s="10" t="s">
        <v>99</v>
      </c>
      <c r="C4" s="10" t="s">
        <v>157</v>
      </c>
      <c r="D4" s="10" t="s">
        <v>156</v>
      </c>
      <c r="E4" s="10" t="s">
        <v>101</v>
      </c>
    </row>
    <row r="5" spans="1:5" x14ac:dyDescent="0.25">
      <c r="A5" s="10">
        <v>1</v>
      </c>
      <c r="B5" s="10" t="s">
        <v>102</v>
      </c>
      <c r="C5" s="10">
        <v>3</v>
      </c>
      <c r="D5" s="10">
        <v>4</v>
      </c>
      <c r="E5" s="10">
        <v>5</v>
      </c>
    </row>
    <row r="6" spans="1:5" ht="56.25" x14ac:dyDescent="0.25">
      <c r="A6" s="54" t="s">
        <v>68</v>
      </c>
      <c r="B6" s="54" t="s">
        <v>103</v>
      </c>
      <c r="C6" s="55">
        <f>'Октябрь 2025'!K6</f>
        <v>4861929205.5500002</v>
      </c>
      <c r="D6" s="55" t="e">
        <f>'Октябрь 2025'!#REF!</f>
        <v>#REF!</v>
      </c>
      <c r="E6" s="54"/>
    </row>
    <row r="7" spans="1:5" ht="37.5" x14ac:dyDescent="0.25">
      <c r="A7" s="56" t="s">
        <v>104</v>
      </c>
      <c r="B7" s="57" t="s">
        <v>103</v>
      </c>
      <c r="C7" s="58">
        <f>'Октябрь 2025'!K11</f>
        <v>4651457796.1699991</v>
      </c>
      <c r="D7" s="58" t="e">
        <f>'Октябрь 2025'!#REF!</f>
        <v>#REF!</v>
      </c>
      <c r="E7" s="57"/>
    </row>
    <row r="8" spans="1:5" ht="37.5" hidden="1" x14ac:dyDescent="0.25">
      <c r="A8" s="12" t="s">
        <v>5</v>
      </c>
      <c r="B8" s="10" t="s">
        <v>65</v>
      </c>
      <c r="C8" s="15">
        <f>'Октябрь 2025'!K12</f>
        <v>0</v>
      </c>
      <c r="D8" s="15" t="e">
        <f>'Октябрь 2025'!#REF!</f>
        <v>#REF!</v>
      </c>
      <c r="E8" s="62" t="s">
        <v>116</v>
      </c>
    </row>
    <row r="9" spans="1:5" ht="33.75" customHeight="1" x14ac:dyDescent="0.25">
      <c r="A9" s="12" t="s">
        <v>123</v>
      </c>
      <c r="B9" s="115" t="s">
        <v>65</v>
      </c>
      <c r="C9" s="15">
        <f>'Октябрь 2025'!K14</f>
        <v>76381072.560000002</v>
      </c>
      <c r="D9" s="15">
        <f>'Октябрь 2025'!O14</f>
        <v>77.785904666901359</v>
      </c>
      <c r="E9" s="126" t="s">
        <v>148</v>
      </c>
    </row>
    <row r="10" spans="1:5" ht="66.75" customHeight="1" x14ac:dyDescent="0.25">
      <c r="A10" s="142" t="s">
        <v>74</v>
      </c>
      <c r="B10" s="143" t="s">
        <v>66</v>
      </c>
      <c r="C10" s="144">
        <f>'Октябрь 2025'!K18</f>
        <v>91968443.699999988</v>
      </c>
      <c r="D10" s="144">
        <f>'Октябрь 2025'!O18</f>
        <v>31.384792624109714</v>
      </c>
      <c r="E10" s="175" t="s">
        <v>158</v>
      </c>
    </row>
    <row r="11" spans="1:5" ht="187.5" customHeight="1" x14ac:dyDescent="0.25">
      <c r="A11" s="11" t="s">
        <v>105</v>
      </c>
      <c r="B11" s="10" t="s">
        <v>65</v>
      </c>
      <c r="C11" s="15">
        <f>'Октябрь 2025'!K25</f>
        <v>4412989648.0799999</v>
      </c>
      <c r="D11" s="15">
        <f>'Октябрь 2025'!O25</f>
        <v>74.137084551605426</v>
      </c>
      <c r="E11" s="123" t="s">
        <v>149</v>
      </c>
    </row>
    <row r="12" spans="1:5" ht="66" customHeight="1" x14ac:dyDescent="0.25">
      <c r="A12" s="12" t="s">
        <v>106</v>
      </c>
      <c r="B12" s="10" t="s">
        <v>65</v>
      </c>
      <c r="C12" s="15">
        <f>'Октябрь 2025'!K41</f>
        <v>37144780.450000003</v>
      </c>
      <c r="D12" s="15">
        <f>'Октябрь 2025'!O41</f>
        <v>69.783921531635471</v>
      </c>
      <c r="E12" s="124" t="s">
        <v>145</v>
      </c>
    </row>
    <row r="13" spans="1:5" ht="123.75" customHeight="1" x14ac:dyDescent="0.25">
      <c r="A13" s="12" t="s">
        <v>107</v>
      </c>
      <c r="B13" s="10" t="s">
        <v>65</v>
      </c>
      <c r="C13" s="15">
        <f>'Октябрь 2025'!K44</f>
        <v>38000</v>
      </c>
      <c r="D13" s="15">
        <f>'Октябрь 2025'!O44</f>
        <v>43.18181818181818</v>
      </c>
      <c r="E13" s="123" t="s">
        <v>144</v>
      </c>
    </row>
    <row r="14" spans="1:5" ht="61.5" customHeight="1" x14ac:dyDescent="0.25">
      <c r="A14" s="11" t="s">
        <v>108</v>
      </c>
      <c r="B14" s="10" t="s">
        <v>65</v>
      </c>
      <c r="C14" s="15">
        <f>'Октябрь 2025'!K46</f>
        <v>4273727.6899999995</v>
      </c>
      <c r="D14" s="15">
        <f>'Октябрь 2025'!O46</f>
        <v>94.631054647712659</v>
      </c>
      <c r="E14" s="123" t="s">
        <v>160</v>
      </c>
    </row>
    <row r="15" spans="1:5" ht="93.75" x14ac:dyDescent="0.25">
      <c r="A15" s="12" t="s">
        <v>109</v>
      </c>
      <c r="B15" s="10" t="s">
        <v>65</v>
      </c>
      <c r="C15" s="15">
        <f>'Октябрь 2025'!K49</f>
        <v>91625</v>
      </c>
      <c r="D15" s="15">
        <f>'Октябрь 2025'!O49</f>
        <v>100</v>
      </c>
      <c r="E15" s="122" t="s">
        <v>146</v>
      </c>
    </row>
    <row r="16" spans="1:5" ht="339" customHeight="1" x14ac:dyDescent="0.25">
      <c r="A16" s="145" t="s">
        <v>143</v>
      </c>
      <c r="B16" s="143" t="s">
        <v>66</v>
      </c>
      <c r="C16" s="144">
        <f>'Октябрь 2025'!K51</f>
        <v>28570498.690000001</v>
      </c>
      <c r="D16" s="144">
        <f>'Октябрь 2025'!O51</f>
        <v>26.435953774104192</v>
      </c>
      <c r="E16" s="175" t="s">
        <v>159</v>
      </c>
    </row>
    <row r="17" spans="1:5" ht="56.25" x14ac:dyDescent="0.25">
      <c r="A17" s="56" t="s">
        <v>110</v>
      </c>
      <c r="B17" s="57" t="s">
        <v>65</v>
      </c>
      <c r="C17" s="58">
        <f>'Октябрь 2025'!K63</f>
        <v>46068576.229999997</v>
      </c>
      <c r="D17" s="58">
        <f>'Октябрь 2025'!O63</f>
        <v>72.442650175880516</v>
      </c>
      <c r="E17" s="63"/>
    </row>
    <row r="18" spans="1:5" ht="130.5" customHeight="1" x14ac:dyDescent="0.25">
      <c r="A18" s="11" t="s">
        <v>113</v>
      </c>
      <c r="B18" s="10" t="s">
        <v>65</v>
      </c>
      <c r="C18" s="15">
        <f>'Октябрь 2025'!K64</f>
        <v>46068576.229999997</v>
      </c>
      <c r="D18" s="15">
        <f>'Октябрь 2025'!O64</f>
        <v>72.442650175880516</v>
      </c>
      <c r="E18" s="125" t="s">
        <v>147</v>
      </c>
    </row>
    <row r="19" spans="1:5" ht="37.5" x14ac:dyDescent="0.25">
      <c r="A19" s="59" t="s">
        <v>111</v>
      </c>
      <c r="B19" s="57" t="s">
        <v>65</v>
      </c>
      <c r="C19" s="60">
        <f>'Октябрь 2025'!K66</f>
        <v>82683568.400000006</v>
      </c>
      <c r="D19" s="60">
        <f>'Октябрь 2025'!O66</f>
        <v>86.733119537238565</v>
      </c>
      <c r="E19" s="64"/>
    </row>
    <row r="20" spans="1:5" ht="67.5" customHeight="1" x14ac:dyDescent="0.25">
      <c r="A20" s="11" t="s">
        <v>114</v>
      </c>
      <c r="B20" s="10" t="s">
        <v>65</v>
      </c>
      <c r="C20" s="15">
        <f>'Октябрь 2025'!K67</f>
        <v>82683568.400000006</v>
      </c>
      <c r="D20" s="15">
        <f>'Октябрь 2025'!O67</f>
        <v>86.733119537238565</v>
      </c>
      <c r="E20" s="122" t="s">
        <v>154</v>
      </c>
    </row>
    <row r="21" spans="1:5" ht="56.25" x14ac:dyDescent="0.25">
      <c r="A21" s="56" t="s">
        <v>112</v>
      </c>
      <c r="B21" s="61" t="s">
        <v>65</v>
      </c>
      <c r="C21" s="58">
        <f>'Октябрь 2025'!K72</f>
        <v>81719264.75</v>
      </c>
      <c r="D21" s="58">
        <f>'Октябрь 2025'!O72</f>
        <v>79.814973660138023</v>
      </c>
      <c r="E21" s="63"/>
    </row>
    <row r="22" spans="1:5" ht="56.25" x14ac:dyDescent="0.25">
      <c r="A22" s="14" t="s">
        <v>115</v>
      </c>
      <c r="B22" s="13" t="s">
        <v>65</v>
      </c>
      <c r="C22" s="53">
        <f>'Октябрь 2025'!K73</f>
        <v>81719264.75</v>
      </c>
      <c r="D22" s="53">
        <f>'Октябрь 2025'!O73</f>
        <v>79.814973660138023</v>
      </c>
      <c r="E22" s="122"/>
    </row>
  </sheetData>
  <mergeCells count="3">
    <mergeCell ref="A1:E1"/>
    <mergeCell ref="A3:A4"/>
    <mergeCell ref="C3:E3"/>
  </mergeCells>
  <pageMargins left="0.25" right="0.25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Октябрь 2025</vt:lpstr>
      <vt:lpstr>Причины низкого исполнения</vt:lpstr>
      <vt:lpstr>'Октябрь 2025'!Заголовки_для_печати</vt:lpstr>
      <vt:lpstr>'Октябрь 2025'!Область_печати</vt:lpstr>
      <vt:lpstr>'Причины низкого исполнения'!Область_печати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Юрьевна Труханова</dc:creator>
  <cp:lastModifiedBy>Трефилова Ирина Васильевна</cp:lastModifiedBy>
  <cp:lastPrinted>2025-10-01T09:47:21Z</cp:lastPrinted>
  <dcterms:created xsi:type="dcterms:W3CDTF">2015-06-05T18:19:34Z</dcterms:created>
  <dcterms:modified xsi:type="dcterms:W3CDTF">2025-11-10T12:28:17Z</dcterms:modified>
</cp:coreProperties>
</file>