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1" sheetId="1" state="visible" r:id="rId3"/>
  </sheets>
  <externalReferences>
    <externalReference r:id="rId1"/>
    <externalReference r:id="rId2"/>
  </externalReferences>
  <definedNames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/>
</workbook>
</file>

<file path=xl/sharedStrings.xml><?xml version="1.0" encoding="utf-8"?>
<sst xmlns="http://schemas.openxmlformats.org/spreadsheetml/2006/main" count="163" uniqueCount="163">
  <si>
    <t xml:space="preserve">Код бюджетной классификации</t>
  </si>
  <si>
    <t xml:space="preserve">Наименование </t>
  </si>
  <si>
    <t xml:space="preserve">Утвержденный план от 22.04.2025                № 776-VII                         (в рублях)</t>
  </si>
  <si>
    <t xml:space="preserve">Поправки вносимые в бюджет, в рублях (гр.6-гр.3)</t>
  </si>
  <si>
    <t xml:space="preserve">% изменения, ((гр.6/гр.3)*100-100)</t>
  </si>
  <si>
    <t xml:space="preserve">Уточнённый бюджет на 2025 год с учётом поправок, в рублях</t>
  </si>
  <si>
    <t xml:space="preserve">000 1 00 00000 00 0000 000</t>
  </si>
  <si>
    <t xml:space="preserve">НАЛОГОВЫЕ И НЕНАЛОГОВЫЕ ДОХОДЫ</t>
  </si>
  <si>
    <t xml:space="preserve">НАЛОГОВЫЕ ДОХОДЫ</t>
  </si>
  <si>
    <t xml:space="preserve">000 1 01 02000 01 0000 110</t>
  </si>
  <si>
    <t xml:space="preserve">Налог на доходы физических лиц </t>
  </si>
  <si>
    <t xml:space="preserve">000 1 03 02000 01 0000 110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</si>
  <si>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</si>
  <si>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000 1 05 00000 00 0000 000</t>
  </si>
  <si>
    <t xml:space="preserve">Налоги на совокупный доход</t>
  </si>
  <si>
    <t xml:space="preserve">000 1 05 01000 00 0000 110</t>
  </si>
  <si>
    <t xml:space="preserve">Налог, взимаемый в связи с применением упрощенной системы налогообложения</t>
  </si>
  <si>
    <t xml:space="preserve">000 1 05 03000 01 0000 110</t>
  </si>
  <si>
    <t xml:space="preserve">Единый сельскохозяйственный налог</t>
  </si>
  <si>
    <t xml:space="preserve">000 1 05 04010 02 0000 110</t>
  </si>
  <si>
    <t xml:space="preserve">Налог, взимаемый в связи с применением патентной системы налогообложения, зачисляемый в бюджеты городских округов</t>
  </si>
  <si>
    <t xml:space="preserve">000 1 06 00000 00 0000 000</t>
  </si>
  <si>
    <t xml:space="preserve">Налоги на имущество</t>
  </si>
  <si>
    <t xml:space="preserve">000 1 06 01020 04 0000 110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</si>
  <si>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</si>
  <si>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000 1 06 04000 02 0000 110</t>
  </si>
  <si>
    <t xml:space="preserve">Транспортный налог</t>
  </si>
  <si>
    <t xml:space="preserve">000 1 06 04011 02 0000 110</t>
  </si>
  <si>
    <t xml:space="preserve">Транспортный налог с организаций</t>
  </si>
  <si>
    <t xml:space="preserve">000 1 06 04012 02 0000 110</t>
  </si>
  <si>
    <t xml:space="preserve">Транспортный налог с физических лиц</t>
  </si>
  <si>
    <t xml:space="preserve">000 1 06 06000 00 0000 110</t>
  </si>
  <si>
    <t xml:space="preserve">Земельный налог</t>
  </si>
  <si>
    <t xml:space="preserve">000 1 06 06032 04 0000 110</t>
  </si>
  <si>
    <t xml:space="preserve">Земельный налог с организаций, обладающих земельным участком, расположенным в границах городских округов</t>
  </si>
  <si>
    <t xml:space="preserve">000 1 06 06042 04 0000 110</t>
  </si>
  <si>
    <t xml:space="preserve">Земельный налог с физических лиц, обладающих земельным участком, расположенным в границах городских округов</t>
  </si>
  <si>
    <t xml:space="preserve">000 1 08 00000 00 0000 000</t>
  </si>
  <si>
    <t xml:space="preserve">Государственная пошлина</t>
  </si>
  <si>
    <t xml:space="preserve">000 1 08 03010 01 0000 110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</si>
  <si>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</si>
  <si>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000 1 08 07150 01 0000 110</t>
  </si>
  <si>
    <t xml:space="preserve">Государственная пошлина за выдачу разрешения на установку рекламной конструкции</t>
  </si>
  <si>
    <t xml:space="preserve">НЕНАЛОГОВЫЕ ДОХОДЫ</t>
  </si>
  <si>
    <t xml:space="preserve">000 1 11 00000 00 0000 000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</si>
  <si>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</si>
  <si>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000 1 11 01040 04 0000 120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</si>
  <si>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</si>
  <si>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000 1 11 05012 04 0000 120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</si>
  <si>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</si>
  <si>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000 1 11 05024 04 0000 120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</si>
  <si>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</si>
  <si>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000 1 11 05034 04 0000 120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</si>
  <si>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</si>
  <si>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000 1 11 05074 04 0000 120</t>
  </si>
  <si>
    <t xml:space="preserve">Доходы от сдачи в аренду имущества, составляющего казну городских округов (за исключением земельных участков)</t>
  </si>
  <si>
    <t xml:space="preserve">000 1 11 05312 04 0000 120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</si>
  <si>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</si>
  <si>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000 1 11 05324 04 0000 120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</si>
  <si>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</si>
  <si>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000 1 11 09044 04 0000 120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</si>
  <si>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</si>
  <si>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</si>
  <si>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</si>
  <si>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000 1 12 00000 00 0000 000</t>
  </si>
  <si>
    <t xml:space="preserve">Платежи при пользовании природными ресурсами</t>
  </si>
  <si>
    <t xml:space="preserve">000 1 12 01000 01 0000 120</t>
  </si>
  <si>
    <t xml:space="preserve">Плата за негативное воздействие на окружающую среду</t>
  </si>
  <si>
    <t xml:space="preserve">000 1 13 00000 00 0000 000</t>
  </si>
  <si>
    <t xml:space="preserve">Доходы от оказания платных услуг и компенсации затрат государства</t>
  </si>
  <si>
    <t xml:space="preserve">000 1 13 01994 04 0000 130</t>
  </si>
  <si>
    <t xml:space="preserve">Прочие доходы от оказания платных услуг (работ) получателями средств бюджетов городских округов</t>
  </si>
  <si>
    <t xml:space="preserve">000 1 13 02994 04 0000 130</t>
  </si>
  <si>
    <t xml:space="preserve">Прочие доходы от компенсации затрат бюджетов городских округов</t>
  </si>
  <si>
    <t xml:space="preserve">000 1 14 00000 00 0000 000</t>
  </si>
  <si>
    <t xml:space="preserve">Доходы от продажи материальных и нематериальных активов</t>
  </si>
  <si>
    <t xml:space="preserve">000 1 14 01040 04 0000 410</t>
  </si>
  <si>
    <t xml:space="preserve">Доходы от продажи квартир, находящихся в собственности городских округов</t>
  </si>
  <si>
    <t xml:space="preserve">000 1 14 02000 00 0000 000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</si>
  <si>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</si>
  <si>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000 1 14 06012 04 0000 430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</si>
  <si>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</si>
  <si>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000 1 16 00000 00 0000 000</t>
  </si>
  <si>
    <t xml:space="preserve">Штрафы, санкции, возмещение ущерба</t>
  </si>
  <si>
    <t xml:space="preserve">000 1 16 01053 01 0000 140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</si>
  <si>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</si>
  <si>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000 1 16 01063 01 0000 140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</si>
  <si>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</si>
  <si>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000 1 16 01072 01 0000 140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</si>
  <si>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</si>
  <si>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000 1 16 01073 01 0000 140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</si>
  <si>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</si>
  <si>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000 1 16 01082 01 0000 140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</si>
  <si>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</si>
  <si>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</si>
  <si>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</si>
  <si>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 xml:space="preserve">000 1 16 01092 01 0000 140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</si>
  <si>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</si>
  <si>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000 1 16 01093 01 0000 140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</si>
  <si>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</si>
  <si>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000 1 16 01103 01 0000 140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</si>
  <si>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</si>
  <si>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000 1 16 01132 01 0000 140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</si>
  <si>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</si>
  <si>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000 1 16 01133 01 0000 140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</si>
  <si>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</si>
  <si>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000 1 16 01142 01 0000 140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</si>
  <si>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</si>
  <si>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000 1 16 01143 01 0000 140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</si>
  <si>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</si>
  <si>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000 1 16 01153 01 0000 140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</si>
  <si>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</si>
  <si>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</si>
  <si>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</si>
  <si>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000 1 16 01173 01 0000 140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</si>
  <si>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</si>
  <si>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000 1 16 01183 01 0000 140</t>
  </si>
  <si>
    <t xml:space="preserve"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</si>
  <si>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000 1 16 01192 01 0000 140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</si>
  <si>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</si>
  <si>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</si>
  <si>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</si>
  <si>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000 1 16 01194 01 0000 140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</si>
  <si>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</si>
  <si>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000 1 16 01203 01 0000 140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</si>
  <si>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</si>
  <si>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000 1 16 01333 01 0000 140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</si>
  <si>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</si>
  <si>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000 1 16 02010 02 0000 140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</si>
  <si>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</si>
  <si>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000 1 16 07010 04 0000 140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</si>
  <si>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</si>
  <si>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</si>
  <si>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</si>
  <si>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000 1 16 10031 04 0000 140
</t>
  </si>
  <si>
    <t xml:space="preserve"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</si>
  <si>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 xml:space="preserve">000 1 16 10032 04 0000 140</t>
  </si>
  <si>
    <t xml:space="preserve"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</si>
  <si>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000 1 16 10123 01 0000 140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</si>
  <si>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</si>
  <si>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000 1 16 11064 01 0000 140
</t>
  </si>
  <si>
    <t xml:space="preserve"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</si>
  <si>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 xml:space="preserve">Прочие неналоговые доходы</t>
  </si>
  <si>
    <t xml:space="preserve">Инициативные платежи, зачисляемые в бюджеты городских округов</t>
  </si>
  <si>
    <t xml:space="preserve">000 2 00 00000 00 0000 000</t>
  </si>
  <si>
    <t xml:space="preserve">БЕЗВОЗМЕЗДНЫЕ ПОСТУПЛЕНИЯ</t>
  </si>
  <si>
    <t xml:space="preserve">000 2 02 00000 00 0000 000</t>
  </si>
  <si>
    <t xml:space="preserve">Безвозмездные поступления от других бюджетов бюджетной системы Российской Федерации </t>
  </si>
  <si>
    <t xml:space="preserve">000 2 02 10000 00 0000 150</t>
  </si>
  <si>
    <t xml:space="preserve">Дотации бюджетам бюджетной системы Российской Федерации</t>
  </si>
  <si>
    <t xml:space="preserve">000 2 02 20000 00 0000 150</t>
  </si>
  <si>
    <t xml:space="preserve">Субсидии бюджетам бюджетной системы Российской Федерации (межбюджетные субсидии)</t>
  </si>
  <si>
    <t xml:space="preserve">000 2 02 30000 00 0000 150</t>
  </si>
  <si>
    <t xml:space="preserve">Субвенции бюджетам бюджетной системы Российской Федерации</t>
  </si>
  <si>
    <t xml:space="preserve">000 2 02 40000 00 0000 150</t>
  </si>
  <si>
    <t xml:space="preserve">Иные межбюджетные трансферты</t>
  </si>
  <si>
    <t xml:space="preserve">000 2 04 04099 04 0000 150</t>
  </si>
  <si>
    <t xml:space="preserve">Прочие безвозмездные поступления от негосударственных организаций в бюджеты городских округов</t>
  </si>
  <si>
    <t xml:space="preserve">000 2 18 04000 04 0000 150</t>
  </si>
  <si>
    <t xml:space="preserve">Доходы бюджетов городских округов от возврата организациями остатков субсидий прошлых лет</t>
  </si>
  <si>
    <t xml:space="preserve">000 2 19 00000 04 0000 150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</si>
  <si>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</si>
  <si>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ИТОГО ДОХОДОВ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</si>
</sst>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?"/>
  </numFmts>
  <fonts count="10">
    <font>
      <sz val="10.000000"/>
      <color theme="1"/>
      <name val="Arial Cyr"/>
    </font>
    <font>
      <sz val="10.000000"/>
      <name val="Arial Cyr"/>
    </font>
    <font>
      <b/>
      <sz val="10.000000"/>
      <name val="Arial Cyr"/>
    </font>
    <font>
      <i/>
      <sz val="8.000000"/>
      <color indexed="23"/>
      <name val="Arial Cyr"/>
    </font>
    <font>
      <sz val="10.000000"/>
      <name val="Arial"/>
    </font>
    <font>
      <sz val="10.000000"/>
      <color indexed="62"/>
      <name val="Arial Cyr"/>
    </font>
    <font>
      <sz val="14.000000"/>
      <name val="Times New Roman"/>
    </font>
    <font>
      <b/>
      <sz val="12.000000"/>
      <name val="Times New Roman"/>
    </font>
    <font>
      <sz val="12.000000"/>
      <name val="Times New Roman"/>
    </font>
    <font>
      <b val="0"/>
      <i val="0"/>
      <strike val="0"/>
      <u val="none"/>
      <sz val="12.000000"/>
      <name val="Times New Roman"/>
    </font>
  </fonts>
  <fills count="12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  <fill>
      <patternFill patternType="solid">
        <fgColor theme="0" tint="0"/>
        <bgColor theme="0" tint="0"/>
      </patternFill>
    </fill>
  </fills>
  <borders count="5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50">
    <xf fontId="0" fillId="0" borderId="0" numFmtId="0" applyNumberFormat="1" applyFont="1" applyFill="1" applyBorder="1"/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2" borderId="1" numFmtId="0" applyNumberFormat="1" applyFont="1" applyFill="1" applyBorder="1">
      <alignment horizontal="right" vertical="top"/>
    </xf>
    <xf fontId="1" fillId="2" borderId="1" numFmtId="0" applyNumberFormat="1" applyFont="1" applyFill="1" applyBorder="1">
      <alignment horizontal="right" vertical="top"/>
    </xf>
    <xf fontId="1" fillId="3" borderId="1" numFmtId="49" applyNumberFormat="1" applyFont="1" applyFill="1" applyBorder="1">
      <alignment horizontal="left" vertical="top" wrapText="1"/>
    </xf>
    <xf fontId="1" fillId="3" borderId="1" numFmtId="49" applyNumberFormat="1" applyFont="1" applyFill="1" applyBorder="1">
      <alignment horizontal="left" vertical="top" wrapText="1"/>
    </xf>
    <xf fontId="1" fillId="4" borderId="1" numFmtId="49" applyNumberFormat="1" applyFont="1" applyFill="1" applyBorder="1">
      <alignment horizontal="left" vertical="top"/>
    </xf>
    <xf fontId="2" fillId="0" borderId="1" numFmtId="49" applyNumberFormat="1" applyFont="1" applyFill="1" applyBorder="1">
      <alignment horizontal="left" vertical="top"/>
    </xf>
    <xf fontId="2" fillId="0" borderId="1" numFmtId="49" applyNumberFormat="1" applyFont="1" applyFill="1" applyBorder="1">
      <alignment horizontal="left" vertical="top"/>
    </xf>
    <xf fontId="1" fillId="4" borderId="1" numFmtId="49" applyNumberFormat="1" applyFont="1" applyFill="1" applyBorder="1">
      <alignment horizontal="left" vertical="top"/>
    </xf>
    <xf fontId="1" fillId="5" borderId="1" numFmtId="0" applyNumberFormat="1" applyFont="1" applyFill="1" applyBorder="1">
      <alignment horizontal="left" vertical="top" wrapText="1"/>
    </xf>
    <xf fontId="1" fillId="5" borderId="1" numFmtId="0" applyNumberFormat="1" applyFont="1" applyFill="1" applyBorder="1">
      <alignment horizontal="left" vertical="top" wrapText="1"/>
    </xf>
    <xf fontId="2" fillId="0" borderId="1" numFmtId="0" applyNumberFormat="1" applyFont="1" applyFill="1" applyBorder="1">
      <alignment horizontal="left" vertical="top" wrapText="1"/>
    </xf>
    <xf fontId="2" fillId="0" borderId="1" numFmtId="0" applyNumberFormat="1" applyFont="1" applyFill="1" applyBorder="1">
      <alignment horizontal="left" vertical="top" wrapText="1"/>
    </xf>
    <xf fontId="1" fillId="6" borderId="1" numFmtId="0" applyNumberFormat="1" applyFont="1" applyFill="1" applyBorder="1">
      <alignment horizontal="left" vertical="top" wrapText="1"/>
    </xf>
    <xf fontId="1" fillId="6" borderId="1" numFmtId="0" applyNumberFormat="1" applyFont="1" applyFill="1" applyBorder="1">
      <alignment horizontal="left" vertical="top" wrapText="1"/>
    </xf>
    <xf fontId="1" fillId="7" borderId="1" numFmtId="0" applyNumberFormat="1" applyFont="1" applyFill="1" applyBorder="1">
      <alignment horizontal="left" vertical="top" wrapText="1"/>
    </xf>
    <xf fontId="1" fillId="7" borderId="1" numFmtId="0" applyNumberFormat="1" applyFont="1" applyFill="1" applyBorder="1">
      <alignment horizontal="left" vertical="top" wrapText="1"/>
    </xf>
    <xf fontId="1" fillId="8" borderId="1" numFmtId="0" applyNumberFormat="1" applyFont="1" applyFill="1" applyBorder="1">
      <alignment horizontal="left" vertical="top" wrapText="1"/>
    </xf>
    <xf fontId="1" fillId="8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3" fillId="0" borderId="0" numFmtId="0" applyNumberFormat="1" applyFont="1" applyFill="1" applyBorder="1">
      <alignment horizontal="left" vertical="top"/>
    </xf>
    <xf fontId="1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" fillId="5" borderId="2" numFmtId="0" applyNumberFormat="1" applyFont="1" applyFill="1" applyBorder="1">
      <alignment horizontal="right" vertical="top"/>
    </xf>
    <xf fontId="1" fillId="6" borderId="2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7" borderId="2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5" fillId="9" borderId="1" numFmtId="49" applyNumberFormat="1" applyFont="1" applyFill="1" applyBorder="1">
      <alignment horizontal="left" vertical="top" wrapText="1"/>
    </xf>
    <xf fontId="1" fillId="0" borderId="1" numFmtId="49" applyNumberFormat="1" applyFont="1" applyFill="1" applyBorder="1">
      <alignment horizontal="left" vertical="top" wrapText="1"/>
    </xf>
    <xf fontId="1" fillId="0" borderId="1" numFmtId="49" applyNumberFormat="1" applyFont="1" applyFill="1" applyBorder="1">
      <alignment horizontal="left" vertical="top" wrapText="1"/>
    </xf>
    <xf fontId="5" fillId="10" borderId="1" numFmtId="49" applyNumberFormat="1" applyFont="1" applyFill="1" applyBorder="1">
      <alignment horizontal="left" vertical="top" wrapText="1"/>
    </xf>
    <xf fontId="5" fillId="10" borderId="1" numFmtId="49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</cellStyleXfs>
  <cellXfs count="34">
    <xf fontId="0" fillId="0" borderId="0" numFmtId="0" xfId="0"/>
    <xf fontId="0" fillId="11" borderId="0" numFmtId="0" xfId="0" applyFill="1"/>
    <xf fontId="6" fillId="0" borderId="0" numFmtId="0" xfId="0" applyFont="1"/>
    <xf fontId="6" fillId="11" borderId="0" numFmtId="0" xfId="0" applyFont="1" applyFill="1"/>
    <xf fontId="7" fillId="0" borderId="1" numFmtId="0" xfId="30" applyFont="1" applyBorder="1" applyAlignment="1">
      <alignment horizontal="center" vertical="center" wrapText="1"/>
    </xf>
    <xf fontId="7" fillId="11" borderId="3" numFmtId="0" xfId="0" applyFont="1" applyFill="1" applyBorder="1" applyAlignment="1">
      <alignment horizontal="center" vertical="center" wrapText="1"/>
    </xf>
    <xf fontId="7" fillId="0" borderId="3" numFmtId="0" xfId="0" applyFont="1" applyBorder="1" applyAlignment="1">
      <alignment horizontal="center" vertical="center" wrapText="1"/>
    </xf>
    <xf fontId="7" fillId="0" borderId="1" numFmtId="3" xfId="0" applyNumberFormat="1" applyFont="1" applyBorder="1" applyAlignment="1">
      <alignment horizontal="center" vertical="center" wrapText="1"/>
    </xf>
    <xf fontId="7" fillId="11" borderId="1" numFmtId="3" xfId="0" applyNumberFormat="1" applyFont="1" applyFill="1" applyBorder="1" applyAlignment="1">
      <alignment horizontal="center" vertical="center" wrapText="1"/>
    </xf>
    <xf fontId="7" fillId="0" borderId="1" numFmtId="49" xfId="30" applyNumberFormat="1" applyFont="1" applyBorder="1" applyAlignment="1" applyProtection="1">
      <alignment horizontal="center" vertical="center" wrapText="1"/>
    </xf>
    <xf fontId="7" fillId="0" borderId="1" numFmtId="49" xfId="30" applyNumberFormat="1" applyFont="1" applyBorder="1" applyAlignment="1" applyProtection="1">
      <alignment horizontal="left" vertical="center" wrapText="1"/>
    </xf>
    <xf fontId="7" fillId="11" borderId="1" numFmtId="3" xfId="30" applyNumberFormat="1" applyFont="1" applyFill="1" applyBorder="1" applyAlignment="1" applyProtection="1">
      <alignment horizontal="center" vertical="center" wrapText="1"/>
    </xf>
    <xf fontId="7" fillId="0" borderId="1" numFmtId="3" xfId="0" applyNumberFormat="1" applyFont="1" applyBorder="1" applyAlignment="1">
      <alignment horizontal="center" vertical="center"/>
    </xf>
    <xf fontId="7" fillId="0" borderId="1" numFmtId="0" xfId="30" applyFont="1" applyBorder="1" applyAlignment="1">
      <alignment horizontal="left" vertical="center" wrapText="1"/>
    </xf>
    <xf fontId="8" fillId="0" borderId="1" numFmtId="49" xfId="30" applyNumberFormat="1" applyFont="1" applyBorder="1" applyAlignment="1" applyProtection="1">
      <alignment horizontal="center" vertical="center" wrapText="1"/>
    </xf>
    <xf fontId="8" fillId="0" borderId="1" numFmtId="49" xfId="30" applyNumberFormat="1" applyFont="1" applyBorder="1" applyAlignment="1" applyProtection="1">
      <alignment horizontal="left" vertical="center" wrapText="1"/>
    </xf>
    <xf fontId="8" fillId="11" borderId="1" numFmtId="3" xfId="30" applyNumberFormat="1" applyFont="1" applyFill="1" applyBorder="1" applyAlignment="1" applyProtection="1">
      <alignment horizontal="center" vertical="center" wrapText="1"/>
    </xf>
    <xf fontId="9" fillId="11" borderId="1" numFmtId="3" xfId="30" applyNumberFormat="1" applyFont="1" applyFill="1" applyBorder="1" applyAlignment="1" applyProtection="1">
      <alignment horizontal="center" vertical="center" wrapText="1"/>
    </xf>
    <xf fontId="8" fillId="0" borderId="1" numFmtId="49" xfId="30" applyNumberFormat="1" applyFont="1" applyBorder="1" applyAlignment="1">
      <alignment horizontal="left" vertical="center" wrapText="1"/>
    </xf>
    <xf fontId="8" fillId="0" borderId="1" numFmtId="3" xfId="0" applyNumberFormat="1" applyFont="1" applyBorder="1" applyAlignment="1">
      <alignment horizontal="center" vertical="center"/>
    </xf>
    <xf fontId="9" fillId="11" borderId="4" numFmtId="3" xfId="30" applyNumberFormat="1" applyFont="1" applyFill="1" applyBorder="1" applyAlignment="1" applyProtection="1">
      <alignment horizontal="center" vertical="center" wrapText="1"/>
    </xf>
    <xf fontId="8" fillId="0" borderId="1" numFmtId="1" xfId="30" applyNumberFormat="1" applyFont="1" applyBorder="1" applyAlignment="1">
      <alignment horizontal="left" vertical="center" wrapText="1"/>
    </xf>
    <xf fontId="8" fillId="0" borderId="1" numFmtId="0" xfId="30" applyFont="1" applyBorder="1" applyAlignment="1">
      <alignment horizontal="left" vertical="center" wrapText="1"/>
    </xf>
    <xf fontId="7" fillId="0" borderId="1" numFmtId="1" xfId="30" applyNumberFormat="1" applyFont="1" applyBorder="1" applyAlignment="1">
      <alignment horizontal="left" vertical="center" wrapText="1"/>
    </xf>
    <xf fontId="8" fillId="0" borderId="1" numFmtId="160" xfId="30" applyNumberFormat="1" applyFont="1" applyBorder="1" applyAlignment="1" applyProtection="1">
      <alignment horizontal="left" vertical="center" wrapText="1"/>
    </xf>
    <xf fontId="8" fillId="0" borderId="1" numFmtId="3" xfId="30" applyNumberFormat="1" applyFont="1" applyBorder="1" applyAlignment="1" applyProtection="1">
      <alignment horizontal="center" vertical="center" wrapText="1"/>
    </xf>
    <xf fontId="8" fillId="0" borderId="1" numFmtId="0" xfId="28" applyFont="1" applyBorder="1" applyAlignment="1">
      <alignment horizontal="left" vertical="center" wrapText="1"/>
    </xf>
    <xf fontId="9" fillId="0" borderId="1" numFmtId="49" xfId="30" applyNumberFormat="1" applyFont="1" applyBorder="1" applyAlignment="1" applyProtection="1">
      <alignment horizontal="left" vertical="center" wrapText="1"/>
    </xf>
    <xf fontId="9" fillId="0" borderId="4" numFmtId="49" xfId="30" applyNumberFormat="1" applyFont="1" applyBorder="1" applyAlignment="1" applyProtection="1">
      <alignment horizontal="left" vertical="center" wrapText="1"/>
    </xf>
    <xf fontId="7" fillId="11" borderId="1" numFmtId="4" xfId="30" applyNumberFormat="1" applyFont="1" applyFill="1" applyBorder="1" applyAlignment="1" applyProtection="1">
      <alignment horizontal="center" vertical="center" wrapText="1"/>
    </xf>
    <xf fontId="8" fillId="11" borderId="1" numFmtId="4" xfId="30" applyNumberFormat="1" applyFont="1" applyFill="1" applyBorder="1" applyAlignment="1" applyProtection="1">
      <alignment horizontal="center" vertical="center" wrapText="1"/>
    </xf>
    <xf fontId="9" fillId="11" borderId="4" numFmtId="4" xfId="30" applyNumberFormat="1" applyFont="1" applyFill="1" applyBorder="1" applyAlignment="1" applyProtection="1">
      <alignment horizontal="center" vertical="center" wrapText="1"/>
    </xf>
    <xf fontId="7" fillId="0" borderId="1" numFmtId="49" xfId="30" applyNumberFormat="1" applyFont="1" applyBorder="1" applyAlignment="1" applyProtection="1">
      <alignment horizontal="center" vertical="center"/>
    </xf>
    <xf fontId="7" fillId="11" borderId="1" numFmtId="4" xfId="30" applyNumberFormat="1" applyFont="1" applyFill="1" applyBorder="1" applyAlignment="1" applyProtection="1">
      <alignment horizontal="center" vertical="center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67" zoomScale="100" workbookViewId="0">
      <selection activeCell="H79" activeCellId="0" sqref="H79"/>
    </sheetView>
  </sheetViews>
  <sheetFormatPr defaultRowHeight="12.75"/>
  <cols>
    <col customWidth="1" min="1" max="1" width="31.7109375"/>
    <col customWidth="1" min="2" max="2" width="110.140625"/>
    <col customWidth="1" min="3" max="3" style="1" width="20.00390625"/>
    <col customWidth="1" min="4" max="4" style="2" width="17.42578125"/>
    <col customWidth="1" min="5" max="5" style="2" width="12.42578125"/>
    <col customWidth="1" min="6" max="6" style="3" width="17.85546875"/>
  </cols>
  <sheetData>
    <row r="3" ht="75">
      <c r="A3" s="4" t="s">
        <v>0</v>
      </c>
      <c r="B3" s="4" t="s">
        <v>1</v>
      </c>
      <c r="C3" s="5" t="s">
        <v>2</v>
      </c>
      <c r="D3" s="6" t="s">
        <v>3</v>
      </c>
      <c r="E3" s="6" t="s">
        <v>4</v>
      </c>
      <c r="F3" s="5" t="s">
        <v>5</v>
      </c>
    </row>
    <row r="4" ht="15">
      <c r="A4" s="7">
        <v>1</v>
      </c>
      <c r="B4" s="7">
        <v>2</v>
      </c>
      <c r="C4" s="8">
        <v>3</v>
      </c>
      <c r="D4" s="7">
        <v>4</v>
      </c>
      <c r="E4" s="7">
        <v>5</v>
      </c>
      <c r="F4" s="8">
        <v>6</v>
      </c>
    </row>
    <row r="5" ht="15">
      <c r="A5" s="9" t="s">
        <v>6</v>
      </c>
      <c r="B5" s="10" t="s">
        <v>7</v>
      </c>
      <c r="C5" s="11">
        <f>C6+C24</f>
        <v>5932624582</v>
      </c>
      <c r="D5" s="12">
        <f t="shared" ref="D5:D68" si="0">F5-C5</f>
        <v>39157763</v>
      </c>
      <c r="E5" s="12">
        <f t="shared" ref="E5:E68" si="1">(F5/C5)*100-100</f>
        <v>0.66004114129869151</v>
      </c>
      <c r="F5" s="11">
        <f>F6+F24</f>
        <v>5971782345</v>
      </c>
    </row>
    <row r="6" ht="15">
      <c r="A6" s="9"/>
      <c r="B6" s="13" t="s">
        <v>8</v>
      </c>
      <c r="C6" s="11">
        <f>C7+C8+C9+C13+C21</f>
        <v>5370663632</v>
      </c>
      <c r="D6" s="12">
        <f t="shared" si="0"/>
        <v>0</v>
      </c>
      <c r="E6" s="12">
        <f t="shared" si="1"/>
        <v>0</v>
      </c>
      <c r="F6" s="11">
        <f>F7+F8+F9+F13+F21</f>
        <v>5370663632</v>
      </c>
    </row>
    <row r="7" ht="15">
      <c r="A7" s="14" t="s">
        <v>9</v>
      </c>
      <c r="B7" s="15" t="s">
        <v>10</v>
      </c>
      <c r="C7" s="16">
        <f>3524079552+770671000</f>
        <v>4294750552</v>
      </c>
      <c r="D7" s="12">
        <f t="shared" si="0"/>
        <v>0</v>
      </c>
      <c r="E7" s="12">
        <f t="shared" si="1"/>
        <v>0</v>
      </c>
      <c r="F7" s="17">
        <v>4294750552</v>
      </c>
    </row>
    <row r="8" ht="15">
      <c r="A8" s="14" t="s">
        <v>11</v>
      </c>
      <c r="B8" s="18" t="s">
        <v>12</v>
      </c>
      <c r="C8" s="16">
        <v>14640000</v>
      </c>
      <c r="D8" s="19">
        <f t="shared" si="0"/>
        <v>0</v>
      </c>
      <c r="E8" s="19">
        <f t="shared" si="1"/>
        <v>0</v>
      </c>
      <c r="F8" s="20">
        <v>14640000</v>
      </c>
    </row>
    <row r="9" ht="15">
      <c r="A9" s="14" t="s">
        <v>13</v>
      </c>
      <c r="B9" s="18" t="s">
        <v>14</v>
      </c>
      <c r="C9" s="16">
        <f>C10+C11+C12</f>
        <v>776084690</v>
      </c>
      <c r="D9" s="19">
        <f t="shared" si="0"/>
        <v>0</v>
      </c>
      <c r="E9" s="19">
        <f t="shared" si="1"/>
        <v>0</v>
      </c>
      <c r="F9" s="20">
        <v>776084690</v>
      </c>
    </row>
    <row r="10" ht="15">
      <c r="A10" s="14" t="s">
        <v>15</v>
      </c>
      <c r="B10" s="15" t="s">
        <v>16</v>
      </c>
      <c r="C10" s="16">
        <v>751451690</v>
      </c>
      <c r="D10" s="19">
        <f t="shared" si="0"/>
        <v>0</v>
      </c>
      <c r="E10" s="19">
        <f t="shared" si="1"/>
        <v>0</v>
      </c>
      <c r="F10" s="20">
        <v>751451690</v>
      </c>
    </row>
    <row r="11" ht="15">
      <c r="A11" s="14" t="s">
        <v>17</v>
      </c>
      <c r="B11" s="15" t="s">
        <v>18</v>
      </c>
      <c r="C11" s="16">
        <v>191000</v>
      </c>
      <c r="D11" s="19">
        <f t="shared" si="0"/>
        <v>0</v>
      </c>
      <c r="E11" s="19">
        <f t="shared" si="1"/>
        <v>0</v>
      </c>
      <c r="F11" s="20">
        <v>191000</v>
      </c>
    </row>
    <row r="12" ht="30">
      <c r="A12" s="14" t="s">
        <v>19</v>
      </c>
      <c r="B12" s="15" t="s">
        <v>20</v>
      </c>
      <c r="C12" s="16">
        <v>24442000</v>
      </c>
      <c r="D12" s="19">
        <f t="shared" si="0"/>
        <v>0</v>
      </c>
      <c r="E12" s="19">
        <f t="shared" si="1"/>
        <v>0</v>
      </c>
      <c r="F12" s="20">
        <v>24442000</v>
      </c>
    </row>
    <row r="13" ht="15">
      <c r="A13" s="14" t="s">
        <v>21</v>
      </c>
      <c r="B13" s="21" t="s">
        <v>22</v>
      </c>
      <c r="C13" s="16">
        <f>C14+C18+C15</f>
        <v>264177530</v>
      </c>
      <c r="D13" s="19">
        <f t="shared" si="0"/>
        <v>0</v>
      </c>
      <c r="E13" s="19">
        <f t="shared" si="1"/>
        <v>0</v>
      </c>
      <c r="F13" s="20">
        <v>264177530</v>
      </c>
    </row>
    <row r="14" ht="30">
      <c r="A14" s="14" t="s">
        <v>23</v>
      </c>
      <c r="B14" s="15" t="s">
        <v>24</v>
      </c>
      <c r="C14" s="16">
        <v>103294000</v>
      </c>
      <c r="D14" s="19">
        <f t="shared" si="0"/>
        <v>0</v>
      </c>
      <c r="E14" s="19">
        <f t="shared" si="1"/>
        <v>0</v>
      </c>
      <c r="F14" s="20">
        <v>103294000</v>
      </c>
    </row>
    <row r="15" ht="15">
      <c r="A15" s="14" t="s">
        <v>25</v>
      </c>
      <c r="B15" s="15" t="s">
        <v>26</v>
      </c>
      <c r="C15" s="16">
        <f t="shared" ref="C15:C21" si="2">C16+C17</f>
        <v>66116530</v>
      </c>
      <c r="D15" s="19">
        <f t="shared" si="0"/>
        <v>0</v>
      </c>
      <c r="E15" s="19">
        <f t="shared" si="1"/>
        <v>0</v>
      </c>
      <c r="F15" s="20">
        <v>66116530</v>
      </c>
    </row>
    <row r="16" ht="15">
      <c r="A16" s="14" t="s">
        <v>27</v>
      </c>
      <c r="B16" s="15" t="s">
        <v>28</v>
      </c>
      <c r="C16" s="16">
        <v>27683530</v>
      </c>
      <c r="D16" s="19">
        <f t="shared" si="0"/>
        <v>0</v>
      </c>
      <c r="E16" s="19">
        <f t="shared" si="1"/>
        <v>0</v>
      </c>
      <c r="F16" s="20">
        <v>27683530</v>
      </c>
    </row>
    <row r="17" ht="15">
      <c r="A17" s="14" t="s">
        <v>29</v>
      </c>
      <c r="B17" s="15" t="s">
        <v>30</v>
      </c>
      <c r="C17" s="16">
        <v>38433000</v>
      </c>
      <c r="D17" s="19">
        <f t="shared" si="0"/>
        <v>0</v>
      </c>
      <c r="E17" s="19">
        <f t="shared" si="1"/>
        <v>0</v>
      </c>
      <c r="F17" s="20">
        <v>38433000</v>
      </c>
    </row>
    <row r="18" ht="15">
      <c r="A18" s="14" t="s">
        <v>31</v>
      </c>
      <c r="B18" s="15" t="s">
        <v>32</v>
      </c>
      <c r="C18" s="16">
        <f t="shared" si="2"/>
        <v>94767000</v>
      </c>
      <c r="D18" s="19">
        <f t="shared" si="0"/>
        <v>0</v>
      </c>
      <c r="E18" s="19">
        <f t="shared" si="1"/>
        <v>0</v>
      </c>
      <c r="F18" s="20">
        <v>94767000</v>
      </c>
    </row>
    <row r="19" ht="30">
      <c r="A19" s="14" t="s">
        <v>33</v>
      </c>
      <c r="B19" s="15" t="s">
        <v>34</v>
      </c>
      <c r="C19" s="16">
        <v>73682000</v>
      </c>
      <c r="D19" s="19">
        <f t="shared" si="0"/>
        <v>0</v>
      </c>
      <c r="E19" s="19">
        <f t="shared" si="1"/>
        <v>0</v>
      </c>
      <c r="F19" s="20">
        <v>73682000</v>
      </c>
    </row>
    <row r="20" ht="30">
      <c r="A20" s="14" t="s">
        <v>35</v>
      </c>
      <c r="B20" s="15" t="s">
        <v>36</v>
      </c>
      <c r="C20" s="16">
        <v>21085000</v>
      </c>
      <c r="D20" s="19">
        <f t="shared" si="0"/>
        <v>0</v>
      </c>
      <c r="E20" s="19">
        <f t="shared" si="1"/>
        <v>0</v>
      </c>
      <c r="F20" s="20">
        <v>21085000</v>
      </c>
    </row>
    <row r="21" ht="15">
      <c r="A21" s="14" t="s">
        <v>37</v>
      </c>
      <c r="B21" s="22" t="s">
        <v>38</v>
      </c>
      <c r="C21" s="16">
        <f t="shared" si="2"/>
        <v>21010860</v>
      </c>
      <c r="D21" s="19">
        <f t="shared" si="0"/>
        <v>0</v>
      </c>
      <c r="E21" s="19">
        <f t="shared" si="1"/>
        <v>0</v>
      </c>
      <c r="F21" s="20">
        <v>21010860</v>
      </c>
    </row>
    <row r="22" ht="30">
      <c r="A22" s="14" t="s">
        <v>39</v>
      </c>
      <c r="B22" s="15" t="s">
        <v>40</v>
      </c>
      <c r="C22" s="16">
        <v>21005860</v>
      </c>
      <c r="D22" s="19">
        <f t="shared" si="0"/>
        <v>0</v>
      </c>
      <c r="E22" s="19">
        <f t="shared" si="1"/>
        <v>0</v>
      </c>
      <c r="F22" s="20">
        <v>21005860</v>
      </c>
    </row>
    <row r="23" ht="15">
      <c r="A23" s="14" t="s">
        <v>41</v>
      </c>
      <c r="B23" s="15" t="s">
        <v>42</v>
      </c>
      <c r="C23" s="16">
        <v>5000</v>
      </c>
      <c r="D23" s="19">
        <f t="shared" si="0"/>
        <v>0</v>
      </c>
      <c r="E23" s="19">
        <f t="shared" si="1"/>
        <v>0</v>
      </c>
      <c r="F23" s="20">
        <v>5000</v>
      </c>
    </row>
    <row r="24" ht="15">
      <c r="A24" s="9"/>
      <c r="B24" s="23" t="s">
        <v>43</v>
      </c>
      <c r="C24" s="11">
        <f>C25+C35+C37+C40+C44</f>
        <v>561960950</v>
      </c>
      <c r="D24" s="12">
        <f t="shared" si="0"/>
        <v>39157763</v>
      </c>
      <c r="E24" s="12">
        <f t="shared" si="1"/>
        <v>6.968057655963463</v>
      </c>
      <c r="F24" s="11">
        <f>F25+F35+F37+F40+F44</f>
        <v>601118713</v>
      </c>
    </row>
    <row r="25" ht="15">
      <c r="A25" s="14" t="s">
        <v>44</v>
      </c>
      <c r="B25" s="21" t="s">
        <v>45</v>
      </c>
      <c r="C25" s="16">
        <f>SUM(C26:C34)</f>
        <v>452119060</v>
      </c>
      <c r="D25" s="19">
        <f t="shared" si="0"/>
        <v>31773000</v>
      </c>
      <c r="E25" s="19">
        <f t="shared" si="1"/>
        <v>7.0275736661046722</v>
      </c>
      <c r="F25" s="17">
        <v>483892060</v>
      </c>
    </row>
    <row r="26" ht="30">
      <c r="A26" s="14" t="s">
        <v>46</v>
      </c>
      <c r="B26" s="15" t="s">
        <v>47</v>
      </c>
      <c r="C26" s="16">
        <v>1273000</v>
      </c>
      <c r="D26" s="19">
        <f t="shared" si="0"/>
        <v>0</v>
      </c>
      <c r="E26" s="19">
        <f t="shared" si="1"/>
        <v>0</v>
      </c>
      <c r="F26" s="20">
        <v>1273000</v>
      </c>
    </row>
    <row r="27" ht="45">
      <c r="A27" s="14" t="s">
        <v>48</v>
      </c>
      <c r="B27" s="24" t="s">
        <v>49</v>
      </c>
      <c r="C27" s="16">
        <v>380380000</v>
      </c>
      <c r="D27" s="19">
        <f t="shared" si="0"/>
        <v>0</v>
      </c>
      <c r="E27" s="19">
        <f t="shared" si="1"/>
        <v>0</v>
      </c>
      <c r="F27" s="20">
        <v>380380000</v>
      </c>
    </row>
    <row r="28" ht="45">
      <c r="A28" s="14" t="s">
        <v>50</v>
      </c>
      <c r="B28" s="15" t="s">
        <v>51</v>
      </c>
      <c r="C28" s="16">
        <v>659688</v>
      </c>
      <c r="D28" s="25">
        <f>D29+D42+D44+D48+D52</f>
        <v>6383000</v>
      </c>
      <c r="E28" s="25">
        <f>E29+E42+E44+E48+E52</f>
        <v>33.943089409277491</v>
      </c>
      <c r="F28" s="20">
        <v>659688</v>
      </c>
    </row>
    <row r="29" ht="45">
      <c r="A29" s="14" t="s">
        <v>52</v>
      </c>
      <c r="B29" s="15" t="s">
        <v>53</v>
      </c>
      <c r="C29" s="16">
        <v>191522</v>
      </c>
      <c r="D29" s="19">
        <f t="shared" si="0"/>
        <v>0</v>
      </c>
      <c r="E29" s="19">
        <f t="shared" si="1"/>
        <v>0</v>
      </c>
      <c r="F29" s="20">
        <v>191522</v>
      </c>
    </row>
    <row r="30" ht="30">
      <c r="A30" s="14" t="s">
        <v>54</v>
      </c>
      <c r="B30" s="15" t="s">
        <v>55</v>
      </c>
      <c r="C30" s="16">
        <v>60230300</v>
      </c>
      <c r="D30" s="19">
        <f t="shared" si="0"/>
        <v>31773000</v>
      </c>
      <c r="E30" s="19">
        <v>0</v>
      </c>
      <c r="F30" s="20">
        <v>92003300</v>
      </c>
    </row>
    <row r="31" ht="60">
      <c r="A31" s="14" t="s">
        <v>56</v>
      </c>
      <c r="B31" s="15" t="s">
        <v>57</v>
      </c>
      <c r="C31" s="16">
        <v>36</v>
      </c>
      <c r="D31" s="19">
        <f t="shared" si="0"/>
        <v>0</v>
      </c>
      <c r="E31" s="19">
        <v>0</v>
      </c>
      <c r="F31" s="20">
        <v>36</v>
      </c>
    </row>
    <row r="32" ht="60">
      <c r="A32" s="14" t="s">
        <v>58</v>
      </c>
      <c r="B32" s="15" t="s">
        <v>59</v>
      </c>
      <c r="C32" s="16">
        <v>14</v>
      </c>
      <c r="D32" s="19">
        <f t="shared" si="0"/>
        <v>0</v>
      </c>
      <c r="E32" s="19">
        <v>0</v>
      </c>
      <c r="F32" s="20">
        <v>14</v>
      </c>
    </row>
    <row r="33" ht="45">
      <c r="A33" s="14" t="s">
        <v>60</v>
      </c>
      <c r="B33" s="15" t="s">
        <v>61</v>
      </c>
      <c r="C33" s="16">
        <v>6000000</v>
      </c>
      <c r="D33" s="19">
        <f t="shared" si="0"/>
        <v>0</v>
      </c>
      <c r="E33" s="19">
        <f t="shared" si="1"/>
        <v>0</v>
      </c>
      <c r="F33" s="20">
        <v>6000000</v>
      </c>
    </row>
    <row r="34" ht="60">
      <c r="A34" s="14" t="s">
        <v>62</v>
      </c>
      <c r="B34" s="15" t="s">
        <v>63</v>
      </c>
      <c r="C34" s="16">
        <f>2900000+484500</f>
        <v>3384500</v>
      </c>
      <c r="D34" s="19">
        <f t="shared" si="0"/>
        <v>0</v>
      </c>
      <c r="E34" s="19">
        <f t="shared" si="1"/>
        <v>0</v>
      </c>
      <c r="F34" s="20">
        <v>3384500</v>
      </c>
    </row>
    <row r="35" ht="15">
      <c r="A35" s="14" t="s">
        <v>64</v>
      </c>
      <c r="B35" s="21" t="s">
        <v>65</v>
      </c>
      <c r="C35" s="16">
        <f>C36</f>
        <v>7018608</v>
      </c>
      <c r="D35" s="19">
        <f t="shared" si="0"/>
        <v>0</v>
      </c>
      <c r="E35" s="19">
        <f t="shared" si="1"/>
        <v>0</v>
      </c>
      <c r="F35" s="16">
        <f>F36</f>
        <v>7018608</v>
      </c>
    </row>
    <row r="36" ht="15">
      <c r="A36" s="14" t="s">
        <v>66</v>
      </c>
      <c r="B36" s="15" t="s">
        <v>67</v>
      </c>
      <c r="C36" s="16">
        <v>7018608</v>
      </c>
      <c r="D36" s="19">
        <f t="shared" si="0"/>
        <v>0</v>
      </c>
      <c r="E36" s="19">
        <f t="shared" si="1"/>
        <v>0</v>
      </c>
      <c r="F36" s="17">
        <v>7018608</v>
      </c>
    </row>
    <row r="37" ht="15">
      <c r="A37" s="14" t="s">
        <v>68</v>
      </c>
      <c r="B37" s="21" t="s">
        <v>69</v>
      </c>
      <c r="C37" s="16">
        <f>C38+C39</f>
        <v>7796476</v>
      </c>
      <c r="D37" s="19">
        <f t="shared" si="0"/>
        <v>1001763</v>
      </c>
      <c r="E37" s="19">
        <f t="shared" si="1"/>
        <v>12.848920460987756</v>
      </c>
      <c r="F37" s="20">
        <v>8798239</v>
      </c>
    </row>
    <row r="38" ht="15">
      <c r="A38" s="14" t="s">
        <v>70</v>
      </c>
      <c r="B38" s="15" t="s">
        <v>71</v>
      </c>
      <c r="C38" s="16">
        <f>5352000+127100</f>
        <v>5479100</v>
      </c>
      <c r="D38" s="19">
        <v>0</v>
      </c>
      <c r="E38" s="19">
        <f t="shared" si="1"/>
        <v>0</v>
      </c>
      <c r="F38" s="17">
        <v>5479100</v>
      </c>
    </row>
    <row r="39" ht="15">
      <c r="A39" s="14" t="s">
        <v>72</v>
      </c>
      <c r="B39" s="15" t="s">
        <v>73</v>
      </c>
      <c r="C39" s="16">
        <f>2195768+85350+9651+4777+21830</f>
        <v>2317376</v>
      </c>
      <c r="D39" s="19">
        <f t="shared" si="0"/>
        <v>1001763</v>
      </c>
      <c r="E39" s="19">
        <f t="shared" si="1"/>
        <v>43.228332389737346</v>
      </c>
      <c r="F39" s="20">
        <v>3319139</v>
      </c>
    </row>
    <row r="40" ht="15">
      <c r="A40" s="14" t="s">
        <v>74</v>
      </c>
      <c r="B40" s="21" t="s">
        <v>75</v>
      </c>
      <c r="C40" s="16">
        <f>SUM(C41:C43)</f>
        <v>76221800</v>
      </c>
      <c r="D40" s="19">
        <f t="shared" si="0"/>
        <v>0</v>
      </c>
      <c r="E40" s="19">
        <f t="shared" si="1"/>
        <v>0</v>
      </c>
      <c r="F40" s="20">
        <v>76221800</v>
      </c>
    </row>
    <row r="41" ht="15">
      <c r="A41" s="14" t="s">
        <v>76</v>
      </c>
      <c r="B41" s="15" t="s">
        <v>77</v>
      </c>
      <c r="C41" s="16">
        <v>66799900</v>
      </c>
      <c r="D41" s="19">
        <f t="shared" si="0"/>
        <v>0</v>
      </c>
      <c r="E41" s="19">
        <f t="shared" si="1"/>
        <v>0</v>
      </c>
      <c r="F41" s="20">
        <v>66799900</v>
      </c>
    </row>
    <row r="42" ht="45">
      <c r="A42" s="14" t="s">
        <v>78</v>
      </c>
      <c r="B42" s="24" t="s">
        <v>79</v>
      </c>
      <c r="C42" s="16">
        <v>1921900</v>
      </c>
      <c r="D42" s="19">
        <f t="shared" si="0"/>
        <v>0</v>
      </c>
      <c r="E42" s="19">
        <f t="shared" si="1"/>
        <v>0</v>
      </c>
      <c r="F42" s="16">
        <v>1921900</v>
      </c>
    </row>
    <row r="43" ht="30">
      <c r="A43" s="14" t="s">
        <v>80</v>
      </c>
      <c r="B43" s="15" t="s">
        <v>81</v>
      </c>
      <c r="C43" s="16">
        <v>7500000</v>
      </c>
      <c r="D43" s="19">
        <f t="shared" si="0"/>
        <v>0</v>
      </c>
      <c r="E43" s="19">
        <f t="shared" si="1"/>
        <v>0</v>
      </c>
      <c r="F43" s="16">
        <v>7500000</v>
      </c>
    </row>
    <row r="44" ht="15">
      <c r="A44" s="14" t="s">
        <v>82</v>
      </c>
      <c r="B44" s="21" t="s">
        <v>83</v>
      </c>
      <c r="C44" s="16">
        <f>SUM(C45:C73)</f>
        <v>18805006</v>
      </c>
      <c r="D44" s="19">
        <f t="shared" si="0"/>
        <v>6383000</v>
      </c>
      <c r="E44" s="19">
        <f t="shared" si="1"/>
        <v>33.943089409277491</v>
      </c>
      <c r="F44" s="16">
        <f>SUM(F45:F74)</f>
        <v>25188006</v>
      </c>
    </row>
    <row r="45" ht="45">
      <c r="A45" s="14" t="s">
        <v>84</v>
      </c>
      <c r="B45" s="15" t="s">
        <v>85</v>
      </c>
      <c r="C45" s="16">
        <f>26700+46000+15000+6000</f>
        <v>93700</v>
      </c>
      <c r="D45" s="19">
        <v>0</v>
      </c>
      <c r="E45" s="19"/>
      <c r="F45" s="16">
        <v>93700</v>
      </c>
    </row>
    <row r="46" ht="60">
      <c r="A46" s="14" t="s">
        <v>86</v>
      </c>
      <c r="B46" s="15" t="s">
        <v>87</v>
      </c>
      <c r="C46" s="16">
        <f>15000+88300+2000+20500+172900+15700</f>
        <v>314400</v>
      </c>
      <c r="D46" s="19">
        <f t="shared" si="0"/>
        <v>0</v>
      </c>
      <c r="E46" s="19">
        <f t="shared" si="1"/>
        <v>0</v>
      </c>
      <c r="F46" s="16">
        <v>314400</v>
      </c>
    </row>
    <row r="47" ht="60">
      <c r="A47" s="14" t="s">
        <v>88</v>
      </c>
      <c r="B47" s="15" t="s">
        <v>89</v>
      </c>
      <c r="C47" s="16">
        <f>8300+2300+16700+6700</f>
        <v>34000</v>
      </c>
      <c r="D47" s="19">
        <f t="shared" si="0"/>
        <v>0</v>
      </c>
      <c r="E47" s="19">
        <f t="shared" si="1"/>
        <v>0</v>
      </c>
      <c r="F47" s="16">
        <v>34000</v>
      </c>
    </row>
    <row r="48" ht="45">
      <c r="A48" s="14" t="s">
        <v>90</v>
      </c>
      <c r="B48" s="15" t="s">
        <v>91</v>
      </c>
      <c r="C48" s="16">
        <f>900+21600</f>
        <v>22500</v>
      </c>
      <c r="D48" s="19">
        <f t="shared" si="0"/>
        <v>0</v>
      </c>
      <c r="E48" s="19">
        <f t="shared" si="1"/>
        <v>0</v>
      </c>
      <c r="F48" s="16">
        <v>22500</v>
      </c>
    </row>
    <row r="49" ht="60">
      <c r="A49" s="14" t="s">
        <v>92</v>
      </c>
      <c r="B49" s="15" t="s">
        <v>93</v>
      </c>
      <c r="C49" s="16">
        <v>270000</v>
      </c>
      <c r="D49" s="19">
        <f t="shared" si="0"/>
        <v>0</v>
      </c>
      <c r="E49" s="19">
        <f t="shared" si="1"/>
        <v>0</v>
      </c>
      <c r="F49" s="16">
        <v>270000</v>
      </c>
    </row>
    <row r="50" ht="60">
      <c r="A50" s="14" t="s">
        <v>94</v>
      </c>
      <c r="B50" s="15" t="s">
        <v>95</v>
      </c>
      <c r="C50" s="16">
        <f>4000+113300</f>
        <v>117300</v>
      </c>
      <c r="D50" s="19">
        <f t="shared" si="0"/>
        <v>0</v>
      </c>
      <c r="E50" s="19">
        <f t="shared" si="1"/>
        <v>0</v>
      </c>
      <c r="F50" s="16">
        <v>117300</v>
      </c>
    </row>
    <row r="51" ht="60">
      <c r="A51" s="14" t="s">
        <v>96</v>
      </c>
      <c r="B51" s="15" t="s">
        <v>97</v>
      </c>
      <c r="C51" s="16">
        <f>58300+690000+4400</f>
        <v>752700</v>
      </c>
      <c r="D51" s="19">
        <f t="shared" ref="D51:D52" si="3">F51-C51</f>
        <v>0</v>
      </c>
      <c r="E51" s="19">
        <f t="shared" ref="E51:E52" si="4">(F51/C51)*100-100</f>
        <v>0</v>
      </c>
      <c r="F51" s="16">
        <f>58300+690000+4400</f>
        <v>752700</v>
      </c>
    </row>
    <row r="52" ht="45">
      <c r="A52" s="14" t="s">
        <v>98</v>
      </c>
      <c r="B52" s="15" t="s">
        <v>99</v>
      </c>
      <c r="C52" s="16">
        <v>8700</v>
      </c>
      <c r="D52" s="19">
        <f t="shared" si="3"/>
        <v>0</v>
      </c>
      <c r="E52" s="19">
        <f t="shared" si="4"/>
        <v>0</v>
      </c>
      <c r="F52" s="16">
        <v>8700</v>
      </c>
    </row>
    <row r="53" ht="45">
      <c r="A53" s="14" t="s">
        <v>100</v>
      </c>
      <c r="B53" s="15" t="s">
        <v>101</v>
      </c>
      <c r="C53" s="16">
        <v>1000</v>
      </c>
      <c r="D53" s="19">
        <f t="shared" si="0"/>
        <v>0</v>
      </c>
      <c r="E53" s="19">
        <f t="shared" si="1"/>
        <v>0</v>
      </c>
      <c r="F53" s="16">
        <v>1000</v>
      </c>
    </row>
    <row r="54" ht="60">
      <c r="A54" s="14" t="s">
        <v>102</v>
      </c>
      <c r="B54" s="15" t="s">
        <v>103</v>
      </c>
      <c r="C54" s="16">
        <v>13400</v>
      </c>
      <c r="D54" s="19">
        <f t="shared" si="0"/>
        <v>0</v>
      </c>
      <c r="E54" s="19"/>
      <c r="F54" s="16">
        <v>13400</v>
      </c>
    </row>
    <row r="55" ht="45">
      <c r="A55" s="14" t="s">
        <v>104</v>
      </c>
      <c r="B55" s="15" t="s">
        <v>105</v>
      </c>
      <c r="C55" s="16">
        <v>1700</v>
      </c>
      <c r="D55" s="19">
        <f t="shared" si="0"/>
        <v>0</v>
      </c>
      <c r="E55" s="19">
        <f t="shared" si="1"/>
        <v>0</v>
      </c>
      <c r="F55" s="16">
        <v>1700</v>
      </c>
    </row>
    <row r="56" ht="60">
      <c r="A56" s="14" t="s">
        <v>106</v>
      </c>
      <c r="B56" s="15" t="s">
        <v>107</v>
      </c>
      <c r="C56" s="16">
        <v>116700</v>
      </c>
      <c r="D56" s="19">
        <f t="shared" si="0"/>
        <v>0</v>
      </c>
      <c r="E56" s="19">
        <f t="shared" si="1"/>
        <v>0</v>
      </c>
      <c r="F56" s="16">
        <v>116700</v>
      </c>
    </row>
    <row r="57" ht="60">
      <c r="A57" s="14" t="s">
        <v>108</v>
      </c>
      <c r="B57" s="15" t="s">
        <v>109</v>
      </c>
      <c r="C57" s="16">
        <f>14900+281000+30000+50600+75400</f>
        <v>451900</v>
      </c>
      <c r="D57" s="19">
        <f t="shared" si="0"/>
        <v>0</v>
      </c>
      <c r="E57" s="19">
        <f t="shared" si="1"/>
        <v>0</v>
      </c>
      <c r="F57" s="16">
        <v>451900</v>
      </c>
    </row>
    <row r="58" ht="90">
      <c r="A58" s="14" t="s">
        <v>110</v>
      </c>
      <c r="B58" s="15" t="s">
        <v>111</v>
      </c>
      <c r="C58" s="16">
        <f>1500+46100+1700+7900</f>
        <v>57200</v>
      </c>
      <c r="D58" s="19">
        <f t="shared" si="0"/>
        <v>0</v>
      </c>
      <c r="E58" s="19">
        <f t="shared" si="1"/>
        <v>0</v>
      </c>
      <c r="F58" s="16">
        <v>57200</v>
      </c>
    </row>
    <row r="59" ht="75">
      <c r="A59" s="14" t="s">
        <v>112</v>
      </c>
      <c r="B59" s="15" t="s">
        <v>113</v>
      </c>
      <c r="C59" s="16">
        <v>110000</v>
      </c>
      <c r="D59" s="19">
        <f t="shared" si="0"/>
        <v>0</v>
      </c>
      <c r="E59" s="19">
        <f t="shared" si="1"/>
        <v>0</v>
      </c>
      <c r="F59" s="16">
        <v>110000</v>
      </c>
    </row>
    <row r="60" ht="45">
      <c r="A60" s="14" t="s">
        <v>114</v>
      </c>
      <c r="B60" s="15" t="s">
        <v>115</v>
      </c>
      <c r="C60" s="16">
        <f>4000+300+12000</f>
        <v>16300</v>
      </c>
      <c r="D60" s="19">
        <f t="shared" si="0"/>
        <v>0</v>
      </c>
      <c r="E60" s="19"/>
      <c r="F60" s="16">
        <v>16300</v>
      </c>
    </row>
    <row r="61" ht="75">
      <c r="A61" s="14" t="s">
        <v>116</v>
      </c>
      <c r="B61" s="15" t="s">
        <v>117</v>
      </c>
      <c r="C61" s="16">
        <v>11700</v>
      </c>
      <c r="D61" s="19">
        <f t="shared" si="0"/>
        <v>0</v>
      </c>
      <c r="E61" s="19">
        <f t="shared" si="1"/>
        <v>0</v>
      </c>
      <c r="F61" s="16">
        <v>11700</v>
      </c>
    </row>
    <row r="62" ht="60">
      <c r="A62" s="14" t="s">
        <v>118</v>
      </c>
      <c r="B62" s="15" t="s">
        <v>119</v>
      </c>
      <c r="C62" s="16">
        <v>5000</v>
      </c>
      <c r="D62" s="19">
        <f t="shared" si="0"/>
        <v>0</v>
      </c>
      <c r="E62" s="19">
        <f t="shared" si="1"/>
        <v>0</v>
      </c>
      <c r="F62" s="16">
        <v>5000</v>
      </c>
    </row>
    <row r="63" ht="45">
      <c r="A63" s="14" t="s">
        <v>120</v>
      </c>
      <c r="B63" s="15" t="s">
        <v>121</v>
      </c>
      <c r="C63" s="16">
        <f>904600+1000+9900+3300+333300+333300+316700+8800+37300</f>
        <v>1948200</v>
      </c>
      <c r="D63" s="19">
        <f t="shared" si="0"/>
        <v>0</v>
      </c>
      <c r="E63" s="19">
        <f t="shared" si="1"/>
        <v>0</v>
      </c>
      <c r="F63" s="16">
        <v>1948200</v>
      </c>
    </row>
    <row r="64" ht="45">
      <c r="A64" s="14" t="s">
        <v>122</v>
      </c>
      <c r="B64" s="15" t="s">
        <v>123</v>
      </c>
      <c r="C64" s="16">
        <v>25000</v>
      </c>
      <c r="D64" s="19">
        <f t="shared" si="0"/>
        <v>0</v>
      </c>
      <c r="E64" s="19"/>
      <c r="F64" s="16">
        <v>25000</v>
      </c>
    </row>
    <row r="65" ht="60">
      <c r="A65" s="14" t="s">
        <v>124</v>
      </c>
      <c r="B65" s="15" t="s">
        <v>125</v>
      </c>
      <c r="C65" s="16">
        <f>58700+51300+2000+15000+156500+4453300+49600</f>
        <v>4786400</v>
      </c>
      <c r="D65" s="19">
        <f t="shared" si="0"/>
        <v>0</v>
      </c>
      <c r="E65" s="19">
        <f t="shared" si="1"/>
        <v>0</v>
      </c>
      <c r="F65" s="16">
        <v>4786400</v>
      </c>
    </row>
    <row r="66" ht="75">
      <c r="A66" s="14" t="s">
        <v>126</v>
      </c>
      <c r="B66" s="15" t="s">
        <v>127</v>
      </c>
      <c r="C66" s="16">
        <v>184400</v>
      </c>
      <c r="D66" s="19">
        <f t="shared" si="0"/>
        <v>0</v>
      </c>
      <c r="E66" s="19">
        <f t="shared" si="1"/>
        <v>0</v>
      </c>
      <c r="F66" s="16">
        <v>184400</v>
      </c>
    </row>
    <row r="67" ht="45">
      <c r="A67" s="14" t="s">
        <v>128</v>
      </c>
      <c r="B67" s="26" t="s">
        <v>129</v>
      </c>
      <c r="C67" s="16">
        <f>10300+337400</f>
        <v>347700</v>
      </c>
      <c r="D67" s="19">
        <f t="shared" si="0"/>
        <v>0</v>
      </c>
      <c r="E67" s="19">
        <f t="shared" si="1"/>
        <v>0</v>
      </c>
      <c r="F67" s="16">
        <v>347700</v>
      </c>
    </row>
    <row r="68" ht="45">
      <c r="A68" s="14" t="s">
        <v>130</v>
      </c>
      <c r="B68" s="26" t="s">
        <v>131</v>
      </c>
      <c r="C68" s="16">
        <f>200000+474700+382000</f>
        <v>1056700</v>
      </c>
      <c r="D68" s="19">
        <v>0</v>
      </c>
      <c r="E68" s="19"/>
      <c r="F68" s="16">
        <v>1056700</v>
      </c>
    </row>
    <row r="69" ht="45">
      <c r="A69" s="14" t="s">
        <v>132</v>
      </c>
      <c r="B69" s="26" t="s">
        <v>133</v>
      </c>
      <c r="C69" s="16">
        <f>3000000+40000+1382300+208000</f>
        <v>4630300</v>
      </c>
      <c r="D69" s="19">
        <f t="shared" ref="D69:D85" si="5">F69-C69</f>
        <v>6000000</v>
      </c>
      <c r="E69" s="19">
        <f t="shared" ref="E69:E85" si="6">(F69/C69)*100-100</f>
        <v>129.58123663693496</v>
      </c>
      <c r="F69" s="17">
        <v>10630300</v>
      </c>
    </row>
    <row r="70" ht="30">
      <c r="A70" s="14" t="s">
        <v>134</v>
      </c>
      <c r="B70" s="26" t="s">
        <v>135</v>
      </c>
      <c r="C70" s="16">
        <v>400000</v>
      </c>
      <c r="D70" s="19">
        <f t="shared" si="5"/>
        <v>0</v>
      </c>
      <c r="E70" s="19"/>
      <c r="F70" s="16">
        <v>400000</v>
      </c>
    </row>
    <row r="71" ht="45">
      <c r="A71" s="14" t="s">
        <v>136</v>
      </c>
      <c r="B71" s="26" t="s">
        <v>137</v>
      </c>
      <c r="C71" s="16">
        <v>59200</v>
      </c>
      <c r="D71" s="19">
        <f t="shared" si="5"/>
        <v>0</v>
      </c>
      <c r="E71" s="19">
        <f t="shared" si="6"/>
        <v>0</v>
      </c>
      <c r="F71" s="16">
        <v>59200</v>
      </c>
    </row>
    <row r="72" ht="45">
      <c r="A72" s="14" t="s">
        <v>138</v>
      </c>
      <c r="B72" s="26" t="s">
        <v>139</v>
      </c>
      <c r="C72" s="16">
        <v>-31094</v>
      </c>
      <c r="D72" s="19">
        <f t="shared" si="5"/>
        <v>0</v>
      </c>
      <c r="E72" s="19"/>
      <c r="F72" s="16">
        <v>-31094</v>
      </c>
    </row>
    <row r="73" ht="30">
      <c r="A73" s="14" t="s">
        <v>140</v>
      </c>
      <c r="B73" s="15" t="s">
        <v>141</v>
      </c>
      <c r="C73" s="16">
        <v>3000000</v>
      </c>
      <c r="D73" s="19">
        <f t="shared" si="5"/>
        <v>0</v>
      </c>
      <c r="E73" s="19">
        <f t="shared" si="6"/>
        <v>0</v>
      </c>
      <c r="F73" s="16">
        <v>3000000</v>
      </c>
    </row>
    <row r="74" ht="15">
      <c r="A74" s="14"/>
      <c r="B74" s="27" t="s">
        <v>142</v>
      </c>
      <c r="C74" s="16">
        <f>C75</f>
        <v>0</v>
      </c>
      <c r="D74" s="25">
        <f>D75</f>
        <v>0</v>
      </c>
      <c r="E74" s="25">
        <f>E75</f>
        <v>0</v>
      </c>
      <c r="F74" s="16">
        <f>F75</f>
        <v>383000</v>
      </c>
    </row>
    <row r="75" ht="15">
      <c r="A75" s="14"/>
      <c r="B75" s="28" t="s">
        <v>143</v>
      </c>
      <c r="C75" s="16">
        <v>0</v>
      </c>
      <c r="D75" s="19">
        <v>0</v>
      </c>
      <c r="E75" s="19">
        <v>0</v>
      </c>
      <c r="F75" s="16">
        <v>383000</v>
      </c>
    </row>
    <row r="76" ht="15">
      <c r="A76" s="9" t="s">
        <v>144</v>
      </c>
      <c r="B76" s="10" t="s">
        <v>145</v>
      </c>
      <c r="C76" s="11">
        <f>C77+C83+C84+C82</f>
        <v>8512846482.1100006</v>
      </c>
      <c r="D76" s="12">
        <f>F76-C76</f>
        <v>177721400</v>
      </c>
      <c r="E76" s="12">
        <f t="shared" si="6"/>
        <v>2.0876847758677144</v>
      </c>
      <c r="F76" s="29">
        <f>F77+F83+F84+F82</f>
        <v>8690567882.1100006</v>
      </c>
    </row>
    <row r="77" ht="15">
      <c r="A77" s="14" t="s">
        <v>146</v>
      </c>
      <c r="B77" s="22" t="s">
        <v>147</v>
      </c>
      <c r="C77" s="16">
        <f>C78+C79+C80+C81</f>
        <v>8535457681.1100006</v>
      </c>
      <c r="D77" s="19">
        <f t="shared" si="5"/>
        <v>177721400</v>
      </c>
      <c r="E77" s="19">
        <f t="shared" si="6"/>
        <v>2.082154310170381</v>
      </c>
      <c r="F77" s="30">
        <f>F78+F79+F80+F81</f>
        <v>8713179081.1100006</v>
      </c>
    </row>
    <row r="78" ht="15">
      <c r="A78" s="14" t="s">
        <v>148</v>
      </c>
      <c r="B78" s="15" t="s">
        <v>149</v>
      </c>
      <c r="C78" s="16">
        <v>401210100</v>
      </c>
      <c r="D78" s="19">
        <f t="shared" si="5"/>
        <v>0</v>
      </c>
      <c r="E78" s="19">
        <f t="shared" si="6"/>
        <v>0</v>
      </c>
      <c r="F78" s="17">
        <v>401210100</v>
      </c>
    </row>
    <row r="79" ht="15">
      <c r="A79" s="14" t="s">
        <v>150</v>
      </c>
      <c r="B79" s="15" t="s">
        <v>151</v>
      </c>
      <c r="C79" s="30">
        <v>3177622381.1100001</v>
      </c>
      <c r="D79" s="19">
        <f t="shared" si="5"/>
        <v>173413400</v>
      </c>
      <c r="E79" s="19">
        <f t="shared" si="6"/>
        <v>5.4573319042215331</v>
      </c>
      <c r="F79" s="31">
        <v>3351035781.1100001</v>
      </c>
    </row>
    <row r="80" ht="15">
      <c r="A80" s="14" t="s">
        <v>152</v>
      </c>
      <c r="B80" s="15" t="s">
        <v>153</v>
      </c>
      <c r="C80" s="16">
        <f>4851418400+4010500</f>
        <v>4855428900</v>
      </c>
      <c r="D80" s="19">
        <f t="shared" si="5"/>
        <v>0</v>
      </c>
      <c r="E80" s="19">
        <f t="shared" si="6"/>
        <v>0</v>
      </c>
      <c r="F80" s="20">
        <v>4855428900</v>
      </c>
    </row>
    <row r="81" ht="15">
      <c r="A81" s="14" t="s">
        <v>154</v>
      </c>
      <c r="B81" s="15" t="s">
        <v>155</v>
      </c>
      <c r="C81" s="16">
        <f>99396300+300000+600000+500000+400000</f>
        <v>101196300</v>
      </c>
      <c r="D81" s="19">
        <f t="shared" si="5"/>
        <v>4308000</v>
      </c>
      <c r="E81" s="19">
        <f t="shared" si="6"/>
        <v>4.2570726400075927</v>
      </c>
      <c r="F81" s="20">
        <v>105504300</v>
      </c>
    </row>
    <row r="82" ht="15">
      <c r="A82" s="14" t="s">
        <v>156</v>
      </c>
      <c r="B82" s="15" t="s">
        <v>157</v>
      </c>
      <c r="C82" s="16">
        <v>-22608596</v>
      </c>
      <c r="D82" s="19">
        <f t="shared" si="5"/>
        <v>0</v>
      </c>
      <c r="E82" s="19"/>
      <c r="F82" s="16">
        <v>-22608596</v>
      </c>
    </row>
    <row r="83" ht="15">
      <c r="A83" s="14" t="s">
        <v>158</v>
      </c>
      <c r="B83" s="15" t="s">
        <v>159</v>
      </c>
      <c r="C83" s="16">
        <v>31094</v>
      </c>
      <c r="D83" s="19">
        <f t="shared" si="5"/>
        <v>0</v>
      </c>
      <c r="E83" s="19">
        <f t="shared" si="6"/>
        <v>0</v>
      </c>
      <c r="F83" s="16">
        <v>31094</v>
      </c>
    </row>
    <row r="84" ht="30">
      <c r="A84" s="14" t="s">
        <v>160</v>
      </c>
      <c r="B84" s="15" t="s">
        <v>161</v>
      </c>
      <c r="C84" s="16">
        <v>-33697</v>
      </c>
      <c r="D84" s="19">
        <f t="shared" si="5"/>
        <v>0</v>
      </c>
      <c r="E84" s="19"/>
      <c r="F84" s="16">
        <v>-33697</v>
      </c>
    </row>
    <row r="85" ht="15">
      <c r="A85" s="32"/>
      <c r="B85" s="23" t="s">
        <v>162</v>
      </c>
      <c r="C85" s="33">
        <f>C5+C76</f>
        <v>14445471064.110001</v>
      </c>
      <c r="D85" s="12">
        <f t="shared" si="5"/>
        <v>216879163</v>
      </c>
      <c r="E85" s="12">
        <f t="shared" si="6"/>
        <v>1.5013644209834069</v>
      </c>
      <c r="F85" s="33">
        <f>F5+F76</f>
        <v>14662350227.110001</v>
      </c>
    </row>
    <row r="86" ht="17.25">
      <c r="F86" s="3"/>
    </row>
    <row r="87" ht="17.25">
      <c r="F87" s="3"/>
    </row>
  </sheetData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BobrikIS</cp:lastModifiedBy>
  <cp:revision>2</cp:revision>
  <dcterms:created xsi:type="dcterms:W3CDTF">2018-12-18T05:09:39Z</dcterms:created>
  <dcterms:modified xsi:type="dcterms:W3CDTF">2025-05-26T11:24:37Z</dcterms:modified>
</cp:coreProperties>
</file>