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1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LAST_CELL" localSheetId="0">'Приложение №1'!#REF!</definedName>
    <definedName name="Print_Titles" localSheetId="0" hidden="0">'Приложение №1'!$6:$6</definedName>
    <definedName name="total1" localSheetId="0">#REF!</definedName>
    <definedName name="totalcost" localSheetId="0">#REF!</definedName>
    <definedName name="а" localSheetId="0">#REF!</definedName>
    <definedName name="аааа" localSheetId="0">#REF!</definedName>
    <definedName name="ггг" localSheetId="0">#REF!</definedName>
    <definedName name="гггг" localSheetId="0">[1]доходы!#REF!</definedName>
    <definedName name="лист" localSheetId="0">#REF!</definedName>
    <definedName name="лл" localSheetId="0">#REF!</definedName>
    <definedName name="лллл" localSheetId="0">[1]доходы!#REF!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<sst xmlns="http://schemas.openxmlformats.org/spreadsheetml/2006/main" count="167" uniqueCount="167">
  <si>
    <t xml:space="preserve">     Приложение  1</t>
  </si>
  <si>
    <t xml:space="preserve">к решению Думы города</t>
  </si>
  <si>
    <t xml:space="preserve">от___________ № _______</t>
  </si>
  <si>
    <t xml:space="preserve">Распределение доходов бюджета  города Нефтеюганска на 2025 год по показателям классификации доходов</t>
  </si>
  <si>
    <t xml:space="preserve">в рублях</t>
  </si>
  <si>
    <t xml:space="preserve">Код бюджетной классификации</t>
  </si>
  <si>
    <t xml:space="preserve">Наименование </t>
  </si>
  <si>
    <t xml:space="preserve">План на 2025 год </t>
  </si>
  <si>
    <t xml:space="preserve">000 1 00 00000 00 0000 000</t>
  </si>
  <si>
    <t xml:space="preserve">НАЛОГОВЫЕ И НЕНАЛОГОВЫЕ ДОХОДЫ</t>
  </si>
  <si>
    <t xml:space="preserve">НАЛОГОВЫЕ ДОХОДЫ</t>
  </si>
  <si>
    <t xml:space="preserve">000 1 01 02000 01 0000 110</t>
  </si>
  <si>
    <t xml:space="preserve">Налог на доходы физических лиц </t>
  </si>
  <si>
    <t xml:space="preserve">000 1 03 02000 01 0000 110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</si>
  <si>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</si>
  <si>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000 1 05 00000 00 0000 000</t>
  </si>
  <si>
    <t xml:space="preserve">Налоги на совокупный доход</t>
  </si>
  <si>
    <t xml:space="preserve">000 1 05 01000 00 0000 110</t>
  </si>
  <si>
    <t xml:space="preserve">Налог, взимаемый в связи с применением упрощенной системы налогообложения</t>
  </si>
  <si>
    <t xml:space="preserve">000 1 05 03000 01 0000 110</t>
  </si>
  <si>
    <t xml:space="preserve">Единый сельскохозяйственный налог</t>
  </si>
  <si>
    <t xml:space="preserve">000 1 05 04010 02 0000 110</t>
  </si>
  <si>
    <t xml:space="preserve">Налог, взимаемый в связи с применением патентной системы налогообложения, зачисляемый в бюджеты городских округов</t>
  </si>
  <si>
    <t xml:space="preserve">000 1 06 00000 00 0000 000</t>
  </si>
  <si>
    <t xml:space="preserve">Налоги на имущество</t>
  </si>
  <si>
    <t xml:space="preserve">000 1 06 01020 04 0000 110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</si>
  <si>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</si>
  <si>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000 1 06 04000 02 0000 110</t>
  </si>
  <si>
    <t xml:space="preserve">Транспортный налог</t>
  </si>
  <si>
    <t xml:space="preserve">000 1 06 04011 02 0000 110</t>
  </si>
  <si>
    <t xml:space="preserve">Транспортный налог с организаций</t>
  </si>
  <si>
    <t xml:space="preserve">000 1 06 04012 02 0000 110</t>
  </si>
  <si>
    <t xml:space="preserve">Транспортный налог с физических лиц</t>
  </si>
  <si>
    <t xml:space="preserve">000 1 06 06000 00 0000 110</t>
  </si>
  <si>
    <t xml:space="preserve">Земельный налог</t>
  </si>
  <si>
    <t xml:space="preserve">000 1 06 06032 04 0000 110</t>
  </si>
  <si>
    <t xml:space="preserve">Земельный налог с организаций, обладающих земельным участком, расположенным в границах городских округов</t>
  </si>
  <si>
    <t xml:space="preserve">000 1 06 06042 04 0000 110</t>
  </si>
  <si>
    <t xml:space="preserve">Земельный налог с физических лиц, обладающих земельным участком, расположенным в границах городских округов</t>
  </si>
  <si>
    <t xml:space="preserve">000 1 08 00000 00 0000 000</t>
  </si>
  <si>
    <t xml:space="preserve">Государственная пошлина</t>
  </si>
  <si>
    <t xml:space="preserve"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</si>
  <si>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</si>
  <si>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000 1 08 07150 01 0000 110</t>
  </si>
  <si>
    <t xml:space="preserve">Государственная пошлина за выдачу разрешения на установку рекламной конструкции</t>
  </si>
  <si>
    <t xml:space="preserve">НЕНАЛОГОВЫЕ ДОХОДЫ</t>
  </si>
  <si>
    <t xml:space="preserve">000 1 11 00000 00 0000 000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</si>
  <si>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</si>
  <si>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000 1 11 01040 04 0000 120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</si>
  <si>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</si>
  <si>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000 1 11 05012 04 0000 120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</si>
  <si>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</si>
  <si>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000 1 11 05024 04 0000 120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</si>
  <si>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</si>
  <si>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000 1 11 05034 04 0000 120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</si>
  <si>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</si>
  <si>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000 1 11 05074 04 0000 120</t>
  </si>
  <si>
    <t xml:space="preserve">Доходы от сдачи в аренду имущества, составляющего казну городских округов (за исключением земельных участков)</t>
  </si>
  <si>
    <t xml:space="preserve">000 1 11 05312 04 0000 120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</si>
  <si>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</si>
  <si>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</si>
  <si>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</si>
  <si>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000 1 11 09044 04 0000 120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</si>
  <si>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</si>
  <si>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</si>
  <si>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</si>
  <si>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000 1 12 00000 00 0000 000</t>
  </si>
  <si>
    <t xml:space="preserve">Платежи при пользовании природными ресурсами</t>
  </si>
  <si>
    <t xml:space="preserve">000 1 12 01000 01 0000 120</t>
  </si>
  <si>
    <t xml:space="preserve">Плата за негативное воздействие на окружающую среду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</si>
  <si>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</si>
  <si>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</si>
  <si>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000 1 13 01994 04 0000 130</t>
  </si>
  <si>
    <t xml:space="preserve">Прочие доходы от оказания платных услуг (работ) получателями средств бюджетов городских округов</t>
  </si>
  <si>
    <t xml:space="preserve">000 1 13 02994 04 0000 130</t>
  </si>
  <si>
    <t xml:space="preserve">Прочие доходы от компенсации затрат бюджетов городских округов</t>
  </si>
  <si>
    <t xml:space="preserve">000 1 14 00000 00 0000 000</t>
  </si>
  <si>
    <t xml:space="preserve">Доходы от продажи материальных и нематериальных активов</t>
  </si>
  <si>
    <t xml:space="preserve">000 1 14 01040 04 0000 410</t>
  </si>
  <si>
    <t xml:space="preserve">Доходы от продажи квартир, находящихся в собственности городских округов</t>
  </si>
  <si>
    <t xml:space="preserve">000 1 14 02000 00 0000 000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</si>
  <si>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</si>
  <si>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</si>
  <si>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</si>
  <si>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000 1 16 00000 00 0000 000</t>
  </si>
  <si>
    <t xml:space="preserve">Штрафы, санкции, возмещение ущерба</t>
  </si>
  <si>
    <t xml:space="preserve">000 1 16 01053 01 0000 140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</si>
  <si>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</si>
  <si>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000 1 16 01063 01 0000 140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</si>
  <si>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</si>
  <si>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000 1 16 01072 01 0000 140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</si>
  <si>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</si>
  <si>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</si>
  <si>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</si>
  <si>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000 1 16 01082 01 0000 140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</si>
  <si>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</si>
  <si>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</si>
  <si>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</si>
  <si>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 xml:space="preserve">000 1 16 01092 01 0000 140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</si>
  <si>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</si>
  <si>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000 1 16 01093 01 0000 140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</si>
  <si>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</si>
  <si>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000 1 16 01103 01 0000 140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</si>
  <si>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</si>
  <si>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000 1 16 01132 01 0000 140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</si>
  <si>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</si>
  <si>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000 1 16 01133 01 0000 140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</si>
  <si>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</si>
  <si>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000 1 16 01142 01 0000 140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</si>
  <si>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</si>
  <si>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</si>
  <si>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</si>
  <si>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000 1 16 01153 01 0000 140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</si>
  <si>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</si>
  <si>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</si>
  <si>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</si>
  <si>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</si>
  <si>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</si>
  <si>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000 1 16 01183 01 0000 140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</si>
  <si>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</si>
  <si>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000 1 16 01192 01 0000 140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</si>
  <si>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</si>
  <si>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</si>
  <si>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</si>
  <si>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000 1 16 01194 01 0000 140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</si>
  <si>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</si>
  <si>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000 1 16 01203 01 0000 140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</si>
  <si>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</si>
  <si>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000 1 16 01333 01 0000 140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</si>
  <si>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</si>
  <si>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000 1 16 02010 02 0000 140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</si>
  <si>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</si>
  <si>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000 1 16 07010 04 0000 140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</si>
  <si>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</si>
  <si>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</si>
  <si>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</si>
  <si>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000 1 16 10031 04 0000 140
</t>
  </si>
  <si>
    <t xml:space="preserve"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</si>
  <si>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000 1 16 10032 04 0000 140</t>
  </si>
  <si>
    <t xml:space="preserve"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</si>
  <si>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000 1 16 10123 01 0000 140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</si>
  <si>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</si>
  <si>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000 1 16 11064 01 0000 140
</t>
  </si>
  <si>
    <t xml:space="preserve"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</si>
  <si>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 xml:space="preserve">000 1 17 00000 00 0000 000</t>
  </si>
  <si>
    <t xml:space="preserve">Прочие неналоговые доходы</t>
  </si>
  <si>
    <t xml:space="preserve">000 1 17 15020 04 0000 150</t>
  </si>
  <si>
    <t xml:space="preserve">Инициативные платежи, зачисляемые в бюджеты городских округов</t>
  </si>
  <si>
    <t xml:space="preserve">000 2 00 00000 00 0000 000</t>
  </si>
  <si>
    <t xml:space="preserve">БЕЗВОЗМЕЗДНЫЕ ПОСТУПЛЕНИЯ</t>
  </si>
  <si>
    <t xml:space="preserve"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</si>
  <si>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</si>
  <si>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000 2 02 10000 00 0000 150</t>
  </si>
  <si>
    <t xml:space="preserve">Дотации бюджетам бюджетной системы Российской Федерации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</si>
  <si>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</si>
  <si>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</si>
  <si>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000 2 02 30000 00 0000 150</t>
  </si>
  <si>
    <t xml:space="preserve">Субвенции бюджетам бюджетной системы Российской Федерации</t>
  </si>
  <si>
    <t xml:space="preserve">000 2 02 40000 00 0000 150</t>
  </si>
  <si>
    <t xml:space="preserve">Иные межбюджетные трансферты</t>
  </si>
  <si>
    <t xml:space="preserve">000 2 04 04099 04 0000 150</t>
  </si>
  <si>
    <t xml:space="preserve">Прочие безвозмездные поступления от негосударственных организаций в бюджеты городских округов</t>
  </si>
  <si>
    <t xml:space="preserve">000 2 18 04000 04 0000 150</t>
  </si>
  <si>
    <t xml:space="preserve">Доходы бюджетов городских округов от возврата организациями остатков субсидий прошлых лет</t>
  </si>
  <si>
    <t xml:space="preserve">000 2 19 00000 04 0000 150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</si>
  <si>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</si>
  <si>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ИТОГО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</si>
</sst>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.0"/>
    <numFmt numFmtId="161" formatCode="?"/>
  </numFmts>
  <fonts count="10">
    <font>
      <sz val="10.000000"/>
      <color theme="1"/>
      <name val="Arial Cyr"/>
    </font>
    <font>
      <sz val="10.000000"/>
      <name val="Arial Cyr"/>
    </font>
    <font>
      <b/>
      <sz val="10.000000"/>
      <name val="Arial Cyr"/>
    </font>
    <font>
      <i/>
      <sz val="8.000000"/>
      <color indexed="23"/>
      <name val="Arial Cyr"/>
    </font>
    <font>
      <sz val="10.000000"/>
      <name val="Arial"/>
    </font>
    <font>
      <sz val="10.000000"/>
      <color indexed="62"/>
      <name val="Arial Cyr"/>
    </font>
    <font>
      <sz val="12.000000"/>
      <name val="Arial"/>
    </font>
    <font>
      <sz val="12.000000"/>
      <name val="Times New Roman"/>
    </font>
    <font>
      <b/>
      <sz val="12.000000"/>
      <name val="Times New Roman"/>
    </font>
    <font>
      <b/>
      <sz val="12.000000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theme="0" tint="0"/>
        <bgColor theme="0" tint="0"/>
      </patternFill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</borders>
  <cellStyleXfs count="50">
    <xf fontId="0" fillId="0" borderId="0" numFmtId="0" applyNumberFormat="1" applyFont="1" applyFill="1" applyBorder="1"/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3" borderId="1" numFmtId="49" applyNumberFormat="1" applyFont="1" applyFill="1" applyBorder="1">
      <alignment horizontal="left" vertical="top" wrapText="1"/>
    </xf>
    <xf fontId="1" fillId="3" borderId="1" numFmtId="49" applyNumberFormat="1" applyFont="1" applyFill="1" applyBorder="1">
      <alignment horizontal="left" vertical="top" wrapText="1"/>
    </xf>
    <xf fontId="1" fillId="4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1" fillId="4" borderId="1" numFmtId="49" applyNumberFormat="1" applyFont="1" applyFill="1" applyBorder="1">
      <alignment horizontal="left" vertical="top"/>
    </xf>
    <xf fontId="1" fillId="5" borderId="1" numFmtId="0" applyNumberFormat="1" applyFont="1" applyFill="1" applyBorder="1">
      <alignment horizontal="left" vertical="top" wrapText="1"/>
    </xf>
    <xf fontId="1" fillId="5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3" fillId="0" borderId="0" numFmtId="0" applyNumberFormat="1" applyFont="1" applyFill="1" applyBorder="1">
      <alignment horizontal="left" vertical="top"/>
    </xf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5" borderId="2" numFmtId="0" applyNumberFormat="1" applyFont="1" applyFill="1" applyBorder="1">
      <alignment horizontal="right" vertical="top"/>
    </xf>
    <xf fontId="1" fillId="6" borderId="2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7" borderId="2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5" fillId="9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</cellStyleXfs>
  <cellXfs count="32">
    <xf fontId="0" fillId="0" borderId="0" numFmtId="0" xfId="0"/>
    <xf fontId="6" fillId="0" borderId="0" numFmtId="0" xfId="30" applyFont="1" applyAlignment="1">
      <alignment horizontal="center" vertical="center"/>
    </xf>
    <xf fontId="7" fillId="0" borderId="0" numFmtId="0" xfId="30" applyFont="1" applyAlignment="1">
      <alignment horizontal="center" vertical="center"/>
    </xf>
    <xf fontId="7" fillId="0" borderId="0" numFmtId="0" xfId="30" applyFont="1" applyAlignment="1">
      <alignment horizontal="left" vertical="center"/>
    </xf>
    <xf fontId="6" fillId="11" borderId="0" numFmtId="0" xfId="30" applyFont="1" applyFill="1" applyAlignment="1">
      <alignment horizontal="center" vertical="center"/>
    </xf>
    <xf fontId="7" fillId="0" borderId="0" numFmtId="0" xfId="30" applyFont="1" applyAlignment="1" applyProtection="1">
      <alignment horizontal="center" vertical="center"/>
    </xf>
    <xf fontId="7" fillId="0" borderId="0" numFmtId="0" xfId="30" applyFont="1" applyAlignment="1" applyProtection="1">
      <alignment horizontal="left" vertical="center"/>
    </xf>
    <xf fontId="7" fillId="11" borderId="0" numFmtId="0" xfId="30" applyFont="1" applyFill="1" applyAlignment="1">
      <alignment horizontal="right" vertical="center"/>
    </xf>
    <xf fontId="7" fillId="0" borderId="0" numFmtId="0" xfId="30" applyFont="1" applyAlignment="1" applyProtection="1">
      <alignment vertical="center"/>
    </xf>
    <xf fontId="7" fillId="11" borderId="0" numFmtId="0" xfId="30" applyFont="1" applyFill="1" applyAlignment="1" applyProtection="1">
      <alignment horizontal="right" vertical="center"/>
    </xf>
    <xf fontId="6" fillId="11" borderId="0" numFmtId="4" xfId="30" applyNumberFormat="1" applyFont="1" applyFill="1" applyAlignment="1">
      <alignment horizontal="center" vertical="center"/>
    </xf>
    <xf fontId="7" fillId="11" borderId="0" numFmtId="160" xfId="30" applyNumberFormat="1" applyFont="1" applyFill="1" applyAlignment="1" applyProtection="1">
      <alignment horizontal="right" vertical="center"/>
    </xf>
    <xf fontId="8" fillId="0" borderId="1" numFmtId="0" xfId="30" applyFont="1" applyBorder="1" applyAlignment="1">
      <alignment horizontal="center" vertical="center" wrapText="1"/>
    </xf>
    <xf fontId="8" fillId="11" borderId="1" numFmtId="0" xfId="0" applyFont="1" applyFill="1" applyBorder="1" applyAlignment="1">
      <alignment horizontal="center" vertical="center" wrapText="1"/>
    </xf>
    <xf fontId="8" fillId="0" borderId="1" numFmtId="49" xfId="30" applyNumberFormat="1" applyFont="1" applyBorder="1" applyAlignment="1" applyProtection="1">
      <alignment horizontal="center" vertical="center" wrapText="1"/>
    </xf>
    <xf fontId="8" fillId="0" borderId="1" numFmtId="49" xfId="30" applyNumberFormat="1" applyFont="1" applyBorder="1" applyAlignment="1" applyProtection="1">
      <alignment horizontal="left" vertical="center" wrapText="1"/>
    </xf>
    <xf fontId="8" fillId="11" borderId="1" numFmtId="3" xfId="30" applyNumberFormat="1" applyFont="1" applyFill="1" applyBorder="1" applyAlignment="1" applyProtection="1">
      <alignment horizontal="center" vertical="center" wrapText="1"/>
    </xf>
    <xf fontId="8" fillId="0" borderId="1" numFmtId="0" xfId="30" applyFont="1" applyBorder="1" applyAlignment="1">
      <alignment horizontal="left" vertical="center" wrapText="1"/>
    </xf>
    <xf fontId="7" fillId="0" borderId="1" numFmtId="49" xfId="30" applyNumberFormat="1" applyFont="1" applyBorder="1" applyAlignment="1" applyProtection="1">
      <alignment horizontal="center" vertical="center" wrapText="1"/>
    </xf>
    <xf fontId="7" fillId="0" borderId="1" numFmtId="49" xfId="30" applyNumberFormat="1" applyFont="1" applyBorder="1" applyAlignment="1" applyProtection="1">
      <alignment horizontal="left" vertical="center" wrapText="1"/>
    </xf>
    <xf fontId="7" fillId="11" borderId="1" numFmtId="3" xfId="30" applyNumberFormat="1" applyFont="1" applyFill="1" applyBorder="1" applyAlignment="1" applyProtection="1">
      <alignment horizontal="center" vertical="center" wrapText="1"/>
    </xf>
    <xf fontId="7" fillId="0" borderId="1" numFmtId="49" xfId="30" applyNumberFormat="1" applyFont="1" applyBorder="1" applyAlignment="1">
      <alignment horizontal="left" vertical="center" wrapText="1"/>
    </xf>
    <xf fontId="7" fillId="0" borderId="1" numFmtId="1" xfId="30" applyNumberFormat="1" applyFont="1" applyBorder="1" applyAlignment="1">
      <alignment horizontal="left" vertical="center" wrapText="1"/>
    </xf>
    <xf fontId="7" fillId="0" borderId="1" numFmtId="0" xfId="30" applyFont="1" applyBorder="1" applyAlignment="1">
      <alignment horizontal="left" vertical="center" wrapText="1"/>
    </xf>
    <xf fontId="9" fillId="0" borderId="0" numFmtId="0" xfId="30" applyFont="1" applyAlignment="1">
      <alignment horizontal="center" vertical="center"/>
    </xf>
    <xf fontId="8" fillId="0" borderId="1" numFmtId="1" xfId="30" applyNumberFormat="1" applyFont="1" applyBorder="1" applyAlignment="1">
      <alignment horizontal="left" vertical="center" wrapText="1"/>
    </xf>
    <xf fontId="7" fillId="0" borderId="1" numFmtId="161" xfId="30" applyNumberFormat="1" applyFont="1" applyBorder="1" applyAlignment="1" applyProtection="1">
      <alignment horizontal="left" vertical="center" wrapText="1"/>
    </xf>
    <xf fontId="7" fillId="0" borderId="1" numFmtId="0" xfId="28" applyFont="1" applyBorder="1" applyAlignment="1">
      <alignment horizontal="left" vertical="center" wrapText="1"/>
    </xf>
    <xf fontId="8" fillId="11" borderId="1" numFmtId="4" xfId="30" applyNumberFormat="1" applyFont="1" applyFill="1" applyBorder="1" applyAlignment="1" applyProtection="1">
      <alignment horizontal="center" vertical="center" wrapText="1"/>
    </xf>
    <xf fontId="7" fillId="11" borderId="1" numFmtId="4" xfId="30" applyNumberFormat="1" applyFont="1" applyFill="1" applyBorder="1" applyAlignment="1" applyProtection="1">
      <alignment horizontal="center" vertical="center" wrapText="1"/>
    </xf>
    <xf fontId="8" fillId="0" borderId="1" numFmtId="49" xfId="30" applyNumberFormat="1" applyFont="1" applyBorder="1" applyAlignment="1" applyProtection="1">
      <alignment horizontal="center" vertical="center"/>
    </xf>
    <xf fontId="8" fillId="11" borderId="1" numFmtId="4" xfId="30" applyNumberFormat="1" applyFont="1" applyFill="1" applyBorder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1" showOutlineSymbols="1"/>
    <pageSetUpPr autoPageBreaks="1" fitToPage="0"/>
  </sheetPr>
  <sheetViews>
    <sheetView showGridLines="0" topLeftCell="A1" zoomScale="100" workbookViewId="0">
      <pane ySplit="6" topLeftCell="A7" activePane="bottomLeft" state="frozen"/>
      <selection activeCell="C71" activeCellId="0" sqref="C71"/>
    </sheetView>
  </sheetViews>
  <sheetFormatPr defaultColWidth="9.140625" defaultRowHeight="12.75" customHeight="1" outlineLevelRow="7"/>
  <cols>
    <col customWidth="1" min="1" max="1" style="2" width="29.140625"/>
    <col customWidth="1" min="2" max="2" style="3" width="76"/>
    <col customWidth="1" min="3" max="3" style="4" width="20.28125"/>
    <col min="4" max="16384" style="1" width="9.140625"/>
  </cols>
  <sheetData>
    <row r="1" ht="15">
      <c r="A1" s="5"/>
      <c r="B1" s="6"/>
      <c r="C1" s="7" t="s">
        <v>0</v>
      </c>
    </row>
    <row r="2" ht="15">
      <c r="A2" s="8"/>
      <c r="B2" s="8"/>
      <c r="C2" s="9" t="s">
        <v>1</v>
      </c>
    </row>
    <row r="3" ht="15">
      <c r="A3" s="5"/>
      <c r="B3" s="5"/>
      <c r="C3" s="7" t="s">
        <v>2</v>
      </c>
    </row>
    <row r="4" ht="15">
      <c r="A4" s="5"/>
      <c r="B4" s="5" t="s">
        <v>3</v>
      </c>
      <c r="C4" s="10"/>
    </row>
    <row r="5" ht="15">
      <c r="A5" s="5"/>
      <c r="B5" s="5"/>
      <c r="C5" s="11" t="s">
        <v>4</v>
      </c>
    </row>
    <row r="6" ht="47.25" customHeight="1">
      <c r="A6" s="12" t="s">
        <v>5</v>
      </c>
      <c r="B6" s="12" t="s">
        <v>6</v>
      </c>
      <c r="C6" s="13" t="s">
        <v>7</v>
      </c>
    </row>
    <row r="7" ht="27" customHeight="1">
      <c r="A7" s="14" t="s">
        <v>8</v>
      </c>
      <c r="B7" s="15" t="s">
        <v>9</v>
      </c>
      <c r="C7" s="16">
        <f>C8+C26</f>
        <v>5971782345</v>
      </c>
    </row>
    <row r="8" ht="15" outlineLevel="1">
      <c r="A8" s="14"/>
      <c r="B8" s="17" t="s">
        <v>10</v>
      </c>
      <c r="C8" s="16">
        <f>C9+C10+C11+C15+C23</f>
        <v>5370663632</v>
      </c>
    </row>
    <row r="9" ht="19.5" customHeight="1" outlineLevel="2">
      <c r="A9" s="18" t="s">
        <v>11</v>
      </c>
      <c r="B9" s="19" t="s">
        <v>12</v>
      </c>
      <c r="C9" s="20">
        <f>3524079552+770671000</f>
        <v>4294750552</v>
      </c>
    </row>
    <row r="10" ht="33.75" customHeight="1" outlineLevel="1">
      <c r="A10" s="18" t="s">
        <v>13</v>
      </c>
      <c r="B10" s="21" t="s">
        <v>14</v>
      </c>
      <c r="C10" s="20">
        <v>14640000</v>
      </c>
    </row>
    <row r="11" ht="15" outlineLevel="1">
      <c r="A11" s="18" t="s">
        <v>15</v>
      </c>
      <c r="B11" s="21" t="s">
        <v>16</v>
      </c>
      <c r="C11" s="20">
        <f>C12+C13+C14</f>
        <v>776084690</v>
      </c>
    </row>
    <row r="12" ht="28.5" customHeight="1" outlineLevel="2">
      <c r="A12" s="18" t="s">
        <v>17</v>
      </c>
      <c r="B12" s="19" t="s">
        <v>18</v>
      </c>
      <c r="C12" s="20">
        <v>751451690</v>
      </c>
    </row>
    <row r="13" ht="15" outlineLevel="3">
      <c r="A13" s="18" t="s">
        <v>19</v>
      </c>
      <c r="B13" s="19" t="s">
        <v>20</v>
      </c>
      <c r="C13" s="20">
        <v>191000</v>
      </c>
    </row>
    <row r="14" ht="30" outlineLevel="3">
      <c r="A14" s="18" t="s">
        <v>21</v>
      </c>
      <c r="B14" s="19" t="s">
        <v>22</v>
      </c>
      <c r="C14" s="20">
        <v>24442000</v>
      </c>
    </row>
    <row r="15" ht="15.75" customHeight="1" outlineLevel="1">
      <c r="A15" s="18" t="s">
        <v>23</v>
      </c>
      <c r="B15" s="22" t="s">
        <v>24</v>
      </c>
      <c r="C15" s="20">
        <f>C16+C20+C17</f>
        <v>264177530</v>
      </c>
    </row>
    <row r="16" ht="44.25" customHeight="1" outlineLevel="3">
      <c r="A16" s="18" t="s">
        <v>25</v>
      </c>
      <c r="B16" s="19" t="s">
        <v>26</v>
      </c>
      <c r="C16" s="20">
        <v>103294000</v>
      </c>
    </row>
    <row r="17" ht="21.75" customHeight="1" outlineLevel="3">
      <c r="A17" s="18" t="s">
        <v>27</v>
      </c>
      <c r="B17" s="19" t="s">
        <v>28</v>
      </c>
      <c r="C17" s="20">
        <f t="shared" ref="C17:C23" si="0">C18+C19</f>
        <v>66116530</v>
      </c>
    </row>
    <row r="18" ht="21.75" customHeight="1" outlineLevel="3">
      <c r="A18" s="18" t="s">
        <v>29</v>
      </c>
      <c r="B18" s="19" t="s">
        <v>30</v>
      </c>
      <c r="C18" s="20">
        <v>27683530</v>
      </c>
    </row>
    <row r="19" ht="21.75" customHeight="1" outlineLevel="3">
      <c r="A19" s="18" t="s">
        <v>31</v>
      </c>
      <c r="B19" s="19" t="s">
        <v>32</v>
      </c>
      <c r="C19" s="20">
        <v>38433000</v>
      </c>
    </row>
    <row r="20" ht="15.75" customHeight="1" outlineLevel="2">
      <c r="A20" s="18" t="s">
        <v>33</v>
      </c>
      <c r="B20" s="19" t="s">
        <v>34</v>
      </c>
      <c r="C20" s="20">
        <f t="shared" si="0"/>
        <v>94767000</v>
      </c>
    </row>
    <row r="21" ht="30" outlineLevel="4">
      <c r="A21" s="18" t="s">
        <v>35</v>
      </c>
      <c r="B21" s="19" t="s">
        <v>36</v>
      </c>
      <c r="C21" s="20">
        <v>73682000</v>
      </c>
    </row>
    <row r="22" ht="30" outlineLevel="4">
      <c r="A22" s="18" t="s">
        <v>37</v>
      </c>
      <c r="B22" s="19" t="s">
        <v>38</v>
      </c>
      <c r="C22" s="20">
        <v>21085000</v>
      </c>
    </row>
    <row r="23" ht="15.75" customHeight="1" outlineLevel="1">
      <c r="A23" s="18" t="s">
        <v>39</v>
      </c>
      <c r="B23" s="23" t="s">
        <v>40</v>
      </c>
      <c r="C23" s="20">
        <f t="shared" si="0"/>
        <v>21010860</v>
      </c>
    </row>
    <row r="24" ht="45" outlineLevel="3">
      <c r="A24" s="18" t="s">
        <v>41</v>
      </c>
      <c r="B24" s="19" t="s">
        <v>42</v>
      </c>
      <c r="C24" s="20">
        <v>21005860</v>
      </c>
    </row>
    <row r="25" ht="30" outlineLevel="3">
      <c r="A25" s="18" t="s">
        <v>43</v>
      </c>
      <c r="B25" s="19" t="s">
        <v>44</v>
      </c>
      <c r="C25" s="20">
        <v>5000</v>
      </c>
    </row>
    <row r="26" s="24" customFormat="1" ht="15" outlineLevel="7">
      <c r="A26" s="14"/>
      <c r="B26" s="25" t="s">
        <v>45</v>
      </c>
      <c r="C26" s="16">
        <f>C27+C37+C39+C42+C46+C76</f>
        <v>601118713</v>
      </c>
    </row>
    <row r="27" ht="30" outlineLevel="1">
      <c r="A27" s="18" t="s">
        <v>46</v>
      </c>
      <c r="B27" s="22" t="s">
        <v>47</v>
      </c>
      <c r="C27" s="20">
        <f>SUM(C28:C36)</f>
        <v>483892060</v>
      </c>
    </row>
    <row r="28" ht="45" outlineLevel="3">
      <c r="A28" s="18" t="s">
        <v>48</v>
      </c>
      <c r="B28" s="19" t="s">
        <v>49</v>
      </c>
      <c r="C28" s="20">
        <v>1273000</v>
      </c>
    </row>
    <row r="29" ht="64.5" customHeight="1" outlineLevel="4">
      <c r="A29" s="18" t="s">
        <v>50</v>
      </c>
      <c r="B29" s="26" t="s">
        <v>51</v>
      </c>
      <c r="C29" s="20">
        <v>380380000</v>
      </c>
    </row>
    <row r="30" ht="63" customHeight="1" outlineLevel="4">
      <c r="A30" s="18" t="s">
        <v>52</v>
      </c>
      <c r="B30" s="19" t="s">
        <v>53</v>
      </c>
      <c r="C30" s="20">
        <v>659688</v>
      </c>
    </row>
    <row r="31" ht="65.25" customHeight="1" outlineLevel="4">
      <c r="A31" s="18" t="s">
        <v>54</v>
      </c>
      <c r="B31" s="19" t="s">
        <v>55</v>
      </c>
      <c r="C31" s="20">
        <v>191522</v>
      </c>
    </row>
    <row r="32" ht="30" outlineLevel="4">
      <c r="A32" s="18" t="s">
        <v>56</v>
      </c>
      <c r="B32" s="19" t="s">
        <v>57</v>
      </c>
      <c r="C32" s="20">
        <f>60230300+31773000</f>
        <v>92003300</v>
      </c>
    </row>
    <row r="33" ht="90" outlineLevel="4">
      <c r="A33" s="18" t="s">
        <v>58</v>
      </c>
      <c r="B33" s="19" t="s">
        <v>59</v>
      </c>
      <c r="C33" s="20">
        <v>36</v>
      </c>
    </row>
    <row r="34" ht="93" customHeight="1" outlineLevel="4">
      <c r="A34" s="18" t="s">
        <v>60</v>
      </c>
      <c r="B34" s="19" t="s">
        <v>61</v>
      </c>
      <c r="C34" s="20">
        <v>14</v>
      </c>
    </row>
    <row r="35" ht="65.25" customHeight="1" outlineLevel="4">
      <c r="A35" s="18" t="s">
        <v>62</v>
      </c>
      <c r="B35" s="19" t="s">
        <v>63</v>
      </c>
      <c r="C35" s="20">
        <v>6000000</v>
      </c>
    </row>
    <row r="36" ht="90.75" customHeight="1" outlineLevel="4">
      <c r="A36" s="18" t="s">
        <v>64</v>
      </c>
      <c r="B36" s="19" t="s">
        <v>65</v>
      </c>
      <c r="C36" s="20">
        <f>2900000+484500</f>
        <v>3384500</v>
      </c>
    </row>
    <row r="37" ht="28.5" customHeight="1" outlineLevel="1">
      <c r="A37" s="18" t="s">
        <v>66</v>
      </c>
      <c r="B37" s="22" t="s">
        <v>67</v>
      </c>
      <c r="C37" s="20">
        <f>C38</f>
        <v>7018608</v>
      </c>
    </row>
    <row r="38" ht="25.5" customHeight="1" outlineLevel="2">
      <c r="A38" s="18" t="s">
        <v>68</v>
      </c>
      <c r="B38" s="19" t="s">
        <v>69</v>
      </c>
      <c r="C38" s="20">
        <v>7018608</v>
      </c>
    </row>
    <row r="39" ht="32.25" customHeight="1" outlineLevel="1">
      <c r="A39" s="18" t="s">
        <v>70</v>
      </c>
      <c r="B39" s="22" t="s">
        <v>71</v>
      </c>
      <c r="C39" s="20">
        <f>C40+C41</f>
        <v>8798239</v>
      </c>
    </row>
    <row r="40" ht="30" outlineLevel="4">
      <c r="A40" s="18" t="s">
        <v>72</v>
      </c>
      <c r="B40" s="19" t="s">
        <v>73</v>
      </c>
      <c r="C40" s="20">
        <f>5352000+127100</f>
        <v>5479100</v>
      </c>
    </row>
    <row r="41" ht="15" outlineLevel="4">
      <c r="A41" s="18" t="s">
        <v>74</v>
      </c>
      <c r="B41" s="19" t="s">
        <v>75</v>
      </c>
      <c r="C41" s="20">
        <f>2317376+1001763</f>
        <v>3319139</v>
      </c>
    </row>
    <row r="42" ht="15" outlineLevel="1">
      <c r="A42" s="18" t="s">
        <v>76</v>
      </c>
      <c r="B42" s="22" t="s">
        <v>77</v>
      </c>
      <c r="C42" s="20">
        <f>SUM(C43:C45)</f>
        <v>76221800</v>
      </c>
    </row>
    <row r="43" ht="30" outlineLevel="3">
      <c r="A43" s="18" t="s">
        <v>78</v>
      </c>
      <c r="B43" s="19" t="s">
        <v>79</v>
      </c>
      <c r="C43" s="20">
        <v>66799900</v>
      </c>
    </row>
    <row r="44" ht="75" outlineLevel="4">
      <c r="A44" s="18" t="s">
        <v>80</v>
      </c>
      <c r="B44" s="26" t="s">
        <v>81</v>
      </c>
      <c r="C44" s="20">
        <v>1921900</v>
      </c>
    </row>
    <row r="45" ht="45" outlineLevel="4">
      <c r="A45" s="18" t="s">
        <v>82</v>
      </c>
      <c r="B45" s="19" t="s">
        <v>83</v>
      </c>
      <c r="C45" s="20">
        <v>7500000</v>
      </c>
    </row>
    <row r="46" ht="15.75" customHeight="1" outlineLevel="1">
      <c r="A46" s="18" t="s">
        <v>84</v>
      </c>
      <c r="B46" s="22" t="s">
        <v>85</v>
      </c>
      <c r="C46" s="20">
        <f>SUM(C47:C75)</f>
        <v>24805006</v>
      </c>
    </row>
    <row r="47" ht="74.25" customHeight="1" outlineLevel="2">
      <c r="A47" s="18" t="s">
        <v>86</v>
      </c>
      <c r="B47" s="19" t="s">
        <v>87</v>
      </c>
      <c r="C47" s="20">
        <f>26700+46000+15000+6000</f>
        <v>93700</v>
      </c>
    </row>
    <row r="48" ht="99" customHeight="1" outlineLevel="2">
      <c r="A48" s="18" t="s">
        <v>88</v>
      </c>
      <c r="B48" s="19" t="s">
        <v>89</v>
      </c>
      <c r="C48" s="20">
        <f>15000+88300+2000+20500+172900+15700</f>
        <v>314400</v>
      </c>
    </row>
    <row r="49" ht="86.25" customHeight="1" outlineLevel="2">
      <c r="A49" s="18" t="s">
        <v>90</v>
      </c>
      <c r="B49" s="19" t="s">
        <v>91</v>
      </c>
      <c r="C49" s="20">
        <f>8300+2300+16700+6700</f>
        <v>34000</v>
      </c>
    </row>
    <row r="50" ht="60" outlineLevel="2">
      <c r="A50" s="18" t="s">
        <v>92</v>
      </c>
      <c r="B50" s="19" t="s">
        <v>93</v>
      </c>
      <c r="C50" s="20">
        <f>900+21600</f>
        <v>22500</v>
      </c>
    </row>
    <row r="51" ht="96" customHeight="1" outlineLevel="2">
      <c r="A51" s="18" t="s">
        <v>94</v>
      </c>
      <c r="B51" s="19" t="s">
        <v>95</v>
      </c>
      <c r="C51" s="20">
        <v>270000</v>
      </c>
    </row>
    <row r="52" ht="75" outlineLevel="2">
      <c r="A52" s="18" t="s">
        <v>96</v>
      </c>
      <c r="B52" s="19" t="s">
        <v>97</v>
      </c>
      <c r="C52" s="20">
        <f>4000+113300</f>
        <v>117300</v>
      </c>
    </row>
    <row r="53" ht="94.5" customHeight="1" outlineLevel="2">
      <c r="A53" s="18" t="s">
        <v>98</v>
      </c>
      <c r="B53" s="19" t="s">
        <v>99</v>
      </c>
      <c r="C53" s="20">
        <f>58300+690000+4400</f>
        <v>752700</v>
      </c>
    </row>
    <row r="54" ht="83.25" customHeight="1" outlineLevel="2">
      <c r="A54" s="18" t="s">
        <v>100</v>
      </c>
      <c r="B54" s="19" t="s">
        <v>101</v>
      </c>
      <c r="C54" s="20">
        <v>8700</v>
      </c>
    </row>
    <row r="55" ht="83.25" customHeight="1" outlineLevel="2">
      <c r="A55" s="18" t="s">
        <v>102</v>
      </c>
      <c r="B55" s="19" t="s">
        <v>103</v>
      </c>
      <c r="C55" s="20">
        <v>1000</v>
      </c>
    </row>
    <row r="56" ht="83.25" customHeight="1" outlineLevel="2">
      <c r="A56" s="18" t="s">
        <v>104</v>
      </c>
      <c r="B56" s="19" t="s">
        <v>105</v>
      </c>
      <c r="C56" s="20">
        <v>13400</v>
      </c>
    </row>
    <row r="57" ht="73.5" customHeight="1" outlineLevel="2">
      <c r="A57" s="18" t="s">
        <v>106</v>
      </c>
      <c r="B57" s="19" t="s">
        <v>107</v>
      </c>
      <c r="C57" s="20">
        <v>1700</v>
      </c>
    </row>
    <row r="58" ht="99.75" customHeight="1" outlineLevel="2">
      <c r="A58" s="18" t="s">
        <v>108</v>
      </c>
      <c r="B58" s="19" t="s">
        <v>109</v>
      </c>
      <c r="C58" s="20">
        <v>116700</v>
      </c>
    </row>
    <row r="59" ht="75" outlineLevel="2">
      <c r="A59" s="18" t="s">
        <v>110</v>
      </c>
      <c r="B59" s="19" t="s">
        <v>111</v>
      </c>
      <c r="C59" s="20">
        <f>14900+281000+30000+50600+75400</f>
        <v>451900</v>
      </c>
    </row>
    <row r="60" ht="120" outlineLevel="3">
      <c r="A60" s="18" t="s">
        <v>112</v>
      </c>
      <c r="B60" s="19" t="s">
        <v>113</v>
      </c>
      <c r="C60" s="20">
        <f>1500+46100+1700+7900</f>
        <v>57200</v>
      </c>
    </row>
    <row r="61" ht="120" outlineLevel="3">
      <c r="A61" s="18" t="s">
        <v>114</v>
      </c>
      <c r="B61" s="19" t="s">
        <v>115</v>
      </c>
      <c r="C61" s="20">
        <f>80000+30000</f>
        <v>110000</v>
      </c>
    </row>
    <row r="62" ht="84" customHeight="1" outlineLevel="3">
      <c r="A62" s="18" t="s">
        <v>116</v>
      </c>
      <c r="B62" s="19" t="s">
        <v>117</v>
      </c>
      <c r="C62" s="20">
        <f>4000+300+12000</f>
        <v>16300</v>
      </c>
    </row>
    <row r="63" ht="105" outlineLevel="3">
      <c r="A63" s="18" t="s">
        <v>118</v>
      </c>
      <c r="B63" s="19" t="s">
        <v>119</v>
      </c>
      <c r="C63" s="20">
        <v>11700</v>
      </c>
    </row>
    <row r="64" ht="75" outlineLevel="3">
      <c r="A64" s="18" t="s">
        <v>120</v>
      </c>
      <c r="B64" s="19" t="s">
        <v>121</v>
      </c>
      <c r="C64" s="20">
        <v>5000</v>
      </c>
    </row>
    <row r="65" ht="78.75" outlineLevel="3">
      <c r="A65" s="18" t="s">
        <v>122</v>
      </c>
      <c r="B65" s="19" t="s">
        <v>123</v>
      </c>
      <c r="C65" s="20">
        <f>904600+1000+9900+3300+333300+333300+316700+8800+37300</f>
        <v>1948200</v>
      </c>
    </row>
    <row r="66" ht="63" outlineLevel="3">
      <c r="A66" s="18" t="s">
        <v>124</v>
      </c>
      <c r="B66" s="19" t="s">
        <v>125</v>
      </c>
      <c r="C66" s="20">
        <v>25000</v>
      </c>
    </row>
    <row r="67" ht="78.75" outlineLevel="3">
      <c r="A67" s="18" t="s">
        <v>126</v>
      </c>
      <c r="B67" s="19" t="s">
        <v>127</v>
      </c>
      <c r="C67" s="20">
        <f>58700+51300+2000+15000+156500+4453300+49600</f>
        <v>4786400</v>
      </c>
    </row>
    <row r="68" ht="126" outlineLevel="3">
      <c r="A68" s="18" t="s">
        <v>128</v>
      </c>
      <c r="B68" s="19" t="s">
        <v>129</v>
      </c>
      <c r="C68" s="20">
        <v>184400</v>
      </c>
    </row>
    <row r="69" ht="63" outlineLevel="1">
      <c r="A69" s="18" t="s">
        <v>130</v>
      </c>
      <c r="B69" s="27" t="s">
        <v>131</v>
      </c>
      <c r="C69" s="20">
        <f>10300+337400</f>
        <v>347700</v>
      </c>
    </row>
    <row r="70" ht="69.75" customHeight="1" outlineLevel="1">
      <c r="A70" s="18" t="s">
        <v>132</v>
      </c>
      <c r="B70" s="27" t="s">
        <v>133</v>
      </c>
      <c r="C70" s="20">
        <f>200000+474700+382000</f>
        <v>1056700</v>
      </c>
    </row>
    <row r="71" ht="65.25" customHeight="1" outlineLevel="1">
      <c r="A71" s="18" t="s">
        <v>134</v>
      </c>
      <c r="B71" s="27" t="s">
        <v>135</v>
      </c>
      <c r="C71" s="20">
        <f>4630300+6000000</f>
        <v>10630300</v>
      </c>
    </row>
    <row r="72" ht="47.25" outlineLevel="1">
      <c r="A72" s="18" t="s">
        <v>136</v>
      </c>
      <c r="B72" s="27" t="s">
        <v>137</v>
      </c>
      <c r="C72" s="20">
        <v>400000</v>
      </c>
    </row>
    <row r="73" ht="63" outlineLevel="1">
      <c r="A73" s="18" t="s">
        <v>138</v>
      </c>
      <c r="B73" s="27" t="s">
        <v>139</v>
      </c>
      <c r="C73" s="20">
        <v>59200</v>
      </c>
    </row>
    <row r="74" ht="63" outlineLevel="1">
      <c r="A74" s="18" t="s">
        <v>140</v>
      </c>
      <c r="B74" s="27" t="s">
        <v>141</v>
      </c>
      <c r="C74" s="20">
        <v>-31094</v>
      </c>
    </row>
    <row r="75" ht="47.25" outlineLevel="3">
      <c r="A75" s="18" t="s">
        <v>142</v>
      </c>
      <c r="B75" s="19" t="s">
        <v>143</v>
      </c>
      <c r="C75" s="20">
        <v>3000000</v>
      </c>
    </row>
    <row r="76" ht="15.75" outlineLevel="3">
      <c r="A76" s="18" t="s">
        <v>144</v>
      </c>
      <c r="B76" s="19" t="s">
        <v>145</v>
      </c>
      <c r="C76" s="20">
        <f>C77</f>
        <v>383000</v>
      </c>
    </row>
    <row r="77" ht="15.75" outlineLevel="3">
      <c r="A77" s="18" t="s">
        <v>146</v>
      </c>
      <c r="B77" s="19" t="s">
        <v>147</v>
      </c>
      <c r="C77" s="20">
        <f>383000</f>
        <v>383000</v>
      </c>
    </row>
    <row r="78" ht="15.75">
      <c r="A78" s="14" t="s">
        <v>148</v>
      </c>
      <c r="B78" s="15" t="s">
        <v>149</v>
      </c>
      <c r="C78" s="28">
        <f>C79+C85+C86+C84</f>
        <v>8690567882.1100006</v>
      </c>
    </row>
    <row r="79" ht="28.5" customHeight="1" outlineLevel="1">
      <c r="A79" s="18" t="s">
        <v>150</v>
      </c>
      <c r="B79" s="23" t="s">
        <v>151</v>
      </c>
      <c r="C79" s="29">
        <f>C80+C81+C82+C83</f>
        <v>8713179081.1100006</v>
      </c>
    </row>
    <row r="80" ht="15.75" outlineLevel="2">
      <c r="A80" s="18" t="s">
        <v>152</v>
      </c>
      <c r="B80" s="19" t="s">
        <v>153</v>
      </c>
      <c r="C80" s="20">
        <v>401210100</v>
      </c>
    </row>
    <row r="81" ht="31.5" outlineLevel="2">
      <c r="A81" s="18" t="s">
        <v>154</v>
      </c>
      <c r="B81" s="19" t="s">
        <v>155</v>
      </c>
      <c r="C81" s="29">
        <f>3177622381.11+1196300-37135500+109970100-45694500-16033200-66792400-104685200+52342600+299018900-18773700</f>
        <v>3351035781.1100001</v>
      </c>
    </row>
    <row r="82" ht="15.75" outlineLevel="2">
      <c r="A82" s="18" t="s">
        <v>156</v>
      </c>
      <c r="B82" s="19" t="s">
        <v>157</v>
      </c>
      <c r="C82" s="20">
        <f>4851418400+4010500</f>
        <v>4855428900</v>
      </c>
    </row>
    <row r="83" ht="15.75" outlineLevel="2">
      <c r="A83" s="18" t="s">
        <v>158</v>
      </c>
      <c r="B83" s="19" t="s">
        <v>159</v>
      </c>
      <c r="C83" s="20">
        <f>101196300+300000+4008000</f>
        <v>105504300</v>
      </c>
    </row>
    <row r="84" ht="31.5" outlineLevel="2">
      <c r="A84" s="18" t="s">
        <v>160</v>
      </c>
      <c r="B84" s="19" t="s">
        <v>161</v>
      </c>
      <c r="C84" s="20">
        <v>-22608596</v>
      </c>
    </row>
    <row r="85" ht="31.5" outlineLevel="2">
      <c r="A85" s="18" t="s">
        <v>162</v>
      </c>
      <c r="B85" s="19" t="s">
        <v>163</v>
      </c>
      <c r="C85" s="20">
        <v>31094</v>
      </c>
    </row>
    <row r="86" ht="48" customHeight="1" outlineLevel="2">
      <c r="A86" s="18" t="s">
        <v>164</v>
      </c>
      <c r="B86" s="19" t="s">
        <v>165</v>
      </c>
      <c r="C86" s="20">
        <f>-31094-2603</f>
        <v>-33697</v>
      </c>
    </row>
    <row r="87" ht="15.75">
      <c r="A87" s="30"/>
      <c r="B87" s="25" t="s">
        <v>166</v>
      </c>
      <c r="C87" s="31">
        <f>C7+C78</f>
        <v>14662350227.110001</v>
      </c>
    </row>
  </sheetData>
  <printOptions headings="0" gridLines="0"/>
  <pageMargins left="1.1811023622047245" right="0.39370078740157477" top="0.78740157480314954" bottom="0.78740157480314954" header="0.31496062992125984" footer="0.31496062992125984"/>
  <pageSetup paperSize="9" scale="70" firstPageNumber="1" fitToWidth="1" fitToHeight="3" pageOrder="downThenOver" orientation="portrait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revision>2</cp:revision>
  <dcterms:created xsi:type="dcterms:W3CDTF">2019-11-01T04:08:00Z</dcterms:created>
  <dcterms:modified xsi:type="dcterms:W3CDTF">2025-05-26T07:16:38Z</dcterms:modified>
</cp:coreProperties>
</file>