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Годовой отчёт за 2024 год\Год отчёт за 2024 год от 22.04\"/>
    </mc:Choice>
  </mc:AlternateContent>
  <xr:revisionPtr revIDLastSave="0" documentId="13_ncr:1_{6B8667B6-1DD6-4CF4-8D75-D39A204F1B8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№ 5" sheetId="2" r:id="rId1"/>
  </sheets>
  <definedNames>
    <definedName name="_xlnm._FilterDatabase" localSheetId="0" hidden="1">'таблица № 5'!$A$7:$N$71</definedName>
    <definedName name="_xlnm.Print_Titles" localSheetId="0">'таблица № 5'!$6:$7</definedName>
    <definedName name="_xlnm.Print_Area" localSheetId="0">'таблица № 5'!$A$1:$N$71</definedName>
  </definedNames>
  <calcPr calcId="191029" iterate="1" iterateCount="2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7" i="2" l="1"/>
  <c r="C57" i="2"/>
  <c r="K65" i="2" l="1"/>
  <c r="K63" i="2"/>
  <c r="G62" i="2"/>
  <c r="M57" i="2"/>
  <c r="K57" i="2"/>
  <c r="K35" i="2"/>
  <c r="G35" i="2"/>
  <c r="K43" i="2"/>
  <c r="M43" i="2"/>
  <c r="G43" i="2"/>
  <c r="M31" i="2"/>
  <c r="K31" i="2"/>
  <c r="M56" i="2"/>
  <c r="K56" i="2"/>
  <c r="G56" i="2"/>
  <c r="M46" i="2"/>
  <c r="K46" i="2"/>
  <c r="I46" i="2"/>
  <c r="G46" i="2"/>
  <c r="M48" i="2"/>
  <c r="K48" i="2"/>
  <c r="I48" i="2"/>
  <c r="I12" i="2"/>
  <c r="G12" i="2"/>
  <c r="G26" i="2"/>
  <c r="N17" i="2"/>
  <c r="N20" i="2"/>
  <c r="M12" i="2" l="1"/>
  <c r="K12" i="2"/>
  <c r="L9" i="2" l="1"/>
  <c r="I70" i="2" l="1"/>
  <c r="K70" i="2"/>
  <c r="M70" i="2"/>
  <c r="G70" i="2"/>
  <c r="N68" i="2"/>
  <c r="N69" i="2"/>
  <c r="J69" i="2"/>
  <c r="L68" i="2"/>
  <c r="L69" i="2"/>
  <c r="J68" i="2"/>
  <c r="H68" i="2"/>
  <c r="H69" i="2"/>
  <c r="N64" i="2"/>
  <c r="L64" i="2"/>
  <c r="J64" i="2"/>
  <c r="I65" i="2"/>
  <c r="G65" i="2"/>
  <c r="F65" i="2"/>
  <c r="E65" i="2"/>
  <c r="D65" i="2"/>
  <c r="C65" i="2"/>
  <c r="B65" i="2"/>
  <c r="M63" i="2"/>
  <c r="M65" i="2" s="1"/>
  <c r="L45" i="2" l="1"/>
  <c r="I43" i="2"/>
  <c r="M38" i="2"/>
  <c r="K38" i="2"/>
  <c r="M35" i="2"/>
  <c r="I35" i="2"/>
  <c r="I31" i="2"/>
  <c r="G57" i="2" l="1"/>
  <c r="G38" i="2"/>
  <c r="G37" i="2"/>
  <c r="G31" i="2"/>
  <c r="I56" i="2"/>
  <c r="L67" i="2" l="1"/>
  <c r="L70" i="2" s="1"/>
  <c r="L61" i="2"/>
  <c r="L62" i="2"/>
  <c r="L63" i="2"/>
  <c r="L60" i="2"/>
  <c r="L29" i="2"/>
  <c r="L32" i="2"/>
  <c r="L33" i="2"/>
  <c r="L34" i="2"/>
  <c r="L36" i="2"/>
  <c r="L39" i="2"/>
  <c r="L40" i="2"/>
  <c r="L41" i="2"/>
  <c r="L42" i="2"/>
  <c r="L44" i="2"/>
  <c r="L47" i="2"/>
  <c r="L49" i="2"/>
  <c r="L50" i="2"/>
  <c r="L51" i="2"/>
  <c r="L53" i="2"/>
  <c r="L54" i="2"/>
  <c r="L55" i="2"/>
  <c r="L56" i="2"/>
  <c r="L28" i="2"/>
  <c r="L10" i="2"/>
  <c r="L1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J61" i="2"/>
  <c r="J62" i="2"/>
  <c r="J63" i="2"/>
  <c r="J60" i="2"/>
  <c r="N62" i="2"/>
  <c r="N63" i="2"/>
  <c r="J65" i="2" l="1"/>
  <c r="L65" i="2"/>
  <c r="I37" i="2"/>
  <c r="L37" i="2" s="1"/>
  <c r="G58" i="2"/>
  <c r="K58" i="2"/>
  <c r="M58" i="2"/>
  <c r="F58" i="2"/>
  <c r="N57" i="2"/>
  <c r="I57" i="2"/>
  <c r="H57" i="2"/>
  <c r="E58" i="2"/>
  <c r="D58" i="2"/>
  <c r="C58" i="2"/>
  <c r="B58" i="2"/>
  <c r="L52" i="2"/>
  <c r="J29" i="2"/>
  <c r="J32" i="2"/>
  <c r="J33" i="2"/>
  <c r="J34" i="2"/>
  <c r="J36" i="2"/>
  <c r="J37" i="2"/>
  <c r="J39" i="2"/>
  <c r="J40" i="2"/>
  <c r="J41" i="2"/>
  <c r="J42" i="2"/>
  <c r="J44" i="2"/>
  <c r="J45" i="2"/>
  <c r="J47" i="2"/>
  <c r="J49" i="2"/>
  <c r="J50" i="2"/>
  <c r="J51" i="2"/>
  <c r="J52" i="2"/>
  <c r="J53" i="2"/>
  <c r="J54" i="2"/>
  <c r="J55" i="2"/>
  <c r="J56" i="2"/>
  <c r="L35" i="2"/>
  <c r="L43" i="2"/>
  <c r="L31" i="2"/>
  <c r="I38" i="2"/>
  <c r="L38" i="2" s="1"/>
  <c r="L46" i="2"/>
  <c r="L48" i="2"/>
  <c r="L12" i="2"/>
  <c r="J48" i="2" l="1"/>
  <c r="L30" i="2"/>
  <c r="I58" i="2"/>
  <c r="J43" i="2"/>
  <c r="J35" i="2"/>
  <c r="J31" i="2"/>
  <c r="J46" i="2"/>
  <c r="J38" i="2"/>
  <c r="J30" i="2"/>
  <c r="J57" i="2"/>
  <c r="L57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9" i="2"/>
  <c r="G71" i="2"/>
  <c r="I26" i="2"/>
  <c r="F26" i="2"/>
  <c r="C26" i="2"/>
  <c r="E26" i="2"/>
  <c r="K26" i="2"/>
  <c r="M26" i="2"/>
  <c r="B26" i="2"/>
  <c r="N50" i="2"/>
  <c r="N51" i="2"/>
  <c r="N52" i="2"/>
  <c r="N53" i="2"/>
  <c r="N54" i="2"/>
  <c r="N55" i="2"/>
  <c r="N56" i="2"/>
  <c r="H50" i="2"/>
  <c r="H51" i="2"/>
  <c r="H52" i="2"/>
  <c r="H53" i="2"/>
  <c r="H54" i="2"/>
  <c r="H55" i="2"/>
  <c r="H56" i="2"/>
  <c r="H26" i="2" l="1"/>
  <c r="N61" i="2"/>
  <c r="D16" i="2"/>
  <c r="D26" i="2" s="1"/>
  <c r="E70" i="2"/>
  <c r="E71" i="2" s="1"/>
  <c r="N9" i="2"/>
  <c r="C70" i="2"/>
  <c r="C71" i="2" s="1"/>
  <c r="D70" i="2"/>
  <c r="B70" i="2"/>
  <c r="D71" i="2" l="1"/>
  <c r="B71" i="2"/>
  <c r="I71" i="2" l="1"/>
  <c r="J67" i="2"/>
  <c r="J70" i="2" s="1"/>
  <c r="J28" i="2"/>
  <c r="J58" i="2" s="1"/>
  <c r="J10" i="2"/>
  <c r="J11" i="2"/>
  <c r="J15" i="2"/>
  <c r="J16" i="2"/>
  <c r="J17" i="2"/>
  <c r="J18" i="2"/>
  <c r="J19" i="2"/>
  <c r="J20" i="2"/>
  <c r="J21" i="2"/>
  <c r="J22" i="2"/>
  <c r="J23" i="2"/>
  <c r="J24" i="2"/>
  <c r="J25" i="2"/>
  <c r="J9" i="2"/>
  <c r="N49" i="2"/>
  <c r="H49" i="2"/>
  <c r="J14" i="2" l="1"/>
  <c r="J26" i="2" s="1"/>
  <c r="N44" i="2" l="1"/>
  <c r="M71" i="2"/>
  <c r="N67" i="2"/>
  <c r="N60" i="2"/>
  <c r="N65" i="2" s="1"/>
  <c r="N28" i="2"/>
  <c r="N29" i="2"/>
  <c r="N30" i="2"/>
  <c r="N32" i="2"/>
  <c r="N33" i="2"/>
  <c r="N34" i="2"/>
  <c r="N35" i="2"/>
  <c r="N36" i="2"/>
  <c r="N37" i="2"/>
  <c r="N38" i="2"/>
  <c r="N39" i="2"/>
  <c r="N40" i="2"/>
  <c r="N41" i="2"/>
  <c r="N42" i="2"/>
  <c r="N43" i="2"/>
  <c r="N45" i="2"/>
  <c r="N46" i="2"/>
  <c r="N47" i="2"/>
  <c r="N48" i="2"/>
  <c r="N10" i="2"/>
  <c r="N11" i="2"/>
  <c r="N15" i="2"/>
  <c r="N16" i="2"/>
  <c r="N18" i="2"/>
  <c r="N19" i="2"/>
  <c r="N21" i="2"/>
  <c r="N22" i="2"/>
  <c r="N23" i="2"/>
  <c r="N24" i="2"/>
  <c r="N25" i="2"/>
  <c r="H67" i="2"/>
  <c r="H70" i="2" s="1"/>
  <c r="H60" i="2"/>
  <c r="H65" i="2" s="1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J71" i="2" l="1"/>
  <c r="K71" i="2"/>
  <c r="H58" i="2"/>
  <c r="L26" i="2"/>
  <c r="N31" i="2"/>
  <c r="N58" i="2" s="1"/>
  <c r="L58" i="2"/>
  <c r="N14" i="2"/>
  <c r="N26" i="2" s="1"/>
  <c r="N70" i="2"/>
  <c r="F70" i="2"/>
  <c r="F71" i="2" l="1"/>
  <c r="H71" i="2"/>
  <c r="L71" i="2"/>
  <c r="N71" i="2"/>
</calcChain>
</file>

<file path=xl/sharedStrings.xml><?xml version="1.0" encoding="utf-8"?>
<sst xmlns="http://schemas.openxmlformats.org/spreadsheetml/2006/main" count="82" uniqueCount="82">
  <si>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</si>
  <si>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</si>
  <si>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</si>
  <si>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</si>
  <si>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</si>
  <si>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организацию и обеспечение отдыха и оздоровления детей, в том числе в этнической среде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</si>
  <si>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</si>
  <si>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</si>
  <si>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</si>
  <si>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</si>
  <si>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</si>
  <si>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</si>
  <si>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</si>
  <si>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</si>
  <si>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</si>
  <si>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</si>
  <si>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</si>
  <si>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</si>
  <si>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</si>
  <si>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</si>
  <si>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</si>
  <si>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</si>
  <si>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</si>
  <si>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</si>
  <si>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</si>
  <si>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Изменение плановых назначений               (гр.7-гр.6)</t>
  </si>
  <si>
    <t>Фактически поступило в бюджет</t>
  </si>
  <si>
    <t>Израсходовано</t>
  </si>
  <si>
    <t xml:space="preserve">Первоначальный план 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</si>
  <si>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</si>
  <si>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</si>
  <si>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</si>
  <si>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</si>
  <si>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</si>
  <si>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(рубль)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</si>
  <si>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</si>
  <si>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Субсидии на государственную поддержку отрасли культуры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</si>
  <si>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</si>
  <si>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</si>
  <si>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</si>
  <si>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</si>
  <si>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создание образовательных организаций, организаций для отдыха и оздоровления детей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</si>
  <si>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</si>
  <si>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финансовую поддержку субъектов малого и среднего предпринимательства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</si>
  <si>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</si>
  <si>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государственную поддержку организаций, входящих в систему спортивной подготовки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</si>
  <si>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</si>
  <si>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</si>
  <si>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 xml:space="preserve">Иные межбюджетные трансферты на реализацию мероприятий содействие трудоустройству граждан 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</si>
  <si>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</t>
  </si>
  <si>
    <t>Фактический план на конец отчётного периода</t>
  </si>
  <si>
    <t>Отклонение между фактическим планом и решением о бюджете                          (гр.9-гр.7)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</si>
  <si>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</si>
  <si>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</si>
  <si>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Возвращено в местный бюд-жет в объеме потребности в расходовании </t>
  </si>
  <si>
    <t>Не поступило      (гр.11-гр.9)</t>
  </si>
  <si>
    <t>Уточнённый    план по решению о бюджете</t>
  </si>
  <si>
    <t>Субвенции  на поддержку сельскохозяйственного производства и деятельности по заготовке и переработке дикоросов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</si>
  <si>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</si>
  <si>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</si>
  <si>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 xml:space="preserve">Субсидии на выполнение дорожных работ в соответствии с программой дорожной деятельности </t>
  </si>
  <si>
    <t xml:space="preserve">Субсидии на приведение автомобильных дорог местного значения в нормативное состояние 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</si>
  <si>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</si>
  <si>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 xml:space="preserve">Субсидии  на обеспечение мероприятий по модернизации систем коммунальной инфраструктуры </t>
  </si>
  <si>
    <t xml:space="preserve">Субсидии  на проектирование, строительство, реконструкцию (модернизацию), капитальный ремонт объектов коммунальной инфраструктуры (в сферах теплоснабжения, водоснабжения и водоотведения) </t>
  </si>
  <si>
    <t>Субсидии на проектирование, строительство, реконструкцию (модернизацию),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является специальный казначейский кредит</t>
  </si>
  <si>
    <t>Субсидии на благоустройство территорий муниципальных образований</t>
  </si>
  <si>
    <t>Субсидии на реализацию мероприятий по обеспечению жильём молодых семей</t>
  </si>
  <si>
    <t>Субсидии на обеспечение устойчивого сокращения непригодного для проживания жилищного фонда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</si>
  <si>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</si>
  <si>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Иные межбюджетные трансферты за счёт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</t>
  </si>
  <si>
    <t>Субсидии на поддержку творческой деятельности и техническое оснащение детских и кукольных театров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</si>
  <si>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</si>
  <si>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Дотация для финансового обеспечения расходных обязательств муниципальных образований Ханты-Мансийского автономного округа - Югры по решению вопросов местного значения</t>
  </si>
  <si>
    <t>Дотация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</t>
  </si>
  <si>
    <t>Приложение № 3</t>
  </si>
  <si>
    <t>к заключению Счётной палаты</t>
  </si>
  <si>
    <t xml:space="preserve">  Информация об использовании дотаций, субвенций, субсидий и межбюджетных трансфертов за 2024 год</t>
  </si>
  <si>
    <t>Остаток на 01.01.2025 (гр.2+гр.3-гр.4+гр.5+гр.11-гр.13)</t>
  </si>
  <si>
    <t xml:space="preserve">Остаток на 01.01.2024  </t>
  </si>
  <si>
    <t>Субвенции на предоставление компенсации части родительской платы в связи с освобождением от взимания родительской платы за присмотр и уход за детьми в образовательных организациях, осуществляющих образовательную деятельность по реализации образовательной программы дошкольного образования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</si>
  <si>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образовательных организаций за счёт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</si>
</sst>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9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left" vertical="distributed" wrapText="1"/>
    </xf>
    <xf numFmtId="4" fontId="19" fillId="0" borderId="0" xfId="0" applyNumberFormat="1" applyFont="1" applyFill="1" applyBorder="1"/>
    <xf numFmtId="4" fontId="20" fillId="0" borderId="10" xfId="37" applyNumberFormat="1" applyFont="1" applyFill="1" applyBorder="1" applyAlignment="1">
      <alignment horizontal="center" vertical="distributed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/>
    <xf numFmtId="4" fontId="19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left"/>
    </xf>
    <xf numFmtId="4" fontId="20" fillId="0" borderId="1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left" vertical="distributed" wrapText="1"/>
    </xf>
    <xf numFmtId="4" fontId="20" fillId="0" borderId="0" xfId="0" applyNumberFormat="1" applyFont="1" applyFill="1" applyBorder="1" applyAlignment="1">
      <alignment horizontal="center"/>
    </xf>
    <xf numFmtId="3" fontId="19" fillId="0" borderId="10" xfId="37" applyNumberFormat="1" applyFont="1" applyFill="1" applyBorder="1" applyAlignment="1">
      <alignment horizontal="center" vertical="distributed" wrapText="1"/>
    </xf>
    <xf numFmtId="4" fontId="19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left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24" borderId="10" xfId="0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24" borderId="10" xfId="0" applyNumberFormat="1" applyFont="1" applyFill="1" applyBorder="1" applyAlignment="1">
      <alignment horizontal="center" vertical="center"/>
    </xf>
    <xf numFmtId="4" fontId="19" fillId="24" borderId="0" xfId="0" applyNumberFormat="1" applyFont="1" applyFill="1" applyAlignment="1">
      <alignment horizontal="center" vertical="center"/>
    </xf>
    <xf numFmtId="2" fontId="19" fillId="24" borderId="10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/>
    </xf>
  </cellXfs>
  <cellStyles count="4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1" xr:uid="{00000000-0005-0000-0000-000024000000}"/>
    <cellStyle name="Обычный_окружные" xfId="37" xr:uid="{00000000-0005-0000-0000-000025000000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Хороший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tabSelected="1" view="pageBreakPreview" topLeftCell="A61" zoomScale="90" zoomScaleNormal="90" zoomScaleSheetLayoutView="90" workbookViewId="0">
      <selection activeCell="B28" sqref="B28"/>
    </sheetView>
  </sheetViews>
  <sheetFormatPr defaultColWidth="9.140625" defaultRowHeight="15.75" x14ac:dyDescent="0.25"/>
  <cols>
    <col min="1" max="1" width="53.5703125" style="23" customWidth="1"/>
    <col min="2" max="2" width="14.5703125" style="9" customWidth="1"/>
    <col min="3" max="3" width="15.7109375" style="9" customWidth="1"/>
    <col min="4" max="4" width="16.5703125" style="9" customWidth="1"/>
    <col min="5" max="5" width="15.5703125" style="9" customWidth="1"/>
    <col min="6" max="6" width="19" style="5" customWidth="1"/>
    <col min="7" max="7" width="18.85546875" style="32" customWidth="1"/>
    <col min="8" max="8" width="17.5703125" style="32" customWidth="1"/>
    <col min="9" max="9" width="18.85546875" style="32" customWidth="1"/>
    <col min="10" max="10" width="18.5703125" style="32" customWidth="1"/>
    <col min="11" max="11" width="17.28515625" style="32" customWidth="1"/>
    <col min="12" max="12" width="20" style="32" customWidth="1"/>
    <col min="13" max="13" width="18" style="32" customWidth="1"/>
    <col min="14" max="14" width="17" style="9" customWidth="1"/>
    <col min="15" max="15" width="19.7109375" style="13" customWidth="1"/>
    <col min="16" max="16" width="16" style="13" customWidth="1"/>
    <col min="17" max="16384" width="9.140625" style="13"/>
  </cols>
  <sheetData>
    <row r="1" spans="1:14" x14ac:dyDescent="0.25">
      <c r="L1" s="39" t="s">
        <v>75</v>
      </c>
      <c r="M1" s="40"/>
      <c r="N1" s="41"/>
    </row>
    <row r="2" spans="1:14" x14ac:dyDescent="0.25">
      <c r="L2" s="39" t="s">
        <v>76</v>
      </c>
      <c r="M2" s="42"/>
      <c r="N2" s="41"/>
    </row>
    <row r="3" spans="1:14" x14ac:dyDescent="0.25">
      <c r="A3" s="12"/>
      <c r="F3" s="6"/>
    </row>
    <row r="4" spans="1:14" x14ac:dyDescent="0.25">
      <c r="A4" s="48" t="s">
        <v>77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 x14ac:dyDescent="0.25">
      <c r="A5" s="12"/>
      <c r="F5" s="7"/>
      <c r="N5" s="9" t="s">
        <v>34</v>
      </c>
    </row>
    <row r="6" spans="1:14" s="15" customFormat="1" ht="110.25" x14ac:dyDescent="0.25">
      <c r="A6" s="14" t="s">
        <v>0</v>
      </c>
      <c r="B6" s="35" t="s">
        <v>79</v>
      </c>
      <c r="C6" s="35" t="s">
        <v>52</v>
      </c>
      <c r="D6" s="35" t="s">
        <v>53</v>
      </c>
      <c r="E6" s="35" t="s">
        <v>54</v>
      </c>
      <c r="F6" s="10" t="s">
        <v>28</v>
      </c>
      <c r="G6" s="35" t="s">
        <v>56</v>
      </c>
      <c r="H6" s="35" t="s">
        <v>25</v>
      </c>
      <c r="I6" s="35" t="s">
        <v>50</v>
      </c>
      <c r="J6" s="35" t="s">
        <v>51</v>
      </c>
      <c r="K6" s="35" t="s">
        <v>26</v>
      </c>
      <c r="L6" s="35" t="s">
        <v>55</v>
      </c>
      <c r="M6" s="35" t="s">
        <v>27</v>
      </c>
      <c r="N6" s="35" t="s">
        <v>78</v>
      </c>
    </row>
    <row r="7" spans="1:14" s="4" customFormat="1" ht="15" customHeight="1" x14ac:dyDescent="0.25">
      <c r="A7" s="25">
        <v>1</v>
      </c>
      <c r="B7" s="27">
        <v>2</v>
      </c>
      <c r="C7" s="27">
        <v>3</v>
      </c>
      <c r="D7" s="27">
        <v>4</v>
      </c>
      <c r="E7" s="27">
        <v>5</v>
      </c>
      <c r="F7" s="3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</row>
    <row r="8" spans="1:14" ht="21" customHeight="1" x14ac:dyDescent="0.25">
      <c r="A8" s="45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4" ht="110.25" x14ac:dyDescent="0.25">
      <c r="A9" s="30" t="s">
        <v>2</v>
      </c>
      <c r="B9" s="26">
        <v>0</v>
      </c>
      <c r="C9" s="26">
        <v>0</v>
      </c>
      <c r="D9" s="26">
        <v>0</v>
      </c>
      <c r="E9" s="26">
        <v>0</v>
      </c>
      <c r="F9" s="1">
        <v>261254700</v>
      </c>
      <c r="G9" s="1">
        <v>239285900</v>
      </c>
      <c r="H9" s="26">
        <f>G9-F9</f>
        <v>-21968800</v>
      </c>
      <c r="I9" s="1">
        <v>239285900</v>
      </c>
      <c r="J9" s="26">
        <f>I9-G9</f>
        <v>0</v>
      </c>
      <c r="K9" s="26">
        <v>237298435</v>
      </c>
      <c r="L9" s="26">
        <f>K9-I9</f>
        <v>-1987465</v>
      </c>
      <c r="M9" s="26">
        <v>237298435</v>
      </c>
      <c r="N9" s="2">
        <f>B9+C9-D9+E9+K9-M9</f>
        <v>0</v>
      </c>
    </row>
    <row r="10" spans="1:14" ht="101.25" customHeight="1" x14ac:dyDescent="0.25">
      <c r="A10" s="30" t="s">
        <v>35</v>
      </c>
      <c r="B10" s="26">
        <v>0</v>
      </c>
      <c r="C10" s="26">
        <v>758604</v>
      </c>
      <c r="D10" s="26">
        <v>758604</v>
      </c>
      <c r="E10" s="26">
        <v>0</v>
      </c>
      <c r="F10" s="1">
        <v>3974544200</v>
      </c>
      <c r="G10" s="1">
        <v>4160016100</v>
      </c>
      <c r="H10" s="26">
        <f t="shared" ref="H10:H25" si="0">G10-F10</f>
        <v>185471900</v>
      </c>
      <c r="I10" s="1">
        <v>4160016100</v>
      </c>
      <c r="J10" s="26">
        <f t="shared" ref="J10:J57" si="1">I10-G10</f>
        <v>0</v>
      </c>
      <c r="K10" s="26">
        <v>4079074976.5500002</v>
      </c>
      <c r="L10" s="26">
        <f t="shared" ref="L10:L25" si="2">K10-I10</f>
        <v>-80941123.449999809</v>
      </c>
      <c r="M10" s="26">
        <v>4079074976.5500002</v>
      </c>
      <c r="N10" s="2">
        <f>B10+C10-D10+E10+K10-M10</f>
        <v>0</v>
      </c>
    </row>
    <row r="11" spans="1:14" ht="76.150000000000006" customHeight="1" x14ac:dyDescent="0.25">
      <c r="A11" s="30" t="s">
        <v>24</v>
      </c>
      <c r="B11" s="26">
        <v>0</v>
      </c>
      <c r="C11" s="26">
        <v>0</v>
      </c>
      <c r="D11" s="26">
        <v>0</v>
      </c>
      <c r="E11" s="26">
        <v>0</v>
      </c>
      <c r="F11" s="1">
        <v>18933400</v>
      </c>
      <c r="G11" s="1">
        <v>17884400</v>
      </c>
      <c r="H11" s="26">
        <f t="shared" si="0"/>
        <v>-1049000</v>
      </c>
      <c r="I11" s="1">
        <v>17884400</v>
      </c>
      <c r="J11" s="26">
        <f t="shared" si="1"/>
        <v>0</v>
      </c>
      <c r="K11" s="26">
        <v>17744429.350000001</v>
      </c>
      <c r="L11" s="26">
        <f t="shared" si="2"/>
        <v>-139970.64999999851</v>
      </c>
      <c r="M11" s="26">
        <v>17744429.350000001</v>
      </c>
      <c r="N11" s="2">
        <f>B11+C11-D11+E11+K11-M11</f>
        <v>0</v>
      </c>
    </row>
    <row r="12" spans="1:14" ht="66" customHeight="1" x14ac:dyDescent="0.25">
      <c r="A12" s="30" t="s">
        <v>29</v>
      </c>
      <c r="B12" s="26">
        <v>0</v>
      </c>
      <c r="C12" s="26">
        <v>0</v>
      </c>
      <c r="D12" s="26">
        <v>0</v>
      </c>
      <c r="E12" s="26">
        <v>0</v>
      </c>
      <c r="F12" s="1">
        <v>13357400</v>
      </c>
      <c r="G12" s="1">
        <f>9163800+4095800</f>
        <v>13259600</v>
      </c>
      <c r="H12" s="26">
        <f t="shared" si="0"/>
        <v>-97800</v>
      </c>
      <c r="I12" s="1">
        <f>9163800+4095800</f>
        <v>13259600</v>
      </c>
      <c r="J12" s="26">
        <v>0</v>
      </c>
      <c r="K12" s="26">
        <f>9163800+3979793.83</f>
        <v>13143593.83</v>
      </c>
      <c r="L12" s="26">
        <f t="shared" si="2"/>
        <v>-116006.16999999993</v>
      </c>
      <c r="M12" s="26">
        <f>9163800+3979793.83</f>
        <v>13143593.83</v>
      </c>
      <c r="N12" s="2">
        <v>0</v>
      </c>
    </row>
    <row r="13" spans="1:14" ht="157.5" x14ac:dyDescent="0.25">
      <c r="A13" s="30" t="s">
        <v>30</v>
      </c>
      <c r="B13" s="26">
        <v>0</v>
      </c>
      <c r="C13" s="26">
        <v>0</v>
      </c>
      <c r="D13" s="26">
        <v>0</v>
      </c>
      <c r="E13" s="26">
        <v>0</v>
      </c>
      <c r="F13" s="1">
        <v>6223300</v>
      </c>
      <c r="G13" s="1">
        <v>6223300</v>
      </c>
      <c r="H13" s="26">
        <f t="shared" si="0"/>
        <v>0</v>
      </c>
      <c r="I13" s="1">
        <v>6223300</v>
      </c>
      <c r="J13" s="26">
        <v>0</v>
      </c>
      <c r="K13" s="26">
        <v>6149946.21</v>
      </c>
      <c r="L13" s="26">
        <f t="shared" si="2"/>
        <v>-73353.790000000037</v>
      </c>
      <c r="M13" s="26">
        <v>6149946.21</v>
      </c>
      <c r="N13" s="2">
        <v>0</v>
      </c>
    </row>
    <row r="14" spans="1:14" ht="114" customHeight="1" x14ac:dyDescent="0.25">
      <c r="A14" s="38" t="s">
        <v>80</v>
      </c>
      <c r="B14" s="26">
        <v>0</v>
      </c>
      <c r="C14" s="26">
        <v>0</v>
      </c>
      <c r="D14" s="26">
        <v>0</v>
      </c>
      <c r="E14" s="26">
        <v>0</v>
      </c>
      <c r="F14" s="1">
        <v>72091000</v>
      </c>
      <c r="G14" s="1">
        <v>66863100</v>
      </c>
      <c r="H14" s="26">
        <f t="shared" si="0"/>
        <v>-5227900</v>
      </c>
      <c r="I14" s="1">
        <v>66863100</v>
      </c>
      <c r="J14" s="26">
        <f t="shared" si="1"/>
        <v>0</v>
      </c>
      <c r="K14" s="26">
        <v>66853662.960000001</v>
      </c>
      <c r="L14" s="26">
        <f t="shared" si="2"/>
        <v>-9437.0399999991059</v>
      </c>
      <c r="M14" s="26">
        <v>66853662.960000001</v>
      </c>
      <c r="N14" s="2">
        <f t="shared" ref="N14:N25" si="3">B14+C14-D14+E14+K14-M14</f>
        <v>0</v>
      </c>
    </row>
    <row r="15" spans="1:14" ht="78.75" x14ac:dyDescent="0.25">
      <c r="A15" s="30" t="s">
        <v>22</v>
      </c>
      <c r="B15" s="26">
        <v>0</v>
      </c>
      <c r="C15" s="26">
        <v>0</v>
      </c>
      <c r="D15" s="26">
        <v>0</v>
      </c>
      <c r="E15" s="26">
        <v>0</v>
      </c>
      <c r="F15" s="1">
        <v>856700</v>
      </c>
      <c r="G15" s="1">
        <v>856700</v>
      </c>
      <c r="H15" s="26">
        <f t="shared" si="0"/>
        <v>0</v>
      </c>
      <c r="I15" s="1">
        <v>856700</v>
      </c>
      <c r="J15" s="26">
        <f t="shared" si="1"/>
        <v>0</v>
      </c>
      <c r="K15" s="26">
        <v>856137.92</v>
      </c>
      <c r="L15" s="26">
        <f t="shared" si="2"/>
        <v>-562.07999999995809</v>
      </c>
      <c r="M15" s="26">
        <v>856137.92</v>
      </c>
      <c r="N15" s="2">
        <f t="shared" si="3"/>
        <v>0</v>
      </c>
    </row>
    <row r="16" spans="1:14" ht="41.25" customHeight="1" x14ac:dyDescent="0.25">
      <c r="A16" s="30" t="s">
        <v>5</v>
      </c>
      <c r="B16" s="26">
        <v>0</v>
      </c>
      <c r="C16" s="26">
        <v>0</v>
      </c>
      <c r="D16" s="26">
        <f>B16+C16</f>
        <v>0</v>
      </c>
      <c r="E16" s="26">
        <v>0</v>
      </c>
      <c r="F16" s="1">
        <v>28523200</v>
      </c>
      <c r="G16" s="1">
        <v>28172400</v>
      </c>
      <c r="H16" s="26">
        <f t="shared" si="0"/>
        <v>-350800</v>
      </c>
      <c r="I16" s="1">
        <v>28172400</v>
      </c>
      <c r="J16" s="26">
        <f t="shared" si="1"/>
        <v>0</v>
      </c>
      <c r="K16" s="26">
        <v>28172392.280000001</v>
      </c>
      <c r="L16" s="26">
        <f t="shared" si="2"/>
        <v>-7.7199999988079071</v>
      </c>
      <c r="M16" s="26">
        <v>28172392.280000001</v>
      </c>
      <c r="N16" s="2">
        <f t="shared" si="3"/>
        <v>0</v>
      </c>
    </row>
    <row r="17" spans="1:14" ht="63" x14ac:dyDescent="0.25">
      <c r="A17" s="30" t="s">
        <v>4</v>
      </c>
      <c r="B17" s="26">
        <v>0</v>
      </c>
      <c r="C17" s="26">
        <v>0</v>
      </c>
      <c r="D17" s="26">
        <v>0</v>
      </c>
      <c r="E17" s="26">
        <v>0</v>
      </c>
      <c r="F17" s="1">
        <v>4630100</v>
      </c>
      <c r="G17" s="1">
        <v>4630100</v>
      </c>
      <c r="H17" s="26">
        <f t="shared" si="0"/>
        <v>0</v>
      </c>
      <c r="I17" s="1">
        <v>4630100</v>
      </c>
      <c r="J17" s="26">
        <f t="shared" si="1"/>
        <v>0</v>
      </c>
      <c r="K17" s="26">
        <v>4592696.37</v>
      </c>
      <c r="L17" s="26">
        <f t="shared" si="2"/>
        <v>-37403.629999999888</v>
      </c>
      <c r="M17" s="26">
        <v>4592696.37</v>
      </c>
      <c r="N17" s="2">
        <f>B17+C17-D17+E17+K17-M17</f>
        <v>0</v>
      </c>
    </row>
    <row r="18" spans="1:14" ht="55.5" customHeight="1" x14ac:dyDescent="0.25">
      <c r="A18" s="30" t="s">
        <v>57</v>
      </c>
      <c r="B18" s="26">
        <v>0</v>
      </c>
      <c r="C18" s="26">
        <v>96054.82</v>
      </c>
      <c r="D18" s="26">
        <v>96054.82</v>
      </c>
      <c r="E18" s="26">
        <v>0</v>
      </c>
      <c r="F18" s="1">
        <v>15867200</v>
      </c>
      <c r="G18" s="1">
        <v>145700</v>
      </c>
      <c r="H18" s="26">
        <f t="shared" si="0"/>
        <v>-15721500</v>
      </c>
      <c r="I18" s="1">
        <v>145700</v>
      </c>
      <c r="J18" s="26">
        <f t="shared" si="1"/>
        <v>0</v>
      </c>
      <c r="K18" s="26">
        <v>145700</v>
      </c>
      <c r="L18" s="26">
        <f t="shared" si="2"/>
        <v>0</v>
      </c>
      <c r="M18" s="26">
        <v>145700</v>
      </c>
      <c r="N18" s="2">
        <f t="shared" si="3"/>
        <v>0</v>
      </c>
    </row>
    <row r="19" spans="1:14" ht="141.75" x14ac:dyDescent="0.25">
      <c r="A19" s="30" t="s">
        <v>58</v>
      </c>
      <c r="B19" s="26">
        <v>0</v>
      </c>
      <c r="C19" s="26">
        <v>0</v>
      </c>
      <c r="D19" s="26">
        <v>0</v>
      </c>
      <c r="E19" s="26">
        <v>0</v>
      </c>
      <c r="F19" s="1">
        <v>9600</v>
      </c>
      <c r="G19" s="1">
        <v>9600</v>
      </c>
      <c r="H19" s="26">
        <f t="shared" si="0"/>
        <v>0</v>
      </c>
      <c r="I19" s="1">
        <v>9600</v>
      </c>
      <c r="J19" s="26">
        <f t="shared" si="1"/>
        <v>0</v>
      </c>
      <c r="K19" s="26">
        <v>9360</v>
      </c>
      <c r="L19" s="26">
        <f t="shared" si="2"/>
        <v>-240</v>
      </c>
      <c r="M19" s="26">
        <v>9360</v>
      </c>
      <c r="N19" s="2">
        <f t="shared" si="3"/>
        <v>0</v>
      </c>
    </row>
    <row r="20" spans="1:14" ht="63" x14ac:dyDescent="0.25">
      <c r="A20" s="30" t="s">
        <v>6</v>
      </c>
      <c r="B20" s="26">
        <v>0</v>
      </c>
      <c r="C20" s="26">
        <v>0</v>
      </c>
      <c r="D20" s="26">
        <v>0</v>
      </c>
      <c r="E20" s="26">
        <v>0</v>
      </c>
      <c r="F20" s="1">
        <v>7566800</v>
      </c>
      <c r="G20" s="1">
        <v>1567800</v>
      </c>
      <c r="H20" s="26">
        <f t="shared" si="0"/>
        <v>-5999000</v>
      </c>
      <c r="I20" s="1">
        <v>1567800</v>
      </c>
      <c r="J20" s="26">
        <f t="shared" si="1"/>
        <v>0</v>
      </c>
      <c r="K20" s="26">
        <v>1567791.49</v>
      </c>
      <c r="L20" s="26">
        <f t="shared" si="2"/>
        <v>-8.5100000000093132</v>
      </c>
      <c r="M20" s="26">
        <v>1567791.49</v>
      </c>
      <c r="N20" s="2">
        <f t="shared" si="3"/>
        <v>0</v>
      </c>
    </row>
    <row r="21" spans="1:14" ht="47.25" x14ac:dyDescent="0.25">
      <c r="A21" s="30" t="s">
        <v>31</v>
      </c>
      <c r="B21" s="26">
        <v>0</v>
      </c>
      <c r="C21" s="26">
        <v>0</v>
      </c>
      <c r="D21" s="26">
        <v>0</v>
      </c>
      <c r="E21" s="26">
        <v>0</v>
      </c>
      <c r="F21" s="1">
        <v>872600</v>
      </c>
      <c r="G21" s="1">
        <v>872600</v>
      </c>
      <c r="H21" s="26">
        <f t="shared" si="0"/>
        <v>0</v>
      </c>
      <c r="I21" s="1">
        <v>872600</v>
      </c>
      <c r="J21" s="26">
        <f t="shared" si="1"/>
        <v>0</v>
      </c>
      <c r="K21" s="26">
        <v>872600</v>
      </c>
      <c r="L21" s="26">
        <f t="shared" si="2"/>
        <v>0</v>
      </c>
      <c r="M21" s="26">
        <v>872600</v>
      </c>
      <c r="N21" s="2">
        <f t="shared" si="3"/>
        <v>0</v>
      </c>
    </row>
    <row r="22" spans="1:14" ht="63" x14ac:dyDescent="0.25">
      <c r="A22" s="30" t="s">
        <v>7</v>
      </c>
      <c r="B22" s="26">
        <v>0</v>
      </c>
      <c r="C22" s="26">
        <v>0</v>
      </c>
      <c r="D22" s="26">
        <v>0</v>
      </c>
      <c r="E22" s="26">
        <v>0</v>
      </c>
      <c r="F22" s="1">
        <v>204400</v>
      </c>
      <c r="G22" s="1">
        <v>204400</v>
      </c>
      <c r="H22" s="26">
        <f t="shared" si="0"/>
        <v>0</v>
      </c>
      <c r="I22" s="1">
        <v>204400</v>
      </c>
      <c r="J22" s="26">
        <f t="shared" si="1"/>
        <v>0</v>
      </c>
      <c r="K22" s="26">
        <v>204399.68</v>
      </c>
      <c r="L22" s="26">
        <f t="shared" si="2"/>
        <v>-0.32000000000698492</v>
      </c>
      <c r="M22" s="26">
        <v>204399.68</v>
      </c>
      <c r="N22" s="2">
        <f t="shared" si="3"/>
        <v>0</v>
      </c>
    </row>
    <row r="23" spans="1:14" ht="63" x14ac:dyDescent="0.25">
      <c r="A23" s="30" t="s">
        <v>19</v>
      </c>
      <c r="B23" s="26">
        <v>0</v>
      </c>
      <c r="C23" s="26">
        <v>0</v>
      </c>
      <c r="D23" s="26">
        <v>0</v>
      </c>
      <c r="E23" s="26">
        <v>0</v>
      </c>
      <c r="F23" s="1">
        <v>1981000</v>
      </c>
      <c r="G23" s="36">
        <v>1981000</v>
      </c>
      <c r="H23" s="26">
        <f t="shared" si="0"/>
        <v>0</v>
      </c>
      <c r="I23" s="1">
        <v>1918200</v>
      </c>
      <c r="J23" s="26">
        <f t="shared" si="1"/>
        <v>-62800</v>
      </c>
      <c r="K23" s="26">
        <v>1918170</v>
      </c>
      <c r="L23" s="26">
        <f t="shared" si="2"/>
        <v>-30</v>
      </c>
      <c r="M23" s="26">
        <v>1918170</v>
      </c>
      <c r="N23" s="2">
        <f t="shared" si="3"/>
        <v>0</v>
      </c>
    </row>
    <row r="24" spans="1:14" ht="78.75" x14ac:dyDescent="0.25">
      <c r="A24" s="30" t="s">
        <v>20</v>
      </c>
      <c r="B24" s="26">
        <v>0</v>
      </c>
      <c r="C24" s="26">
        <v>0</v>
      </c>
      <c r="D24" s="26">
        <v>0</v>
      </c>
      <c r="E24" s="26">
        <v>0</v>
      </c>
      <c r="F24" s="1">
        <v>2046600</v>
      </c>
      <c r="G24" s="36">
        <v>2046600</v>
      </c>
      <c r="H24" s="26">
        <f t="shared" si="0"/>
        <v>0</v>
      </c>
      <c r="I24" s="1">
        <v>0</v>
      </c>
      <c r="J24" s="26">
        <f t="shared" si="1"/>
        <v>-2046600</v>
      </c>
      <c r="K24" s="26">
        <v>0</v>
      </c>
      <c r="L24" s="26">
        <f t="shared" si="2"/>
        <v>0</v>
      </c>
      <c r="M24" s="26">
        <v>0</v>
      </c>
      <c r="N24" s="2">
        <f t="shared" si="3"/>
        <v>0</v>
      </c>
    </row>
    <row r="25" spans="1:14" ht="63" x14ac:dyDescent="0.25">
      <c r="A25" s="30" t="s">
        <v>8</v>
      </c>
      <c r="B25" s="26">
        <v>0</v>
      </c>
      <c r="C25" s="26">
        <v>0</v>
      </c>
      <c r="D25" s="26">
        <v>0</v>
      </c>
      <c r="E25" s="26">
        <v>0</v>
      </c>
      <c r="F25" s="2">
        <v>5800</v>
      </c>
      <c r="G25" s="2">
        <v>5800</v>
      </c>
      <c r="H25" s="26">
        <f t="shared" si="0"/>
        <v>0</v>
      </c>
      <c r="I25" s="2">
        <v>5800</v>
      </c>
      <c r="J25" s="26">
        <f t="shared" si="1"/>
        <v>0</v>
      </c>
      <c r="K25" s="26">
        <v>5800</v>
      </c>
      <c r="L25" s="26">
        <f t="shared" si="2"/>
        <v>0</v>
      </c>
      <c r="M25" s="26">
        <v>5800</v>
      </c>
      <c r="N25" s="2">
        <f t="shared" si="3"/>
        <v>0</v>
      </c>
    </row>
    <row r="26" spans="1:14" s="18" customFormat="1" x14ac:dyDescent="0.25">
      <c r="A26" s="8" t="s">
        <v>9</v>
      </c>
      <c r="B26" s="10">
        <f>SUM(B9:B25)</f>
        <v>0</v>
      </c>
      <c r="C26" s="10">
        <f t="shared" ref="C26:N26" si="4">SUM(C9:C25)</f>
        <v>854658.82000000007</v>
      </c>
      <c r="D26" s="10">
        <f t="shared" si="4"/>
        <v>854658.82000000007</v>
      </c>
      <c r="E26" s="10">
        <f t="shared" si="4"/>
        <v>0</v>
      </c>
      <c r="F26" s="10">
        <f>SUM(F9:F25)</f>
        <v>4408968000</v>
      </c>
      <c r="G26" s="10">
        <f>SUM(G9:G25)</f>
        <v>4544025100</v>
      </c>
      <c r="H26" s="10">
        <f t="shared" ref="H26:I26" si="5">SUM(H9:H25)</f>
        <v>135057100</v>
      </c>
      <c r="I26" s="10">
        <f t="shared" si="5"/>
        <v>4541915700</v>
      </c>
      <c r="J26" s="10">
        <f t="shared" si="4"/>
        <v>-2109400</v>
      </c>
      <c r="K26" s="10">
        <f t="shared" si="4"/>
        <v>4458610091.6400003</v>
      </c>
      <c r="L26" s="10">
        <f t="shared" si="4"/>
        <v>-83305608.359999806</v>
      </c>
      <c r="M26" s="10">
        <f t="shared" si="4"/>
        <v>4458610091.6400003</v>
      </c>
      <c r="N26" s="10">
        <f t="shared" si="4"/>
        <v>0</v>
      </c>
    </row>
    <row r="27" spans="1:14" ht="18" customHeight="1" x14ac:dyDescent="0.25">
      <c r="A27" s="44" t="s">
        <v>13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ht="126" x14ac:dyDescent="0.25">
      <c r="A28" s="30" t="s">
        <v>10</v>
      </c>
      <c r="B28" s="26">
        <v>0</v>
      </c>
      <c r="C28" s="26">
        <v>0</v>
      </c>
      <c r="D28" s="26">
        <v>0</v>
      </c>
      <c r="E28" s="26">
        <v>0</v>
      </c>
      <c r="F28" s="2">
        <v>48000000</v>
      </c>
      <c r="G28" s="26">
        <v>53856000</v>
      </c>
      <c r="H28" s="26">
        <f t="shared" ref="H28:H69" si="6">G28-F28</f>
        <v>5856000</v>
      </c>
      <c r="I28" s="26">
        <v>53856000</v>
      </c>
      <c r="J28" s="26">
        <f t="shared" si="1"/>
        <v>0</v>
      </c>
      <c r="K28" s="26">
        <v>53856000</v>
      </c>
      <c r="L28" s="26">
        <f>K28-I28</f>
        <v>0</v>
      </c>
      <c r="M28" s="26">
        <v>53856000</v>
      </c>
      <c r="N28" s="2">
        <f t="shared" ref="N28:N57" si="7">B28+C28-D28+E28+K28-M28</f>
        <v>0</v>
      </c>
    </row>
    <row r="29" spans="1:14" s="19" customFormat="1" ht="36.75" customHeight="1" x14ac:dyDescent="0.25">
      <c r="A29" s="30" t="s">
        <v>41</v>
      </c>
      <c r="B29" s="26">
        <v>0</v>
      </c>
      <c r="C29" s="26">
        <v>0</v>
      </c>
      <c r="D29" s="26">
        <v>0</v>
      </c>
      <c r="E29" s="26">
        <v>0</v>
      </c>
      <c r="F29" s="2">
        <v>95820800</v>
      </c>
      <c r="G29" s="26">
        <v>0</v>
      </c>
      <c r="H29" s="26">
        <f t="shared" si="6"/>
        <v>-95820800</v>
      </c>
      <c r="I29" s="26">
        <v>0</v>
      </c>
      <c r="J29" s="26">
        <f t="shared" si="1"/>
        <v>0</v>
      </c>
      <c r="K29" s="26">
        <v>0</v>
      </c>
      <c r="L29" s="26">
        <f t="shared" ref="L29:L57" si="8">K29-I29</f>
        <v>0</v>
      </c>
      <c r="M29" s="26">
        <v>0</v>
      </c>
      <c r="N29" s="2">
        <f t="shared" si="7"/>
        <v>0</v>
      </c>
    </row>
    <row r="30" spans="1:14" s="19" customFormat="1" ht="63" x14ac:dyDescent="0.25">
      <c r="A30" s="30" t="s">
        <v>42</v>
      </c>
      <c r="B30" s="26">
        <v>0</v>
      </c>
      <c r="C30" s="26">
        <v>0</v>
      </c>
      <c r="D30" s="26">
        <v>0</v>
      </c>
      <c r="E30" s="26">
        <v>0</v>
      </c>
      <c r="F30" s="2">
        <v>17605200</v>
      </c>
      <c r="G30" s="26">
        <v>0</v>
      </c>
      <c r="H30" s="26">
        <f t="shared" si="6"/>
        <v>-17605200</v>
      </c>
      <c r="I30" s="34">
        <v>0</v>
      </c>
      <c r="J30" s="34">
        <f t="shared" si="1"/>
        <v>0</v>
      </c>
      <c r="K30" s="34">
        <v>0</v>
      </c>
      <c r="L30" s="26">
        <f t="shared" si="8"/>
        <v>0</v>
      </c>
      <c r="M30" s="26">
        <v>0</v>
      </c>
      <c r="N30" s="2">
        <f t="shared" si="7"/>
        <v>0</v>
      </c>
    </row>
    <row r="31" spans="1:14" s="19" customFormat="1" ht="76.5" customHeight="1" x14ac:dyDescent="0.25">
      <c r="A31" s="30" t="s">
        <v>44</v>
      </c>
      <c r="B31" s="26">
        <v>0</v>
      </c>
      <c r="C31" s="26">
        <v>0</v>
      </c>
      <c r="D31" s="26">
        <v>0</v>
      </c>
      <c r="E31" s="26">
        <v>0</v>
      </c>
      <c r="F31" s="2">
        <v>4083900</v>
      </c>
      <c r="G31" s="26">
        <f>1592700+2491200</f>
        <v>4083900</v>
      </c>
      <c r="H31" s="26">
        <f t="shared" si="6"/>
        <v>0</v>
      </c>
      <c r="I31" s="34">
        <f>1592700+2491200</f>
        <v>4083900</v>
      </c>
      <c r="J31" s="34">
        <f t="shared" si="1"/>
        <v>0</v>
      </c>
      <c r="K31" s="34">
        <f>1591960.38+2489995.52</f>
        <v>4081955.9</v>
      </c>
      <c r="L31" s="26">
        <f t="shared" si="8"/>
        <v>-1944.1000000000931</v>
      </c>
      <c r="M31" s="26">
        <f>1591960.38+2489995.52</f>
        <v>4081955.9</v>
      </c>
      <c r="N31" s="2">
        <f t="shared" si="7"/>
        <v>0</v>
      </c>
    </row>
    <row r="32" spans="1:14" s="19" customFormat="1" ht="94.5" x14ac:dyDescent="0.25">
      <c r="A32" s="30" t="s">
        <v>23</v>
      </c>
      <c r="B32" s="26">
        <v>0</v>
      </c>
      <c r="C32" s="26">
        <v>0</v>
      </c>
      <c r="D32" s="26">
        <v>0</v>
      </c>
      <c r="E32" s="26">
        <v>0</v>
      </c>
      <c r="F32" s="2">
        <v>21649800</v>
      </c>
      <c r="G32" s="26">
        <v>20792100</v>
      </c>
      <c r="H32" s="26">
        <f t="shared" si="6"/>
        <v>-857700</v>
      </c>
      <c r="I32" s="34">
        <v>20792100</v>
      </c>
      <c r="J32" s="34">
        <f t="shared" si="1"/>
        <v>0</v>
      </c>
      <c r="K32" s="34">
        <v>20792009.73</v>
      </c>
      <c r="L32" s="26">
        <f t="shared" si="8"/>
        <v>-90.269999999552965</v>
      </c>
      <c r="M32" s="26">
        <v>20792009.73</v>
      </c>
      <c r="N32" s="2">
        <f t="shared" si="7"/>
        <v>0</v>
      </c>
    </row>
    <row r="33" spans="1:14" s="19" customFormat="1" ht="47.25" x14ac:dyDescent="0.25">
      <c r="A33" s="30" t="s">
        <v>32</v>
      </c>
      <c r="B33" s="26">
        <v>0</v>
      </c>
      <c r="C33" s="26">
        <v>0</v>
      </c>
      <c r="D33" s="26">
        <v>0</v>
      </c>
      <c r="E33" s="26">
        <v>0</v>
      </c>
      <c r="F33" s="2">
        <v>362100</v>
      </c>
      <c r="G33" s="26">
        <v>362100</v>
      </c>
      <c r="H33" s="26">
        <f t="shared" si="6"/>
        <v>0</v>
      </c>
      <c r="I33" s="34">
        <v>362100</v>
      </c>
      <c r="J33" s="34">
        <f t="shared" si="1"/>
        <v>0</v>
      </c>
      <c r="K33" s="34">
        <v>362099.99</v>
      </c>
      <c r="L33" s="26">
        <f t="shared" si="8"/>
        <v>-1.0000000009313226E-2</v>
      </c>
      <c r="M33" s="26">
        <v>362099.99</v>
      </c>
      <c r="N33" s="2">
        <f t="shared" si="7"/>
        <v>0</v>
      </c>
    </row>
    <row r="34" spans="1:14" s="19" customFormat="1" ht="31.5" x14ac:dyDescent="0.25">
      <c r="A34" s="30" t="s">
        <v>33</v>
      </c>
      <c r="B34" s="26">
        <v>0</v>
      </c>
      <c r="C34" s="26">
        <v>0</v>
      </c>
      <c r="D34" s="26">
        <v>0</v>
      </c>
      <c r="E34" s="26">
        <v>0</v>
      </c>
      <c r="F34" s="2">
        <v>701719100</v>
      </c>
      <c r="G34" s="26">
        <v>971688800</v>
      </c>
      <c r="H34" s="26">
        <f t="shared" si="6"/>
        <v>269969700</v>
      </c>
      <c r="I34" s="34">
        <v>971688800</v>
      </c>
      <c r="J34" s="34">
        <f t="shared" si="1"/>
        <v>0</v>
      </c>
      <c r="K34" s="34">
        <v>295752443.55000001</v>
      </c>
      <c r="L34" s="26">
        <f t="shared" si="8"/>
        <v>-675936356.45000005</v>
      </c>
      <c r="M34" s="26">
        <v>295752443.55000001</v>
      </c>
      <c r="N34" s="2">
        <f t="shared" si="7"/>
        <v>0</v>
      </c>
    </row>
    <row r="35" spans="1:14" s="19" customFormat="1" ht="31.5" x14ac:dyDescent="0.25">
      <c r="A35" s="30" t="s">
        <v>36</v>
      </c>
      <c r="B35" s="26">
        <v>0</v>
      </c>
      <c r="C35" s="26">
        <v>0</v>
      </c>
      <c r="D35" s="26">
        <v>0</v>
      </c>
      <c r="E35" s="26">
        <v>0</v>
      </c>
      <c r="F35" s="2">
        <v>433600</v>
      </c>
      <c r="G35" s="26">
        <f>195120.28+238479.72</f>
        <v>433600</v>
      </c>
      <c r="H35" s="26">
        <f t="shared" si="6"/>
        <v>0</v>
      </c>
      <c r="I35" s="34">
        <f>195120.28+238479.72</f>
        <v>433600</v>
      </c>
      <c r="J35" s="34">
        <f t="shared" si="1"/>
        <v>0</v>
      </c>
      <c r="K35" s="34">
        <f>195120.28+238479.72</f>
        <v>433600</v>
      </c>
      <c r="L35" s="26">
        <f t="shared" si="8"/>
        <v>0</v>
      </c>
      <c r="M35" s="34">
        <f>195120.28+238479.72</f>
        <v>433600</v>
      </c>
      <c r="N35" s="2">
        <f t="shared" si="7"/>
        <v>0</v>
      </c>
    </row>
    <row r="36" spans="1:14" s="19" customFormat="1" ht="78.75" x14ac:dyDescent="0.25">
      <c r="A36" s="30" t="s">
        <v>49</v>
      </c>
      <c r="B36" s="26">
        <v>0</v>
      </c>
      <c r="C36" s="26">
        <v>0</v>
      </c>
      <c r="D36" s="26">
        <v>0</v>
      </c>
      <c r="E36" s="26">
        <v>0</v>
      </c>
      <c r="F36" s="2">
        <v>523800</v>
      </c>
      <c r="G36" s="26">
        <v>523800</v>
      </c>
      <c r="H36" s="26">
        <f t="shared" si="6"/>
        <v>0</v>
      </c>
      <c r="I36" s="34">
        <v>523800</v>
      </c>
      <c r="J36" s="34">
        <f t="shared" si="1"/>
        <v>0</v>
      </c>
      <c r="K36" s="34">
        <v>523800</v>
      </c>
      <c r="L36" s="26">
        <f t="shared" si="8"/>
        <v>0</v>
      </c>
      <c r="M36" s="26">
        <v>523800</v>
      </c>
      <c r="N36" s="2">
        <f t="shared" si="7"/>
        <v>0</v>
      </c>
    </row>
    <row r="37" spans="1:14" s="19" customFormat="1" ht="31.5" x14ac:dyDescent="0.25">
      <c r="A37" s="30" t="s">
        <v>43</v>
      </c>
      <c r="B37" s="26">
        <v>0</v>
      </c>
      <c r="C37" s="26">
        <v>0</v>
      </c>
      <c r="D37" s="26">
        <v>0</v>
      </c>
      <c r="E37" s="26">
        <v>0</v>
      </c>
      <c r="F37" s="2">
        <v>6402300</v>
      </c>
      <c r="G37" s="26">
        <f>6926100-523800</f>
        <v>6402300</v>
      </c>
      <c r="H37" s="26">
        <f t="shared" si="6"/>
        <v>0</v>
      </c>
      <c r="I37" s="34">
        <f>6926100-523800</f>
        <v>6402300</v>
      </c>
      <c r="J37" s="34">
        <f t="shared" si="1"/>
        <v>0</v>
      </c>
      <c r="K37" s="34">
        <v>6402300</v>
      </c>
      <c r="L37" s="26">
        <f t="shared" si="8"/>
        <v>0</v>
      </c>
      <c r="M37" s="26">
        <v>6402300</v>
      </c>
      <c r="N37" s="2">
        <f t="shared" si="7"/>
        <v>0</v>
      </c>
    </row>
    <row r="38" spans="1:14" s="19" customFormat="1" ht="51.6" customHeight="1" x14ac:dyDescent="0.25">
      <c r="A38" s="30" t="s">
        <v>45</v>
      </c>
      <c r="B38" s="26">
        <v>0</v>
      </c>
      <c r="C38" s="26">
        <v>0</v>
      </c>
      <c r="D38" s="26">
        <v>0</v>
      </c>
      <c r="E38" s="26">
        <v>0</v>
      </c>
      <c r="F38" s="2">
        <v>1709400</v>
      </c>
      <c r="G38" s="26">
        <f>769228.72+940171.28</f>
        <v>1709400</v>
      </c>
      <c r="H38" s="26">
        <f t="shared" si="6"/>
        <v>0</v>
      </c>
      <c r="I38" s="34">
        <f>769228.72+940171.28</f>
        <v>1709400</v>
      </c>
      <c r="J38" s="34">
        <f t="shared" si="1"/>
        <v>0</v>
      </c>
      <c r="K38" s="34">
        <f>769228.72+940171.28</f>
        <v>1709400</v>
      </c>
      <c r="L38" s="26">
        <f t="shared" si="8"/>
        <v>0</v>
      </c>
      <c r="M38" s="34">
        <f>769228.72+940171.28</f>
        <v>1709400</v>
      </c>
      <c r="N38" s="2">
        <f t="shared" si="7"/>
        <v>0</v>
      </c>
    </row>
    <row r="39" spans="1:14" s="19" customFormat="1" ht="63" x14ac:dyDescent="0.25">
      <c r="A39" s="30" t="s">
        <v>59</v>
      </c>
      <c r="B39" s="26">
        <v>0</v>
      </c>
      <c r="C39" s="26">
        <v>0</v>
      </c>
      <c r="D39" s="26">
        <v>0</v>
      </c>
      <c r="E39" s="26">
        <v>0</v>
      </c>
      <c r="F39" s="2">
        <v>27393600</v>
      </c>
      <c r="G39" s="26">
        <v>27393600</v>
      </c>
      <c r="H39" s="26">
        <f t="shared" si="6"/>
        <v>0</v>
      </c>
      <c r="I39" s="34">
        <v>27393600</v>
      </c>
      <c r="J39" s="34">
        <f t="shared" si="1"/>
        <v>0</v>
      </c>
      <c r="K39" s="34">
        <v>27382775.75</v>
      </c>
      <c r="L39" s="26">
        <f t="shared" si="8"/>
        <v>-10824.25</v>
      </c>
      <c r="M39" s="26">
        <v>27382775.75</v>
      </c>
      <c r="N39" s="2">
        <f t="shared" si="7"/>
        <v>0</v>
      </c>
    </row>
    <row r="40" spans="1:14" s="19" customFormat="1" ht="47.25" x14ac:dyDescent="0.25">
      <c r="A40" s="30" t="s">
        <v>37</v>
      </c>
      <c r="B40" s="26">
        <v>0</v>
      </c>
      <c r="C40" s="26">
        <v>0</v>
      </c>
      <c r="D40" s="26">
        <v>0</v>
      </c>
      <c r="E40" s="26">
        <v>0</v>
      </c>
      <c r="F40" s="2">
        <v>3056800</v>
      </c>
      <c r="G40" s="26">
        <v>3056800</v>
      </c>
      <c r="H40" s="26">
        <f t="shared" si="6"/>
        <v>0</v>
      </c>
      <c r="I40" s="34">
        <v>3056800</v>
      </c>
      <c r="J40" s="34">
        <f t="shared" si="1"/>
        <v>0</v>
      </c>
      <c r="K40" s="34">
        <v>3056800</v>
      </c>
      <c r="L40" s="26">
        <f t="shared" si="8"/>
        <v>0</v>
      </c>
      <c r="M40" s="26">
        <v>3056800</v>
      </c>
      <c r="N40" s="2">
        <f t="shared" si="7"/>
        <v>0</v>
      </c>
    </row>
    <row r="41" spans="1:14" s="19" customFormat="1" ht="31.5" x14ac:dyDescent="0.25">
      <c r="A41" s="30" t="s">
        <v>60</v>
      </c>
      <c r="B41" s="26">
        <v>0</v>
      </c>
      <c r="C41" s="26">
        <v>0</v>
      </c>
      <c r="D41" s="26">
        <v>0</v>
      </c>
      <c r="E41" s="26">
        <v>0</v>
      </c>
      <c r="F41" s="2">
        <v>40488700</v>
      </c>
      <c r="G41" s="26">
        <v>40488700</v>
      </c>
      <c r="H41" s="26">
        <f t="shared" si="6"/>
        <v>0</v>
      </c>
      <c r="I41" s="34">
        <v>40488700</v>
      </c>
      <c r="J41" s="34">
        <f t="shared" si="1"/>
        <v>0</v>
      </c>
      <c r="K41" s="34">
        <v>38422476.869999997</v>
      </c>
      <c r="L41" s="26">
        <f t="shared" si="8"/>
        <v>-2066223.1300000027</v>
      </c>
      <c r="M41" s="26">
        <v>38422476.869999997</v>
      </c>
      <c r="N41" s="2">
        <f t="shared" si="7"/>
        <v>0</v>
      </c>
    </row>
    <row r="42" spans="1:14" s="19" customFormat="1" ht="31.5" x14ac:dyDescent="0.25">
      <c r="A42" s="30" t="s">
        <v>61</v>
      </c>
      <c r="B42" s="26">
        <v>0</v>
      </c>
      <c r="C42" s="26">
        <v>0</v>
      </c>
      <c r="D42" s="26">
        <v>0</v>
      </c>
      <c r="E42" s="26">
        <v>0</v>
      </c>
      <c r="F42" s="2">
        <v>62617800</v>
      </c>
      <c r="G42" s="26">
        <v>57074300</v>
      </c>
      <c r="H42" s="26">
        <f t="shared" si="6"/>
        <v>-5543500</v>
      </c>
      <c r="I42" s="34">
        <v>57074300</v>
      </c>
      <c r="J42" s="34">
        <f t="shared" si="1"/>
        <v>0</v>
      </c>
      <c r="K42" s="34">
        <v>57074264.719999999</v>
      </c>
      <c r="L42" s="26">
        <f t="shared" si="8"/>
        <v>-35.280000001192093</v>
      </c>
      <c r="M42" s="26">
        <v>57074264.719999999</v>
      </c>
      <c r="N42" s="2">
        <f t="shared" si="7"/>
        <v>0</v>
      </c>
    </row>
    <row r="43" spans="1:14" s="19" customFormat="1" ht="35.25" customHeight="1" x14ac:dyDescent="0.25">
      <c r="A43" s="30" t="s">
        <v>71</v>
      </c>
      <c r="B43" s="26">
        <v>0</v>
      </c>
      <c r="C43" s="26">
        <v>0</v>
      </c>
      <c r="D43" s="26">
        <v>0</v>
      </c>
      <c r="E43" s="26">
        <v>0</v>
      </c>
      <c r="F43" s="2">
        <v>567800</v>
      </c>
      <c r="G43" s="26">
        <f>255509.6+312290.4</f>
        <v>567800</v>
      </c>
      <c r="H43" s="26">
        <f t="shared" si="6"/>
        <v>0</v>
      </c>
      <c r="I43" s="34">
        <f>255509.6+312290.4</f>
        <v>567800</v>
      </c>
      <c r="J43" s="34">
        <f t="shared" si="1"/>
        <v>0</v>
      </c>
      <c r="K43" s="34">
        <f>255509.6+312290.39</f>
        <v>567799.99</v>
      </c>
      <c r="L43" s="26">
        <f t="shared" si="8"/>
        <v>-1.0000000009313226E-2</v>
      </c>
      <c r="M43" s="26">
        <f>255509.6+312290.39</f>
        <v>567799.99</v>
      </c>
      <c r="N43" s="2">
        <f t="shared" si="7"/>
        <v>0</v>
      </c>
    </row>
    <row r="44" spans="1:14" s="19" customFormat="1" ht="31.5" x14ac:dyDescent="0.25">
      <c r="A44" s="30" t="s">
        <v>46</v>
      </c>
      <c r="B44" s="26">
        <v>0</v>
      </c>
      <c r="C44" s="26">
        <v>0</v>
      </c>
      <c r="D44" s="26">
        <v>0</v>
      </c>
      <c r="E44" s="26">
        <v>0</v>
      </c>
      <c r="F44" s="2">
        <v>83315100</v>
      </c>
      <c r="G44" s="26">
        <v>42851400</v>
      </c>
      <c r="H44" s="26">
        <f t="shared" si="6"/>
        <v>-40463700</v>
      </c>
      <c r="I44" s="34">
        <v>42851400</v>
      </c>
      <c r="J44" s="34">
        <f t="shared" si="1"/>
        <v>0</v>
      </c>
      <c r="K44" s="34">
        <v>41809736.979999997</v>
      </c>
      <c r="L44" s="26">
        <f t="shared" si="8"/>
        <v>-1041663.0200000033</v>
      </c>
      <c r="M44" s="26">
        <v>41809736.979999997</v>
      </c>
      <c r="N44" s="2">
        <f t="shared" si="7"/>
        <v>0</v>
      </c>
    </row>
    <row r="45" spans="1:14" s="20" customFormat="1" ht="31.5" x14ac:dyDescent="0.25">
      <c r="A45" s="30" t="s">
        <v>47</v>
      </c>
      <c r="B45" s="26">
        <v>0</v>
      </c>
      <c r="C45" s="26">
        <v>0</v>
      </c>
      <c r="D45" s="26">
        <v>0</v>
      </c>
      <c r="E45" s="26">
        <v>0</v>
      </c>
      <c r="F45" s="2">
        <v>7742400</v>
      </c>
      <c r="G45" s="26">
        <v>1063500</v>
      </c>
      <c r="H45" s="26">
        <f t="shared" si="6"/>
        <v>-6678900</v>
      </c>
      <c r="I45" s="34">
        <v>1063500</v>
      </c>
      <c r="J45" s="34">
        <f t="shared" si="1"/>
        <v>0</v>
      </c>
      <c r="K45" s="34">
        <v>891800</v>
      </c>
      <c r="L45" s="26">
        <f>K45-I45</f>
        <v>-171700</v>
      </c>
      <c r="M45" s="26">
        <v>891800</v>
      </c>
      <c r="N45" s="2">
        <f t="shared" si="7"/>
        <v>0</v>
      </c>
    </row>
    <row r="46" spans="1:14" s="19" customFormat="1" ht="31.5" x14ac:dyDescent="0.25">
      <c r="A46" s="30" t="s">
        <v>67</v>
      </c>
      <c r="B46" s="26">
        <v>0</v>
      </c>
      <c r="C46" s="26">
        <v>0</v>
      </c>
      <c r="D46" s="26">
        <v>0</v>
      </c>
      <c r="E46" s="26">
        <v>0</v>
      </c>
      <c r="F46" s="2">
        <v>5727100</v>
      </c>
      <c r="G46" s="26">
        <f>402703.49+4745752.17</f>
        <v>5148455.66</v>
      </c>
      <c r="H46" s="26">
        <f t="shared" si="6"/>
        <v>-578644.33999999985</v>
      </c>
      <c r="I46" s="34">
        <f>402703.49+4745752.17</f>
        <v>5148455.66</v>
      </c>
      <c r="J46" s="34">
        <f t="shared" si="1"/>
        <v>0</v>
      </c>
      <c r="K46" s="34">
        <f>379993.82+4469274.56</f>
        <v>4849268.38</v>
      </c>
      <c r="L46" s="26">
        <f t="shared" si="8"/>
        <v>-299187.28000000026</v>
      </c>
      <c r="M46" s="26">
        <f>379993.82+4469274.56</f>
        <v>4849268.38</v>
      </c>
      <c r="N46" s="2">
        <f t="shared" si="7"/>
        <v>0</v>
      </c>
    </row>
    <row r="47" spans="1:14" ht="31.5" x14ac:dyDescent="0.25">
      <c r="A47" s="30" t="s">
        <v>11</v>
      </c>
      <c r="B47" s="26">
        <v>0</v>
      </c>
      <c r="C47" s="26">
        <v>0</v>
      </c>
      <c r="D47" s="26">
        <v>0</v>
      </c>
      <c r="E47" s="26">
        <v>0</v>
      </c>
      <c r="F47" s="2">
        <v>72800</v>
      </c>
      <c r="G47" s="26">
        <v>72800</v>
      </c>
      <c r="H47" s="26">
        <f t="shared" si="6"/>
        <v>0</v>
      </c>
      <c r="I47" s="34">
        <v>72800</v>
      </c>
      <c r="J47" s="34">
        <f t="shared" si="1"/>
        <v>0</v>
      </c>
      <c r="K47" s="34">
        <v>72737</v>
      </c>
      <c r="L47" s="26">
        <f t="shared" si="8"/>
        <v>-63</v>
      </c>
      <c r="M47" s="26">
        <v>72737</v>
      </c>
      <c r="N47" s="2">
        <f t="shared" si="7"/>
        <v>0</v>
      </c>
    </row>
    <row r="48" spans="1:14" ht="63" x14ac:dyDescent="0.25">
      <c r="A48" s="30" t="s">
        <v>38</v>
      </c>
      <c r="B48" s="26">
        <v>0</v>
      </c>
      <c r="C48" s="26">
        <v>0</v>
      </c>
      <c r="D48" s="26">
        <v>0</v>
      </c>
      <c r="E48" s="26">
        <v>0</v>
      </c>
      <c r="F48" s="2">
        <v>126681100</v>
      </c>
      <c r="G48" s="34">
        <v>95029400</v>
      </c>
      <c r="H48" s="26">
        <f t="shared" si="6"/>
        <v>-31651700</v>
      </c>
      <c r="I48" s="34">
        <f>37641200+56461700</f>
        <v>94102900</v>
      </c>
      <c r="J48" s="34">
        <f t="shared" si="1"/>
        <v>-926500</v>
      </c>
      <c r="K48" s="34">
        <f>37340736.29+56011080.62</f>
        <v>93351816.909999996</v>
      </c>
      <c r="L48" s="26">
        <f t="shared" si="8"/>
        <v>-751083.09000000358</v>
      </c>
      <c r="M48" s="26">
        <f>37340736.29+56011080.62</f>
        <v>93351816.909999996</v>
      </c>
      <c r="N48" s="2">
        <f t="shared" si="7"/>
        <v>0</v>
      </c>
    </row>
    <row r="49" spans="1:14" ht="78.75" x14ac:dyDescent="0.25">
      <c r="A49" s="30" t="s">
        <v>39</v>
      </c>
      <c r="B49" s="26">
        <v>0</v>
      </c>
      <c r="C49" s="26">
        <v>0</v>
      </c>
      <c r="D49" s="26">
        <v>0</v>
      </c>
      <c r="E49" s="26">
        <v>0</v>
      </c>
      <c r="F49" s="2">
        <v>195500</v>
      </c>
      <c r="G49" s="26">
        <v>195500</v>
      </c>
      <c r="H49" s="26">
        <f t="shared" si="6"/>
        <v>0</v>
      </c>
      <c r="I49" s="34">
        <v>195500</v>
      </c>
      <c r="J49" s="34">
        <f t="shared" si="1"/>
        <v>0</v>
      </c>
      <c r="K49" s="34">
        <v>195500</v>
      </c>
      <c r="L49" s="26">
        <f t="shared" si="8"/>
        <v>0</v>
      </c>
      <c r="M49" s="26">
        <v>195500</v>
      </c>
      <c r="N49" s="2">
        <f t="shared" si="7"/>
        <v>0</v>
      </c>
    </row>
    <row r="50" spans="1:14" ht="110.25" x14ac:dyDescent="0.25">
      <c r="A50" s="30" t="s">
        <v>62</v>
      </c>
      <c r="B50" s="26">
        <v>0</v>
      </c>
      <c r="C50" s="26">
        <v>0</v>
      </c>
      <c r="D50" s="26">
        <v>0</v>
      </c>
      <c r="E50" s="26">
        <v>0</v>
      </c>
      <c r="F50" s="2">
        <v>572700</v>
      </c>
      <c r="G50" s="26">
        <v>572700</v>
      </c>
      <c r="H50" s="26">
        <f t="shared" si="6"/>
        <v>0</v>
      </c>
      <c r="I50" s="34">
        <v>572700</v>
      </c>
      <c r="J50" s="34">
        <f t="shared" si="1"/>
        <v>0</v>
      </c>
      <c r="K50" s="34">
        <v>488704</v>
      </c>
      <c r="L50" s="26">
        <f t="shared" si="8"/>
        <v>-83996</v>
      </c>
      <c r="M50" s="26">
        <v>488704</v>
      </c>
      <c r="N50" s="2">
        <f t="shared" si="7"/>
        <v>0</v>
      </c>
    </row>
    <row r="51" spans="1:14" ht="31.5" x14ac:dyDescent="0.25">
      <c r="A51" s="30" t="s">
        <v>12</v>
      </c>
      <c r="B51" s="26">
        <v>0</v>
      </c>
      <c r="C51" s="26">
        <v>0</v>
      </c>
      <c r="D51" s="26">
        <v>0</v>
      </c>
      <c r="E51" s="26">
        <v>0</v>
      </c>
      <c r="F51" s="2">
        <v>126697600</v>
      </c>
      <c r="G51" s="26">
        <v>107146700</v>
      </c>
      <c r="H51" s="26">
        <f t="shared" si="6"/>
        <v>-19550900</v>
      </c>
      <c r="I51" s="34">
        <v>107146700</v>
      </c>
      <c r="J51" s="34">
        <f t="shared" si="1"/>
        <v>0</v>
      </c>
      <c r="K51" s="34">
        <v>103945932.23999999</v>
      </c>
      <c r="L51" s="26">
        <f t="shared" si="8"/>
        <v>-3200767.7600000054</v>
      </c>
      <c r="M51" s="26">
        <v>103945932.23999999</v>
      </c>
      <c r="N51" s="2">
        <f t="shared" si="7"/>
        <v>0</v>
      </c>
    </row>
    <row r="52" spans="1:14" ht="33" customHeight="1" x14ac:dyDescent="0.25">
      <c r="A52" s="30" t="s">
        <v>63</v>
      </c>
      <c r="B52" s="26">
        <v>0</v>
      </c>
      <c r="C52" s="26">
        <v>0</v>
      </c>
      <c r="D52" s="26">
        <v>0</v>
      </c>
      <c r="E52" s="26">
        <v>0</v>
      </c>
      <c r="F52" s="2">
        <v>22833400</v>
      </c>
      <c r="G52" s="26">
        <v>0</v>
      </c>
      <c r="H52" s="26">
        <f t="shared" si="6"/>
        <v>-22833400</v>
      </c>
      <c r="I52" s="34">
        <v>0</v>
      </c>
      <c r="J52" s="34">
        <f t="shared" si="1"/>
        <v>0</v>
      </c>
      <c r="K52" s="34">
        <v>0</v>
      </c>
      <c r="L52" s="26">
        <f t="shared" si="8"/>
        <v>0</v>
      </c>
      <c r="M52" s="26">
        <v>0</v>
      </c>
      <c r="N52" s="2">
        <f t="shared" si="7"/>
        <v>0</v>
      </c>
    </row>
    <row r="53" spans="1:14" ht="66.75" customHeight="1" x14ac:dyDescent="0.25">
      <c r="A53" s="30" t="s">
        <v>64</v>
      </c>
      <c r="B53" s="26">
        <v>0</v>
      </c>
      <c r="C53" s="26">
        <v>0</v>
      </c>
      <c r="D53" s="26">
        <v>0</v>
      </c>
      <c r="E53" s="26">
        <v>0</v>
      </c>
      <c r="F53" s="2">
        <v>219800000</v>
      </c>
      <c r="G53" s="26">
        <v>309254100</v>
      </c>
      <c r="H53" s="26">
        <f t="shared" si="6"/>
        <v>89454100</v>
      </c>
      <c r="I53" s="34">
        <v>309254100</v>
      </c>
      <c r="J53" s="34">
        <f t="shared" si="1"/>
        <v>0</v>
      </c>
      <c r="K53" s="34">
        <v>17453123.140000001</v>
      </c>
      <c r="L53" s="26">
        <f t="shared" si="8"/>
        <v>-291800976.86000001</v>
      </c>
      <c r="M53" s="26">
        <v>17453123.140000001</v>
      </c>
      <c r="N53" s="2">
        <f t="shared" si="7"/>
        <v>0</v>
      </c>
    </row>
    <row r="54" spans="1:14" ht="102.75" customHeight="1" x14ac:dyDescent="0.25">
      <c r="A54" s="30" t="s">
        <v>65</v>
      </c>
      <c r="B54" s="26">
        <v>0</v>
      </c>
      <c r="C54" s="26">
        <v>0</v>
      </c>
      <c r="D54" s="26">
        <v>0</v>
      </c>
      <c r="E54" s="26">
        <v>0</v>
      </c>
      <c r="F54" s="2">
        <v>275500000</v>
      </c>
      <c r="G54" s="26">
        <v>275500000</v>
      </c>
      <c r="H54" s="26">
        <f t="shared" si="6"/>
        <v>0</v>
      </c>
      <c r="I54" s="34">
        <v>275500000</v>
      </c>
      <c r="J54" s="34">
        <f t="shared" si="1"/>
        <v>0</v>
      </c>
      <c r="K54" s="34">
        <v>275500000</v>
      </c>
      <c r="L54" s="26">
        <f t="shared" si="8"/>
        <v>0</v>
      </c>
      <c r="M54" s="26">
        <v>275500000</v>
      </c>
      <c r="N54" s="2">
        <f t="shared" si="7"/>
        <v>0</v>
      </c>
    </row>
    <row r="55" spans="1:14" ht="31.5" x14ac:dyDescent="0.25">
      <c r="A55" s="30" t="s">
        <v>66</v>
      </c>
      <c r="B55" s="26">
        <v>0</v>
      </c>
      <c r="C55" s="26">
        <v>0</v>
      </c>
      <c r="D55" s="26">
        <v>0</v>
      </c>
      <c r="E55" s="26">
        <v>0</v>
      </c>
      <c r="F55" s="2">
        <v>80000000</v>
      </c>
      <c r="G55" s="26">
        <v>0</v>
      </c>
      <c r="H55" s="26">
        <f t="shared" si="6"/>
        <v>-80000000</v>
      </c>
      <c r="I55" s="34">
        <v>0</v>
      </c>
      <c r="J55" s="34">
        <f t="shared" si="1"/>
        <v>0</v>
      </c>
      <c r="K55" s="34">
        <v>0</v>
      </c>
      <c r="L55" s="26">
        <f t="shared" si="8"/>
        <v>0</v>
      </c>
      <c r="M55" s="26">
        <v>0</v>
      </c>
      <c r="N55" s="2">
        <f t="shared" si="7"/>
        <v>0</v>
      </c>
    </row>
    <row r="56" spans="1:14" ht="31.5" x14ac:dyDescent="0.25">
      <c r="A56" s="30" t="s">
        <v>21</v>
      </c>
      <c r="B56" s="26">
        <v>0</v>
      </c>
      <c r="C56" s="26">
        <v>0</v>
      </c>
      <c r="D56" s="26">
        <v>0</v>
      </c>
      <c r="E56" s="26">
        <v>0</v>
      </c>
      <c r="F56" s="2">
        <v>25205800</v>
      </c>
      <c r="G56" s="26">
        <f>9811900+15393930.39</f>
        <v>25205830.390000001</v>
      </c>
      <c r="H56" s="26">
        <f t="shared" si="6"/>
        <v>30.390000000596046</v>
      </c>
      <c r="I56" s="34">
        <f>9811900+15393930.39</f>
        <v>25205830.390000001</v>
      </c>
      <c r="J56" s="34">
        <f t="shared" si="1"/>
        <v>0</v>
      </c>
      <c r="K56" s="34">
        <f>9811900+15393930.39</f>
        <v>25205830.390000001</v>
      </c>
      <c r="L56" s="26">
        <f t="shared" si="8"/>
        <v>0</v>
      </c>
      <c r="M56" s="26">
        <f>9811900+15393930.39</f>
        <v>25205830.390000001</v>
      </c>
      <c r="N56" s="2">
        <f t="shared" si="7"/>
        <v>0</v>
      </c>
    </row>
    <row r="57" spans="1:14" ht="31.5" x14ac:dyDescent="0.25">
      <c r="A57" s="30" t="s">
        <v>68</v>
      </c>
      <c r="B57" s="26">
        <v>0</v>
      </c>
      <c r="C57" s="26">
        <f>2446730.66+4245369.63+3775357.63+5905046.58</f>
        <v>16372504.5</v>
      </c>
      <c r="D57" s="34">
        <f>2446730.66+4245369.63+3775357.63+5905046.58</f>
        <v>16372504.5</v>
      </c>
      <c r="E57" s="26">
        <v>0</v>
      </c>
      <c r="F57" s="2">
        <v>0</v>
      </c>
      <c r="G57" s="26">
        <f>20071100+218687400</f>
        <v>238758500</v>
      </c>
      <c r="H57" s="26">
        <f t="shared" si="6"/>
        <v>238758500</v>
      </c>
      <c r="I57" s="34">
        <f>20071100+218687400</f>
        <v>238758500</v>
      </c>
      <c r="J57" s="34">
        <f t="shared" si="1"/>
        <v>0</v>
      </c>
      <c r="K57" s="34">
        <f>20070967.34+172417889.56</f>
        <v>192488856.90000001</v>
      </c>
      <c r="L57" s="26">
        <f t="shared" si="8"/>
        <v>-46269643.099999994</v>
      </c>
      <c r="M57" s="26">
        <f>20070967.34+172417889.56</f>
        <v>192488856.90000001</v>
      </c>
      <c r="N57" s="2">
        <f t="shared" si="7"/>
        <v>0</v>
      </c>
    </row>
    <row r="58" spans="1:14" s="18" customFormat="1" x14ac:dyDescent="0.25">
      <c r="A58" s="8" t="s">
        <v>14</v>
      </c>
      <c r="B58" s="10">
        <f>SUM(B28:B57)</f>
        <v>0</v>
      </c>
      <c r="C58" s="10">
        <f>SUM(C28:C57)</f>
        <v>16372504.5</v>
      </c>
      <c r="D58" s="10">
        <f>SUM(D28:D57)</f>
        <v>16372504.5</v>
      </c>
      <c r="E58" s="10">
        <f>SUM(E28:E57)</f>
        <v>0</v>
      </c>
      <c r="F58" s="10">
        <f>SUM(F28:F57)</f>
        <v>2006778200</v>
      </c>
      <c r="G58" s="10">
        <f t="shared" ref="G58:N58" si="9">SUM(G28:G57)</f>
        <v>2289232086.0500002</v>
      </c>
      <c r="H58" s="10">
        <f t="shared" si="9"/>
        <v>282453886.05000001</v>
      </c>
      <c r="I58" s="10">
        <f>SUM(I28:I57)</f>
        <v>2288305586.0500002</v>
      </c>
      <c r="J58" s="10">
        <f t="shared" si="9"/>
        <v>-926500</v>
      </c>
      <c r="K58" s="10">
        <f t="shared" si="9"/>
        <v>1266671032.4400001</v>
      </c>
      <c r="L58" s="10">
        <f t="shared" si="9"/>
        <v>-1021634553.61</v>
      </c>
      <c r="M58" s="10">
        <f t="shared" si="9"/>
        <v>1266671032.4400001</v>
      </c>
      <c r="N58" s="10">
        <f t="shared" si="9"/>
        <v>0</v>
      </c>
    </row>
    <row r="59" spans="1:14" ht="15.75" customHeight="1" x14ac:dyDescent="0.25">
      <c r="A59" s="43" t="s">
        <v>15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</row>
    <row r="60" spans="1:14" s="18" customFormat="1" ht="31.5" x14ac:dyDescent="0.25">
      <c r="A60" s="31" t="s">
        <v>48</v>
      </c>
      <c r="B60" s="26">
        <v>0</v>
      </c>
      <c r="C60" s="26">
        <v>0</v>
      </c>
      <c r="D60" s="26">
        <v>0</v>
      </c>
      <c r="E60" s="26">
        <v>0</v>
      </c>
      <c r="F60" s="2">
        <v>6676300</v>
      </c>
      <c r="G60" s="26">
        <v>5189700</v>
      </c>
      <c r="H60" s="26">
        <f t="shared" si="6"/>
        <v>-1486600</v>
      </c>
      <c r="I60" s="26">
        <v>5189700</v>
      </c>
      <c r="J60" s="26">
        <f>I60-G60</f>
        <v>0</v>
      </c>
      <c r="K60" s="26">
        <v>5189700</v>
      </c>
      <c r="L60" s="26">
        <f>K60-I60</f>
        <v>0</v>
      </c>
      <c r="M60" s="26">
        <v>5189700</v>
      </c>
      <c r="N60" s="2">
        <f>B60+C60-D60+E60+K60-M60</f>
        <v>0</v>
      </c>
    </row>
    <row r="61" spans="1:14" s="18" customFormat="1" ht="63" x14ac:dyDescent="0.25">
      <c r="A61" s="31" t="s">
        <v>40</v>
      </c>
      <c r="B61" s="26">
        <v>0</v>
      </c>
      <c r="C61" s="26">
        <v>0</v>
      </c>
      <c r="D61" s="26">
        <v>0</v>
      </c>
      <c r="E61" s="26">
        <v>0</v>
      </c>
      <c r="F61" s="2">
        <v>93744000</v>
      </c>
      <c r="G61" s="26">
        <v>91275300</v>
      </c>
      <c r="H61" s="26">
        <v>0</v>
      </c>
      <c r="I61" s="26">
        <v>91275300</v>
      </c>
      <c r="J61" s="26">
        <f t="shared" ref="J61:J64" si="10">I61-G61</f>
        <v>0</v>
      </c>
      <c r="K61" s="26">
        <v>90407272.560000002</v>
      </c>
      <c r="L61" s="26">
        <f t="shared" ref="L61:L64" si="11">K61-I61</f>
        <v>-868027.43999999762</v>
      </c>
      <c r="M61" s="26">
        <v>90407272.560000002</v>
      </c>
      <c r="N61" s="2">
        <f>B61+C61-D61+E61+K61-M61</f>
        <v>0</v>
      </c>
    </row>
    <row r="62" spans="1:14" s="18" customFormat="1" ht="47.25" x14ac:dyDescent="0.25">
      <c r="A62" s="31" t="s">
        <v>69</v>
      </c>
      <c r="B62" s="26">
        <v>0</v>
      </c>
      <c r="C62" s="26">
        <v>0</v>
      </c>
      <c r="D62" s="26">
        <v>0</v>
      </c>
      <c r="E62" s="26">
        <v>0</v>
      </c>
      <c r="F62" s="2">
        <v>0</v>
      </c>
      <c r="G62" s="26">
        <f>250000+850000+800000+600000</f>
        <v>2500000</v>
      </c>
      <c r="H62" s="26">
        <v>0</v>
      </c>
      <c r="I62" s="26">
        <v>2500000</v>
      </c>
      <c r="J62" s="26">
        <f t="shared" si="10"/>
        <v>0</v>
      </c>
      <c r="K62" s="26">
        <v>2500000</v>
      </c>
      <c r="L62" s="26">
        <f t="shared" si="11"/>
        <v>0</v>
      </c>
      <c r="M62" s="26">
        <v>2500000</v>
      </c>
      <c r="N62" s="2">
        <f t="shared" ref="N62:N64" si="12">B62+C62-D62+E62+K62-M62</f>
        <v>0</v>
      </c>
    </row>
    <row r="63" spans="1:14" s="18" customFormat="1" ht="110.25" x14ac:dyDescent="0.25">
      <c r="A63" s="31" t="s">
        <v>70</v>
      </c>
      <c r="B63" s="26">
        <v>0</v>
      </c>
      <c r="C63" s="26">
        <v>0</v>
      </c>
      <c r="D63" s="26">
        <v>0</v>
      </c>
      <c r="E63" s="26">
        <v>0</v>
      </c>
      <c r="F63" s="2">
        <v>0</v>
      </c>
      <c r="G63" s="26">
        <v>5536800</v>
      </c>
      <c r="H63" s="26">
        <v>0</v>
      </c>
      <c r="I63" s="26">
        <v>5536800</v>
      </c>
      <c r="J63" s="26">
        <f t="shared" si="10"/>
        <v>0</v>
      </c>
      <c r="K63" s="26">
        <f>105000+5425200</f>
        <v>5530200</v>
      </c>
      <c r="L63" s="26">
        <f t="shared" si="11"/>
        <v>-6600</v>
      </c>
      <c r="M63" s="26">
        <f>105000+5425200</f>
        <v>5530200</v>
      </c>
      <c r="N63" s="2">
        <f t="shared" si="12"/>
        <v>0</v>
      </c>
    </row>
    <row r="64" spans="1:14" s="18" customFormat="1" ht="110.25" x14ac:dyDescent="0.25">
      <c r="A64" s="31" t="s">
        <v>81</v>
      </c>
      <c r="B64" s="26">
        <v>0</v>
      </c>
      <c r="C64" s="26">
        <v>0</v>
      </c>
      <c r="D64" s="26">
        <v>0</v>
      </c>
      <c r="E64" s="26">
        <v>0</v>
      </c>
      <c r="F64" s="2">
        <v>0</v>
      </c>
      <c r="G64" s="26">
        <v>553900</v>
      </c>
      <c r="H64" s="26">
        <v>0</v>
      </c>
      <c r="I64" s="26">
        <v>553900</v>
      </c>
      <c r="J64" s="26">
        <f t="shared" si="10"/>
        <v>0</v>
      </c>
      <c r="K64" s="26">
        <v>529950.15</v>
      </c>
      <c r="L64" s="26">
        <f t="shared" si="11"/>
        <v>-23949.849999999977</v>
      </c>
      <c r="M64" s="26">
        <v>529950.15</v>
      </c>
      <c r="N64" s="2">
        <f t="shared" si="12"/>
        <v>0</v>
      </c>
    </row>
    <row r="65" spans="1:14" s="18" customFormat="1" x14ac:dyDescent="0.25">
      <c r="A65" s="8" t="s">
        <v>16</v>
      </c>
      <c r="B65" s="10">
        <f t="shared" ref="B65:I65" si="13">SUM(B60:B64)</f>
        <v>0</v>
      </c>
      <c r="C65" s="10">
        <f t="shared" si="13"/>
        <v>0</v>
      </c>
      <c r="D65" s="10">
        <f t="shared" si="13"/>
        <v>0</v>
      </c>
      <c r="E65" s="10">
        <f t="shared" si="13"/>
        <v>0</v>
      </c>
      <c r="F65" s="10">
        <f t="shared" si="13"/>
        <v>100420300</v>
      </c>
      <c r="G65" s="10">
        <f t="shared" si="13"/>
        <v>105055700</v>
      </c>
      <c r="H65" s="10">
        <f t="shared" si="13"/>
        <v>-1486600</v>
      </c>
      <c r="I65" s="10">
        <f t="shared" si="13"/>
        <v>105055700</v>
      </c>
      <c r="J65" s="10">
        <f t="shared" ref="J65" si="14">SUM(J60:J63)</f>
        <v>0</v>
      </c>
      <c r="K65" s="10">
        <f>SUM(K60:K64)</f>
        <v>104157122.71000001</v>
      </c>
      <c r="L65" s="10">
        <f t="shared" ref="L65" si="15">SUM(L60:L63)</f>
        <v>-874627.43999999762</v>
      </c>
      <c r="M65" s="10">
        <f>SUM(M60:M64)</f>
        <v>104157122.71000001</v>
      </c>
      <c r="N65" s="10">
        <f t="shared" ref="N65" si="16">SUM(N60:N63)</f>
        <v>0</v>
      </c>
    </row>
    <row r="66" spans="1:14" x14ac:dyDescent="0.25">
      <c r="A66" s="43" t="s">
        <v>3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4" s="21" customFormat="1" ht="63" x14ac:dyDescent="0.25">
      <c r="A67" s="17" t="s">
        <v>72</v>
      </c>
      <c r="B67" s="26">
        <v>0</v>
      </c>
      <c r="C67" s="26">
        <v>0</v>
      </c>
      <c r="D67" s="26">
        <v>0</v>
      </c>
      <c r="E67" s="26">
        <v>0</v>
      </c>
      <c r="F67" s="2">
        <v>328521600</v>
      </c>
      <c r="G67" s="2">
        <v>471584800</v>
      </c>
      <c r="H67" s="26">
        <f t="shared" si="6"/>
        <v>143063200</v>
      </c>
      <c r="I67" s="26">
        <v>471584800</v>
      </c>
      <c r="J67" s="26">
        <f>I67-G67</f>
        <v>0</v>
      </c>
      <c r="K67" s="26">
        <v>471584800</v>
      </c>
      <c r="L67" s="26">
        <f>K67-I67</f>
        <v>0</v>
      </c>
      <c r="M67" s="26">
        <v>471584800</v>
      </c>
      <c r="N67" s="2">
        <f>B67+C67-D67+E67+K67-M67</f>
        <v>0</v>
      </c>
    </row>
    <row r="68" spans="1:14" s="21" customFormat="1" ht="63" x14ac:dyDescent="0.25">
      <c r="A68" s="17" t="s">
        <v>73</v>
      </c>
      <c r="B68" s="26">
        <v>0</v>
      </c>
      <c r="C68" s="26">
        <v>0</v>
      </c>
      <c r="D68" s="26">
        <v>0</v>
      </c>
      <c r="E68" s="26">
        <v>0</v>
      </c>
      <c r="F68" s="2">
        <v>0</v>
      </c>
      <c r="G68" s="2">
        <v>5913000</v>
      </c>
      <c r="H68" s="26">
        <f t="shared" si="6"/>
        <v>5913000</v>
      </c>
      <c r="I68" s="26">
        <v>5913000</v>
      </c>
      <c r="J68" s="26">
        <f>I68-G68</f>
        <v>0</v>
      </c>
      <c r="K68" s="26">
        <v>5913000</v>
      </c>
      <c r="L68" s="26">
        <f t="shared" ref="L68:L69" si="17">K68-I68</f>
        <v>0</v>
      </c>
      <c r="M68" s="26">
        <v>5913000</v>
      </c>
      <c r="N68" s="2">
        <f t="shared" ref="N68:N69" si="18">B68+C68-D68+E68+K68-M68</f>
        <v>0</v>
      </c>
    </row>
    <row r="69" spans="1:14" s="21" customFormat="1" ht="63" x14ac:dyDescent="0.25">
      <c r="A69" s="17" t="s">
        <v>74</v>
      </c>
      <c r="B69" s="26">
        <v>0</v>
      </c>
      <c r="C69" s="26">
        <v>0</v>
      </c>
      <c r="D69" s="26">
        <v>0</v>
      </c>
      <c r="E69" s="26">
        <v>0</v>
      </c>
      <c r="F69" s="2">
        <v>0</v>
      </c>
      <c r="G69" s="2">
        <v>17740600</v>
      </c>
      <c r="H69" s="26">
        <f t="shared" si="6"/>
        <v>17740600</v>
      </c>
      <c r="I69" s="26">
        <v>17740600</v>
      </c>
      <c r="J69" s="26">
        <f>I69-G69</f>
        <v>0</v>
      </c>
      <c r="K69" s="26">
        <v>17740600</v>
      </c>
      <c r="L69" s="26">
        <f t="shared" si="17"/>
        <v>0</v>
      </c>
      <c r="M69" s="26">
        <v>17740600</v>
      </c>
      <c r="N69" s="2">
        <f t="shared" si="18"/>
        <v>0</v>
      </c>
    </row>
    <row r="70" spans="1:14" s="24" customFormat="1" x14ac:dyDescent="0.25">
      <c r="A70" s="22" t="s">
        <v>17</v>
      </c>
      <c r="B70" s="10">
        <f>SUM(B67)</f>
        <v>0</v>
      </c>
      <c r="C70" s="10">
        <f t="shared" ref="C70:E70" si="19">SUM(C67)</f>
        <v>0</v>
      </c>
      <c r="D70" s="10">
        <f t="shared" si="19"/>
        <v>0</v>
      </c>
      <c r="E70" s="10">
        <f t="shared" si="19"/>
        <v>0</v>
      </c>
      <c r="F70" s="10">
        <f>SUM(F67)</f>
        <v>328521600</v>
      </c>
      <c r="G70" s="10">
        <f>SUM(G67:G69)</f>
        <v>495238400</v>
      </c>
      <c r="H70" s="10">
        <f t="shared" ref="H70:M70" si="20">SUM(H67:H69)</f>
        <v>166716800</v>
      </c>
      <c r="I70" s="10">
        <f t="shared" si="20"/>
        <v>495238400</v>
      </c>
      <c r="J70" s="10">
        <f t="shared" si="20"/>
        <v>0</v>
      </c>
      <c r="K70" s="10">
        <f t="shared" si="20"/>
        <v>495238400</v>
      </c>
      <c r="L70" s="10">
        <f t="shared" si="20"/>
        <v>0</v>
      </c>
      <c r="M70" s="10">
        <f t="shared" si="20"/>
        <v>495238400</v>
      </c>
      <c r="N70" s="16">
        <f>B70+C70-D70+E70+K70-M70</f>
        <v>0</v>
      </c>
    </row>
    <row r="71" spans="1:14" s="18" customFormat="1" x14ac:dyDescent="0.25">
      <c r="A71" s="8" t="s">
        <v>18</v>
      </c>
      <c r="B71" s="16">
        <f t="shared" ref="B71" si="21">B70+B65+B58+B26</f>
        <v>0</v>
      </c>
      <c r="C71" s="29">
        <f t="shared" ref="C71" si="22">C70+C65+C58+C26</f>
        <v>17227163.32</v>
      </c>
      <c r="D71" s="29">
        <f t="shared" ref="D71" si="23">D70+D65+D58+D26</f>
        <v>17227163.32</v>
      </c>
      <c r="E71" s="29">
        <f t="shared" ref="E71" si="24">E70+E65+E58+E26</f>
        <v>0</v>
      </c>
      <c r="F71" s="29">
        <f t="shared" ref="F71" si="25">F70+F65+F58+F26</f>
        <v>6844688100</v>
      </c>
      <c r="G71" s="33">
        <f>G70+G65+G58+G26</f>
        <v>7433551286.0500002</v>
      </c>
      <c r="H71" s="33">
        <f t="shared" ref="H71" si="26">H70+H65+H58+H26</f>
        <v>582741186.04999995</v>
      </c>
      <c r="I71" s="33">
        <f t="shared" ref="I71" si="27">I70+I65+I58+I26</f>
        <v>7430515386.0500002</v>
      </c>
      <c r="J71" s="33">
        <f t="shared" ref="J71" si="28">J70+J65+J58+J26</f>
        <v>-3035900</v>
      </c>
      <c r="K71" s="33">
        <f t="shared" ref="K71" si="29">K70+K65+K58+K26</f>
        <v>6324676646.7900009</v>
      </c>
      <c r="L71" s="33">
        <f t="shared" ref="L71" si="30">L70+L65+L58+L26</f>
        <v>-1105814789.4099998</v>
      </c>
      <c r="M71" s="33">
        <f t="shared" ref="M71" si="31">M70+M65+M58+M26</f>
        <v>6324676646.7900009</v>
      </c>
      <c r="N71" s="29">
        <f t="shared" ref="N71" si="32">N70+N65+N58+N26</f>
        <v>0</v>
      </c>
    </row>
    <row r="72" spans="1:14" x14ac:dyDescent="0.25">
      <c r="A72" s="28"/>
    </row>
    <row r="73" spans="1:14" x14ac:dyDescent="0.25">
      <c r="C73" s="37"/>
    </row>
  </sheetData>
  <autoFilter ref="A7:N71" xr:uid="{00000000-0009-0000-0000-000000000000}"/>
  <mergeCells count="7">
    <mergeCell ref="L1:N1"/>
    <mergeCell ref="L2:N2"/>
    <mergeCell ref="A66:N66"/>
    <mergeCell ref="A27:N27"/>
    <mergeCell ref="A59:N59"/>
    <mergeCell ref="A8:N8"/>
    <mergeCell ref="A4:N4"/>
  </mergeCells>
  <phoneticPr fontId="24" type="noConversion"/>
  <pageMargins left="0.39370078740157483" right="0.39370078740157483" top="0.78740157480314965" bottom="0.39370078740157483" header="0.39370078740157483" footer="0"/>
  <pageSetup paperSize="9" scale="47" fitToHeight="4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№ 5</vt:lpstr>
      <vt:lpstr>'таблица № 5'!Заголовки_для_печати</vt:lpstr>
      <vt:lpstr>'таблица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2025-04-22T08:27:29Z</cp:lastPrinted>
  <dcterms:created xsi:type="dcterms:W3CDTF">2013-11-25T11:49:42Z</dcterms:created>
  <dcterms:modified xsi:type="dcterms:W3CDTF">2025-04-22T08:28:16Z</dcterms:modified>
</cp:coreProperties>
</file>