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ЧуриловаКР\Desktop\ОТЧЕТЫ\2024\ЕЖЕМЕСЯЧНО в ДДА на сайт до 10 числа\2024 год\12. на 31.12.2024\"/>
    </mc:Choice>
  </mc:AlternateContent>
  <bookViews>
    <workbookView xWindow="-120" yWindow="-120" windowWidth="29040" windowHeight="15840"/>
  </bookViews>
  <sheets>
    <sheet name="Декабрь 2024" sheetId="1" r:id="rId1"/>
    <sheet name="Пояснение" sheetId="2" r:id="rId2"/>
  </sheets>
  <definedNames>
    <definedName name="_xlnm.Print_Area" localSheetId="0">'Декабрь 2024'!$A$1:$U$64</definedName>
    <definedName name="_xlnm.Print_Area" localSheetId="1">Пояснение!$A$1:$E$21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1" i="1" l="1"/>
  <c r="G21" i="1" l="1"/>
  <c r="L54" i="1"/>
  <c r="N9" i="1" l="1"/>
  <c r="M9" i="1"/>
  <c r="L9" i="1"/>
  <c r="H9" i="1"/>
  <c r="I9" i="1"/>
  <c r="G9" i="1"/>
  <c r="F9" i="1" s="1"/>
  <c r="S9" i="1" l="1"/>
  <c r="T9" i="1"/>
  <c r="R9" i="1"/>
  <c r="K9" i="1"/>
  <c r="Q9" i="1" s="1"/>
  <c r="G54" i="1" l="1"/>
  <c r="K41" i="1" l="1"/>
  <c r="T41" i="1"/>
  <c r="S41" i="1"/>
  <c r="R41" i="1"/>
  <c r="C11" i="2"/>
  <c r="F41" i="1"/>
  <c r="M39" i="1"/>
  <c r="N39" i="1"/>
  <c r="L39" i="1"/>
  <c r="H39" i="1"/>
  <c r="I39" i="1"/>
  <c r="G39" i="1"/>
  <c r="Q41" i="1" l="1"/>
  <c r="D11" i="2" s="1"/>
  <c r="T37" i="1"/>
  <c r="S37" i="1"/>
  <c r="R37" i="1"/>
  <c r="K37" i="1"/>
  <c r="F37" i="1"/>
  <c r="Q37" i="1" l="1"/>
  <c r="O21" i="1" l="1"/>
  <c r="N21" i="1"/>
  <c r="M21" i="1"/>
  <c r="L21" i="1"/>
  <c r="J21" i="1"/>
  <c r="I21" i="1"/>
  <c r="E21" i="1"/>
  <c r="T24" i="1"/>
  <c r="S24" i="1"/>
  <c r="R24" i="1"/>
  <c r="K24" i="1"/>
  <c r="F24" i="1"/>
  <c r="Q24" i="1" l="1"/>
  <c r="M14" i="1" l="1"/>
  <c r="N14" i="1"/>
  <c r="O14" i="1"/>
  <c r="L14" i="1"/>
  <c r="H14" i="1" l="1"/>
  <c r="G14" i="1"/>
  <c r="E49" i="1" l="1"/>
  <c r="F50" i="1"/>
  <c r="K51" i="1"/>
  <c r="K50" i="1"/>
  <c r="T50" i="1"/>
  <c r="T51" i="1"/>
  <c r="S50" i="1"/>
  <c r="S51" i="1"/>
  <c r="R50" i="1"/>
  <c r="R51" i="1"/>
  <c r="P48" i="1"/>
  <c r="P50" i="1"/>
  <c r="P51" i="1"/>
  <c r="Q50" i="1" l="1"/>
  <c r="Q51" i="1"/>
  <c r="T17" i="1"/>
  <c r="S17" i="1"/>
  <c r="R17" i="1"/>
  <c r="K17" i="1"/>
  <c r="F17" i="1"/>
  <c r="Q17" i="1" l="1"/>
  <c r="F49" i="1"/>
  <c r="G49" i="1"/>
  <c r="G8" i="1" s="1"/>
  <c r="H49" i="1"/>
  <c r="H8" i="1" s="1"/>
  <c r="I49" i="1"/>
  <c r="J49" i="1"/>
  <c r="K49" i="1"/>
  <c r="C14" i="2" s="1"/>
  <c r="L49" i="1"/>
  <c r="M49" i="1"/>
  <c r="M8" i="1" s="1"/>
  <c r="N49" i="1"/>
  <c r="N8" i="1" s="1"/>
  <c r="O49" i="1"/>
  <c r="P49" i="1" s="1"/>
  <c r="L8" i="1" l="1"/>
  <c r="R49" i="1"/>
  <c r="Q49" i="1"/>
  <c r="D14" i="2" s="1"/>
  <c r="S49" i="1"/>
  <c r="T49" i="1"/>
  <c r="T64" i="1" l="1"/>
  <c r="S64" i="1"/>
  <c r="R64" i="1"/>
  <c r="F38" i="1"/>
  <c r="H21" i="1"/>
  <c r="O53" i="1"/>
  <c r="N53" i="1"/>
  <c r="M53" i="1"/>
  <c r="L53" i="1"/>
  <c r="I53" i="1"/>
  <c r="H53" i="1"/>
  <c r="G53" i="1"/>
  <c r="T55" i="1"/>
  <c r="S55" i="1"/>
  <c r="R55" i="1"/>
  <c r="K55" i="1"/>
  <c r="F55" i="1"/>
  <c r="Q55" i="1" l="1"/>
  <c r="G57" i="1"/>
  <c r="K64" i="1" l="1"/>
  <c r="K54" i="1"/>
  <c r="K48" i="1"/>
  <c r="K46" i="1"/>
  <c r="K45" i="1"/>
  <c r="K43" i="1"/>
  <c r="K40" i="1"/>
  <c r="C10" i="2" s="1"/>
  <c r="K31" i="1"/>
  <c r="K32" i="1"/>
  <c r="K33" i="1"/>
  <c r="K34" i="1"/>
  <c r="K35" i="1"/>
  <c r="K36" i="1"/>
  <c r="K38" i="1"/>
  <c r="K27" i="1"/>
  <c r="K28" i="1"/>
  <c r="K29" i="1"/>
  <c r="K30" i="1"/>
  <c r="K23" i="1"/>
  <c r="K25" i="1"/>
  <c r="K26" i="1"/>
  <c r="K16" i="1"/>
  <c r="K15" i="1"/>
  <c r="K13" i="1"/>
  <c r="O63" i="1"/>
  <c r="E63" i="1"/>
  <c r="O39" i="1"/>
  <c r="O42" i="1"/>
  <c r="O44" i="1"/>
  <c r="O47" i="1"/>
  <c r="O57" i="1"/>
  <c r="K59" i="1"/>
  <c r="K60" i="1"/>
  <c r="K61" i="1"/>
  <c r="K58" i="1"/>
  <c r="E57" i="1"/>
  <c r="E53" i="1"/>
  <c r="E52" i="1" s="1"/>
  <c r="E47" i="1"/>
  <c r="E44" i="1"/>
  <c r="E42" i="1"/>
  <c r="E39" i="1"/>
  <c r="E62" i="1" l="1"/>
  <c r="K22" i="1"/>
  <c r="J39" i="1" l="1"/>
  <c r="L42" i="1"/>
  <c r="M42" i="1"/>
  <c r="N42" i="1"/>
  <c r="G42" i="1"/>
  <c r="H42" i="1"/>
  <c r="I42" i="1"/>
  <c r="J42" i="1"/>
  <c r="L44" i="1"/>
  <c r="M44" i="1"/>
  <c r="N44" i="1"/>
  <c r="G44" i="1"/>
  <c r="H44" i="1"/>
  <c r="I44" i="1"/>
  <c r="J44" i="1"/>
  <c r="L47" i="1"/>
  <c r="M47" i="1"/>
  <c r="N47" i="1"/>
  <c r="G47" i="1"/>
  <c r="H47" i="1"/>
  <c r="I47" i="1"/>
  <c r="J47" i="1"/>
  <c r="J53" i="1"/>
  <c r="L57" i="1"/>
  <c r="M57" i="1"/>
  <c r="N57" i="1"/>
  <c r="H57" i="1"/>
  <c r="I57" i="1"/>
  <c r="J57" i="1"/>
  <c r="L63" i="1"/>
  <c r="M63" i="1"/>
  <c r="N63" i="1"/>
  <c r="G63" i="1"/>
  <c r="G62" i="1" s="1"/>
  <c r="H63" i="1"/>
  <c r="I63" i="1"/>
  <c r="J63" i="1"/>
  <c r="K47" i="1" l="1"/>
  <c r="C15" i="2" s="1"/>
  <c r="K63" i="1"/>
  <c r="C21" i="2" s="1"/>
  <c r="K53" i="1"/>
  <c r="C17" i="2" s="1"/>
  <c r="K39" i="1"/>
  <c r="K42" i="1"/>
  <c r="K57" i="1"/>
  <c r="C19" i="2" s="1"/>
  <c r="K44" i="1"/>
  <c r="C13" i="2" s="1"/>
  <c r="K21" i="1"/>
  <c r="C9" i="2" s="1"/>
  <c r="F63" i="1"/>
  <c r="C12" i="2" l="1"/>
  <c r="T10" i="1"/>
  <c r="T13" i="1"/>
  <c r="T15" i="1"/>
  <c r="T16" i="1"/>
  <c r="T22" i="1"/>
  <c r="T23" i="1"/>
  <c r="T25" i="1"/>
  <c r="T26" i="1"/>
  <c r="T27" i="1"/>
  <c r="T28" i="1"/>
  <c r="T29" i="1"/>
  <c r="T30" i="1"/>
  <c r="T31" i="1"/>
  <c r="T32" i="1"/>
  <c r="T33" i="1"/>
  <c r="T34" i="1"/>
  <c r="T35" i="1"/>
  <c r="T36" i="1"/>
  <c r="T38" i="1"/>
  <c r="T40" i="1"/>
  <c r="T43" i="1"/>
  <c r="T45" i="1"/>
  <c r="T46" i="1"/>
  <c r="T48" i="1"/>
  <c r="T54" i="1"/>
  <c r="T58" i="1"/>
  <c r="T59" i="1"/>
  <c r="T60" i="1"/>
  <c r="T61" i="1"/>
  <c r="S10" i="1"/>
  <c r="S13" i="1"/>
  <c r="S15" i="1"/>
  <c r="S16" i="1"/>
  <c r="S22" i="1"/>
  <c r="S23" i="1"/>
  <c r="S25" i="1"/>
  <c r="S26" i="1"/>
  <c r="S27" i="1"/>
  <c r="S28" i="1"/>
  <c r="S29" i="1"/>
  <c r="S30" i="1"/>
  <c r="S31" i="1"/>
  <c r="S32" i="1"/>
  <c r="S33" i="1"/>
  <c r="S34" i="1"/>
  <c r="S35" i="1"/>
  <c r="S36" i="1"/>
  <c r="S38" i="1"/>
  <c r="S40" i="1"/>
  <c r="S43" i="1"/>
  <c r="S45" i="1"/>
  <c r="S46" i="1"/>
  <c r="S48" i="1"/>
  <c r="S54" i="1"/>
  <c r="S58" i="1"/>
  <c r="S59" i="1"/>
  <c r="S60" i="1"/>
  <c r="S61" i="1"/>
  <c r="R10" i="1"/>
  <c r="R13" i="1"/>
  <c r="R15" i="1"/>
  <c r="R16" i="1"/>
  <c r="R22" i="1"/>
  <c r="R23" i="1"/>
  <c r="R25" i="1"/>
  <c r="R26" i="1"/>
  <c r="R27" i="1"/>
  <c r="R28" i="1"/>
  <c r="R29" i="1"/>
  <c r="R30" i="1"/>
  <c r="R31" i="1"/>
  <c r="R32" i="1"/>
  <c r="R33" i="1"/>
  <c r="R34" i="1"/>
  <c r="R35" i="1"/>
  <c r="R36" i="1"/>
  <c r="R38" i="1"/>
  <c r="R40" i="1"/>
  <c r="R43" i="1"/>
  <c r="R45" i="1"/>
  <c r="R46" i="1"/>
  <c r="R48" i="1"/>
  <c r="R54" i="1"/>
  <c r="R58" i="1"/>
  <c r="R59" i="1"/>
  <c r="R60" i="1"/>
  <c r="R61" i="1"/>
  <c r="P13" i="1"/>
  <c r="F10" i="1" l="1"/>
  <c r="Q10" i="1" s="1"/>
  <c r="F13" i="1"/>
  <c r="Q13" i="1" s="1"/>
  <c r="F15" i="1"/>
  <c r="F16" i="1"/>
  <c r="Q16" i="1" s="1"/>
  <c r="F22" i="1"/>
  <c r="Q22" i="1" s="1"/>
  <c r="F23" i="1"/>
  <c r="Q23" i="1" s="1"/>
  <c r="F25" i="1"/>
  <c r="Q25" i="1" s="1"/>
  <c r="F26" i="1"/>
  <c r="Q26" i="1" s="1"/>
  <c r="F27" i="1"/>
  <c r="Q27" i="1" s="1"/>
  <c r="F28" i="1"/>
  <c r="Q28" i="1" s="1"/>
  <c r="F29" i="1"/>
  <c r="Q29" i="1" s="1"/>
  <c r="F30" i="1"/>
  <c r="Q30" i="1" s="1"/>
  <c r="F31" i="1"/>
  <c r="Q31" i="1" s="1"/>
  <c r="F32" i="1"/>
  <c r="Q32" i="1" s="1"/>
  <c r="F33" i="1"/>
  <c r="Q33" i="1" s="1"/>
  <c r="F34" i="1"/>
  <c r="Q34" i="1" s="1"/>
  <c r="F35" i="1"/>
  <c r="Q35" i="1" s="1"/>
  <c r="F36" i="1"/>
  <c r="Q36" i="1" s="1"/>
  <c r="Q38" i="1"/>
  <c r="F40" i="1"/>
  <c r="Q40" i="1" s="1"/>
  <c r="D10" i="2" s="1"/>
  <c r="F43" i="1"/>
  <c r="Q43" i="1" s="1"/>
  <c r="F45" i="1"/>
  <c r="Q45" i="1" s="1"/>
  <c r="F46" i="1"/>
  <c r="Q46" i="1" s="1"/>
  <c r="F48" i="1"/>
  <c r="Q48" i="1" s="1"/>
  <c r="F54" i="1"/>
  <c r="Q54" i="1" s="1"/>
  <c r="F58" i="1"/>
  <c r="Q58" i="1" s="1"/>
  <c r="F59" i="1"/>
  <c r="Q59" i="1" s="1"/>
  <c r="F60" i="1"/>
  <c r="Q60" i="1" s="1"/>
  <c r="F61" i="1"/>
  <c r="Q61" i="1" s="1"/>
  <c r="F64" i="1"/>
  <c r="Q64" i="1" s="1"/>
  <c r="Q15" i="1" l="1"/>
  <c r="F14" i="1"/>
  <c r="F8" i="1" s="1"/>
  <c r="E12" i="1"/>
  <c r="G12" i="1"/>
  <c r="H12" i="1"/>
  <c r="I12" i="1"/>
  <c r="I7" i="1" s="1"/>
  <c r="J12" i="1"/>
  <c r="L12" i="1"/>
  <c r="M12" i="1"/>
  <c r="N12" i="1"/>
  <c r="O12" i="1"/>
  <c r="E14" i="1"/>
  <c r="I14" i="1"/>
  <c r="I8" i="1" s="1"/>
  <c r="J14" i="1"/>
  <c r="J8" i="1" s="1"/>
  <c r="O8" i="1"/>
  <c r="H52" i="1"/>
  <c r="I52" i="1"/>
  <c r="J52" i="1"/>
  <c r="O52" i="1"/>
  <c r="H62" i="1"/>
  <c r="I62" i="1"/>
  <c r="J62" i="1"/>
  <c r="O62" i="1"/>
  <c r="G11" i="1" l="1"/>
  <c r="G7" i="1"/>
  <c r="N11" i="1"/>
  <c r="N7" i="1"/>
  <c r="L11" i="1"/>
  <c r="L7" i="1"/>
  <c r="M11" i="1"/>
  <c r="M7" i="1"/>
  <c r="H11" i="1"/>
  <c r="H7" i="1"/>
  <c r="T14" i="1"/>
  <c r="E8" i="1"/>
  <c r="J11" i="1"/>
  <c r="E11" i="1"/>
  <c r="I11" i="1"/>
  <c r="O11" i="1"/>
  <c r="E7" i="1"/>
  <c r="K14" i="1"/>
  <c r="K12" i="1"/>
  <c r="S12" i="1"/>
  <c r="N62" i="1"/>
  <c r="T63" i="1"/>
  <c r="M62" i="1"/>
  <c r="S63" i="1"/>
  <c r="R14" i="1"/>
  <c r="T12" i="1"/>
  <c r="L62" i="1"/>
  <c r="R12" i="1"/>
  <c r="S14" i="1"/>
  <c r="P47" i="1"/>
  <c r="P12" i="1"/>
  <c r="F12" i="1"/>
  <c r="I56" i="1"/>
  <c r="E56" i="1"/>
  <c r="O56" i="1"/>
  <c r="J56" i="1"/>
  <c r="K7" i="1" l="1"/>
  <c r="E6" i="1"/>
  <c r="C8" i="2"/>
  <c r="K8" i="1"/>
  <c r="Q8" i="1" s="1"/>
  <c r="K11" i="1"/>
  <c r="C6" i="2" s="1"/>
  <c r="C7" i="2"/>
  <c r="Q12" i="1"/>
  <c r="D7" i="2" s="1"/>
  <c r="Q14" i="1"/>
  <c r="D8" i="2" s="1"/>
  <c r="K62" i="1"/>
  <c r="C20" i="2" s="1"/>
  <c r="S21" i="1"/>
  <c r="R57" i="1"/>
  <c r="F21" i="1"/>
  <c r="Q21" i="1" s="1"/>
  <c r="D9" i="2" s="1"/>
  <c r="S42" i="1"/>
  <c r="N56" i="1"/>
  <c r="T57" i="1"/>
  <c r="L56" i="1"/>
  <c r="S44" i="1"/>
  <c r="S8" i="1"/>
  <c r="S47" i="1"/>
  <c r="L52" i="1"/>
  <c r="M52" i="1"/>
  <c r="S53" i="1"/>
  <c r="T47" i="1"/>
  <c r="T11" i="1"/>
  <c r="M56" i="1"/>
  <c r="T44" i="1"/>
  <c r="S39" i="1"/>
  <c r="T8" i="1"/>
  <c r="T39" i="1"/>
  <c r="T42" i="1"/>
  <c r="R21" i="1"/>
  <c r="T21" i="1"/>
  <c r="N52" i="1"/>
  <c r="T53" i="1"/>
  <c r="S62" i="1"/>
  <c r="T62" i="1"/>
  <c r="R8" i="1"/>
  <c r="F39" i="1"/>
  <c r="Q39" i="1" s="1"/>
  <c r="R39" i="1"/>
  <c r="F42" i="1"/>
  <c r="Q42" i="1" s="1"/>
  <c r="D12" i="2" s="1"/>
  <c r="R42" i="1"/>
  <c r="F44" i="1"/>
  <c r="Q44" i="1" s="1"/>
  <c r="D13" i="2" s="1"/>
  <c r="R44" i="1"/>
  <c r="F47" i="1"/>
  <c r="Q47" i="1" s="1"/>
  <c r="D15" i="2" s="1"/>
  <c r="R47" i="1"/>
  <c r="F53" i="1"/>
  <c r="Q53" i="1" s="1"/>
  <c r="D17" i="2" s="1"/>
  <c r="R53" i="1"/>
  <c r="H56" i="1"/>
  <c r="S57" i="1"/>
  <c r="Q63" i="1"/>
  <c r="D21" i="2" s="1"/>
  <c r="R63" i="1"/>
  <c r="K56" i="1"/>
  <c r="G56" i="1"/>
  <c r="F57" i="1"/>
  <c r="Q57" i="1" s="1"/>
  <c r="D19" i="2" s="1"/>
  <c r="K52" i="1"/>
  <c r="C16" i="2" s="1"/>
  <c r="O7" i="1"/>
  <c r="O6" i="1" s="1"/>
  <c r="G52" i="1"/>
  <c r="J7" i="1"/>
  <c r="F11" i="1" l="1"/>
  <c r="Q11" i="1" s="1"/>
  <c r="D6" i="2" s="1"/>
  <c r="C18" i="2"/>
  <c r="S56" i="1"/>
  <c r="S52" i="1"/>
  <c r="T56" i="1"/>
  <c r="T52" i="1"/>
  <c r="S11" i="1"/>
  <c r="I6" i="1"/>
  <c r="T7" i="1"/>
  <c r="R11" i="1"/>
  <c r="F52" i="1"/>
  <c r="Q52" i="1" s="1"/>
  <c r="D16" i="2" s="1"/>
  <c r="R52" i="1"/>
  <c r="F56" i="1"/>
  <c r="Q56" i="1" s="1"/>
  <c r="D18" i="2" s="1"/>
  <c r="R56" i="1"/>
  <c r="H6" i="1"/>
  <c r="S7" i="1"/>
  <c r="F62" i="1"/>
  <c r="Q62" i="1" s="1"/>
  <c r="D20" i="2" s="1"/>
  <c r="R62" i="1"/>
  <c r="G6" i="1"/>
  <c r="R7" i="1"/>
  <c r="L6" i="1"/>
  <c r="K6" i="1"/>
  <c r="N6" i="1"/>
  <c r="M6" i="1"/>
  <c r="J6" i="1"/>
  <c r="F7" i="1"/>
  <c r="Q7" i="1" s="1"/>
  <c r="C5" i="2" l="1"/>
  <c r="R6" i="1"/>
  <c r="S6" i="1"/>
  <c r="T6" i="1"/>
  <c r="F6" i="1"/>
  <c r="Q6" i="1" s="1"/>
  <c r="D5" i="2" s="1"/>
</calcChain>
</file>

<file path=xl/sharedStrings.xml><?xml version="1.0" encoding="utf-8"?>
<sst xmlns="http://schemas.openxmlformats.org/spreadsheetml/2006/main" count="198" uniqueCount="139">
  <si>
    <t>Всего</t>
  </si>
  <si>
    <t>Местный бюджет</t>
  </si>
  <si>
    <t>Внебюджетные источники</t>
  </si>
  <si>
    <t>Федеральный бюджет</t>
  </si>
  <si>
    <t>Окружной бюджет</t>
  </si>
  <si>
    <t>Региональный проект «Патриотическое воспитание граждан Российской Федерации»</t>
  </si>
  <si>
    <t>ЦСР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</si>
  <si>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</si>
  <si>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</si>
  <si>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</si>
  <si>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</si>
  <si>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 xml:space="preserve">Расходы на обеспечение деятельности (оказание услуг) муниципальных учреждений </t>
  </si>
  <si>
    <t>Реализация мероприятий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</si>
  <si>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</si>
  <si>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 депутатам Думы ХМАО-Югры за счет средств автономного округа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</si>
  <si>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</si>
  <si>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 xml:space="preserve">Реализация мероприятий </t>
  </si>
  <si>
    <t xml:space="preserve">Мероприятия по организации отдыха и оздоровления детей </t>
  </si>
  <si>
    <t>Расходы на обеспечение функций органов местного самоуправления</t>
  </si>
  <si>
    <t>Направление (подпрограмма) «Летний отдых и оздоровление»</t>
  </si>
  <si>
    <t>Структурный элемент «Комплекс процессных мероприятий «Обеспечение функционирования казённого учреждения» (всего), в том числе:</t>
  </si>
  <si>
    <t>021ЕB51790</t>
  </si>
  <si>
    <t>02417S2050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</si>
  <si>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</si>
  <si>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</si>
  <si>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Структурный элемент «Содействие развитию летнего отдыха и оздоровления» (всего), в том числе:</t>
  </si>
  <si>
    <t>02 5 01 82090</t>
  </si>
  <si>
    <t>02 5 01 S2090</t>
  </si>
  <si>
    <t>02 4 01 02040</t>
  </si>
  <si>
    <t>02 4 11 00590</t>
  </si>
  <si>
    <t>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</si>
  <si>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</si>
  <si>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</si>
  <si>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02 4 11 82470</t>
  </si>
  <si>
    <t>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</si>
  <si>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02 4 11 82480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</si>
  <si>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</si>
  <si>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02 4 11 84030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</si>
  <si>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</si>
  <si>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02 4 11 84050</t>
  </si>
  <si>
    <t>02 4 11 84301</t>
  </si>
  <si>
    <t>02 4 11 61804</t>
  </si>
  <si>
    <t>02 4 11 84302</t>
  </si>
  <si>
    <t>02 4 11 84303</t>
  </si>
  <si>
    <t>02 4 11 84304</t>
  </si>
  <si>
    <t>02 4 11 85060</t>
  </si>
  <si>
    <t>02 4 11 99990</t>
  </si>
  <si>
    <t>02 4 11 L3040</t>
  </si>
  <si>
    <t>02 4 11 85160</t>
  </si>
  <si>
    <t>02 4 12 0000</t>
  </si>
  <si>
    <t>02 4 12 99990</t>
  </si>
  <si>
    <t>02 4 13 99990</t>
  </si>
  <si>
    <t>02 4 13 0000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</si>
  <si>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</si>
  <si>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02 4 14 0000</t>
  </si>
  <si>
    <t>02 4 14 84305</t>
  </si>
  <si>
    <t>02 4 14 99990</t>
  </si>
  <si>
    <t>02 4 15 99990</t>
  </si>
  <si>
    <t>02 4 16 20010</t>
  </si>
  <si>
    <t>02 4 16 82050</t>
  </si>
  <si>
    <t>02 4 16 84080</t>
  </si>
  <si>
    <t>02 4 17 00590</t>
  </si>
  <si>
    <t>Направление (подпрограмма) «Ресурсное обеспечение функционирования казённого учреждения»</t>
  </si>
  <si>
    <t>02 4 16 00000</t>
  </si>
  <si>
    <t>Направление (подпрограмма) «Дошкольного, общего и дополнительного образования детей»</t>
  </si>
  <si>
    <t>Ответственный исполнитель</t>
  </si>
  <si>
    <t>ДО</t>
  </si>
  <si>
    <t>ДГиЗО</t>
  </si>
  <si>
    <t>ДО, ДГиЗО в том числе:</t>
  </si>
  <si>
    <t>Муниципальная программа «Развитие образования в городе Нефтеюганске» (всего), в том числе:</t>
  </si>
  <si>
    <t>Объем налоговых расходов муниципального образования (справочно)</t>
  </si>
  <si>
    <t>Наименование муниципальной программы, структурного элемента, источник финансового обеспечения</t>
  </si>
  <si>
    <t>Структурный элемент «Комплекс процессных мероприятий «Повышение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травматизма» (всего), в том числе:</t>
  </si>
  <si>
    <t>Структурный элемент «Комплекс процессных мероприятий "Социальная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специальностям» (всего), в том числе:</t>
  </si>
  <si>
    <t>Структурный элемент «Комплекс процессных мероприятий "Персонифицированное финансирование дополнительного образования» (всего), в том числе:</t>
  </si>
  <si>
    <t>Структурный элемент «Комплекс процессных мероприятий «Содействие развитию дошкольного, общего и дополнительного образования детей и их воспитания» (всего), в том числе:</t>
  </si>
  <si>
    <t>Региональный проект «Укрепление материально-технической базы образовательных организаций, организаций для отдыха и оздоровления детей»</t>
  </si>
  <si>
    <t>Структурный элемент «Комплекс процессных мероприятий «Качество образования» (всего), в том числе:</t>
  </si>
  <si>
    <t>Структурный элемент «Комплекс процессных мероприятий «Обеспечение деятельности органов местного самоуправления города Нефтеюганска» (всего), в том числе:</t>
  </si>
  <si>
    <t>«На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местного бюджета, за счет средств бюджета автономного округа, за счет средств федерального бюджета»</t>
  </si>
  <si>
    <t>Создание образовательных организаций, организаций для отдыха и оздоровления детей за счет средств бюджета автономного округа»</t>
  </si>
  <si>
    <t>Создание образовательных организаций, организаций для отдыха и оздоровления детей»</t>
  </si>
  <si>
    <t>ГРБС</t>
  </si>
  <si>
    <t>№ п/п</t>
  </si>
  <si>
    <t>1.1.</t>
  </si>
  <si>
    <t>1.2.</t>
  </si>
  <si>
    <t>1.3.</t>
  </si>
  <si>
    <t>2.1.</t>
  </si>
  <si>
    <t>3.</t>
  </si>
  <si>
    <t>4.</t>
  </si>
  <si>
    <t>2.</t>
  </si>
  <si>
    <t>1.4.</t>
  </si>
  <si>
    <t>1.5.</t>
  </si>
  <si>
    <t>1.6.</t>
  </si>
  <si>
    <t>1.7.</t>
  </si>
  <si>
    <t>Направление (подпрограмма) «Ресурсное обеспечение деятельности органов местного самоуправления»</t>
  </si>
  <si>
    <t>3.1.</t>
  </si>
  <si>
    <t>4.1.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</si>
  <si>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муниципального образования</t>
  </si>
  <si>
    <t>Объем финансового обеспечения по годам реализации, тыс. рублей</t>
  </si>
  <si>
    <t> 2</t>
  </si>
  <si>
    <t>ДО, ДГиЗО, в том числе:</t>
  </si>
  <si>
    <t>Направление (подпрограммы) 1.«Дошкольное, общее и дополнительное образование детей»</t>
  </si>
  <si>
    <t>Комплекс процессных мероприятий «Содействие развитию дошкольного, общего и дополнительного образования детей и их воспитания» </t>
  </si>
  <si>
    <t xml:space="preserve">Комплекс процессных мероприятий «Персонифицированное финансирование дополнительного образования» </t>
  </si>
  <si>
    <t xml:space="preserve">Комплекс процессных мероприятий «Социальная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специальностям» </t>
  </si>
  <si>
    <t xml:space="preserve">Комплекс процессных мероприятий «Качество образования» </t>
  </si>
  <si>
    <t>Комплекс процессных мероприятий «Повышение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травматизма»</t>
  </si>
  <si>
    <t>Направление (подпрограммы) 2.«Ресурсное обеспечение деятельности органов местного самоуправления»</t>
  </si>
  <si>
    <t>Направление (подпрограммы) 3.«Летний отдых и оздоровление»</t>
  </si>
  <si>
    <t>Направление (подпрограммы) 4.«Ресурсное обеспечение функционирования казённого учреждения»</t>
  </si>
  <si>
    <t>02 4 11 L3030</t>
  </si>
  <si>
    <t>Комплекс процессных мероприятий «Обеспечение деятельности органов местного самоуправления города Нефтеюганска»</t>
  </si>
  <si>
    <t>Комплекс процессных мероприятий «Содействие развитию летнего отдыха и оздоровления»</t>
  </si>
  <si>
    <t>Комплекс процессных мероприятий «Обеспечение функционирования казённого учреждения»</t>
  </si>
  <si>
    <t>Строительство и реконструкция объектов муниципальной собственности</t>
  </si>
  <si>
    <t>02 4 18 42110</t>
  </si>
  <si>
    <t>02 4 18 99990</t>
  </si>
  <si>
    <t>02 4 01 85150</t>
  </si>
  <si>
    <t>Пояснение</t>
  </si>
  <si>
    <t>02 4 11 00000</t>
  </si>
  <si>
    <t>Расходы за счет бюджетных ассигнований резервного фонда Правительства Ханты-Мансийского автономного округа-Югры, за исключением расходов, источником финансового обеспечения которых являются иные межбюджетные трансферты на реализацию наказов избирателей депутатам Думы Ханты-Мансийского автономного округа - Югры</t>
  </si>
  <si>
    <t>Комплекс процессных мероприятий «Развитие материально-технической базы образовательных органзаций»</t>
  </si>
  <si>
    <t>Ответственный исполнитель/ соисполнитель</t>
  </si>
  <si>
    <t>02 5 01 42110</t>
  </si>
  <si>
    <t>Структурный элемент »Комплекс процессных мероприятий «Развитие материально-технической базы образовательных организаций» (всего), в том числе:</t>
  </si>
  <si>
    <t>02 4 11 L0500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</si>
  <si>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организаций, муниципальных общеобразовательных организаций и профессиональных образовательных организаций за счет средств федерального бюджета</t>
  </si>
  <si>
    <t>ПЛАН на 2024 год (рублей)</t>
  </si>
  <si>
    <t>% исполнения к плану на 2024 год (рублей)</t>
  </si>
  <si>
    <t>КФКиС</t>
  </si>
  <si>
    <t>"-  оплата производилась в соответствии с действующими договорами и муниципальными контрактами, согласно выставленным счетам;
- в связи с возникшими обстоятельствами, предвидеть которые при заключении муниципальных контрактов, было невозможно (по причине болезни детей, накануне отправления групп в детские оздоровительные учреждения, 3 путёвки остались нереализованными)</t>
  </si>
  <si>
    <t>Освоение на 31.12.2024 года (рублей)</t>
  </si>
  <si>
    <t>Отчет об исполнении сетевого плана-графика по реализации муниципальной программы «Развитие образования в городе Нефтеюганске» на 31.12.2024 г</t>
  </si>
  <si>
    <t>Причины низкого исполнения запланированных мероприятий муниципальной программы города Нефтеюганска «Развитие образования в городе Нефтеюганске» на 31.12.2024 год</t>
  </si>
  <si>
    <t>Остаток образовался, в связи с академическим отпуском студентов, а также отчислением</t>
  </si>
  <si>
    <t>09.10.2024 с ООО "СТРОЙХОМ" на сумму 481 456 835,44 заключен контракт на выполнение смр со сроком выполнения работ 11 месяцев (330 календарных дней) - 04.09.2025.                                                                                                    -на сумму 597 956,00 в апреле 2024 года произведена оплата за выполненные работы по корректировке проектной документации по объекту в рамках договора №01 от 29.12.2022.
 -на сумму 564 808,84 заключен договор №1408-АН от 14.08.2023 на выполнение работ по ведению авторского надзора за строительством объекта. Оплата производится поэтапно, пропорционально выполненным работам и принятым комплексам строительно-монтажных работ. На отчетную дату по условиям договора произведена оплата в сумме 121 942,23 рублей.</t>
  </si>
  <si>
    <t>СМР выполнены                                                                                                                                                       Исполнен договор на технологическое присоединение                                                                                        Капитальный ремонт выполнен                                                                                                                                           Исполнен договор на ведение авторского надзора</t>
  </si>
  <si>
    <t>Не исполнение в полном объёме бюджетных ассигнований по ЦСР 0241299990 в размере: по СуБКОСГУ 0211001 - 88 783,05 рублей из доведённых 338 392,00 рублей, по СуБКОСГУ 0212001 - 26 812,46 рублей из доведённых 102 194,00 рублей произошло по причине не набора полных групп. Всего по прграмме "Дополнительная общеобразовательная программа "Мини-футбол" предусмотрено зачисление в количестве 75 человек, до 30 человек в одну группу. В период с 01.10.2024г.  по 31.12.2024г. количество желающих к зачислению составило 21 человек, остальные места остались невостребованными.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</si>
</sst>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"/>
    <numFmt numFmtId="165" formatCode="_(* #,##0.00_);_(* \(#,##0.00\);_(* &quot;-&quot;??_);_(@_)"/>
    <numFmt numFmtId="166" formatCode="_-* #,##0.00_р_._-;\-* #,##0.00_р_._-;_-* &quot;-&quot;??_р_._-;_-@_-"/>
    <numFmt numFmtId="167" formatCode="#,##0.00_ ;[Red]\-#,##0.00\ "/>
  </numFmts>
  <fonts count="15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0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horizontal="center" vertical="center"/>
    </xf>
    <xf numFmtId="4" fontId="2" fillId="7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vertical="center" wrapText="1"/>
    </xf>
    <xf numFmtId="49" fontId="2" fillId="7" borderId="1" xfId="0" applyNumberFormat="1" applyFont="1" applyFill="1" applyBorder="1" applyAlignment="1">
      <alignment vertical="center" wrapText="1"/>
    </xf>
    <xf numFmtId="49" fontId="2" fillId="7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horizontal="left" vertical="center" wrapText="1" indent="1"/>
    </xf>
    <xf numFmtId="0" fontId="1" fillId="7" borderId="1" xfId="0" applyFont="1" applyFill="1" applyBorder="1" applyAlignment="1">
      <alignment vertical="center"/>
    </xf>
    <xf numFmtId="49" fontId="1" fillId="7" borderId="1" xfId="0" applyNumberFormat="1" applyFont="1" applyFill="1" applyBorder="1" applyAlignment="1">
      <alignment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7" borderId="1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7" fontId="13" fillId="2" borderId="1" xfId="0" applyNumberFormat="1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167" fontId="1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9" fillId="5" borderId="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3"/>
    <cellStyle name="Обычный 2 2" xfId="4"/>
    <cellStyle name="Обычный 3" xfId="1"/>
    <cellStyle name="Финансовый 2" xfId="5"/>
    <cellStyle name="Финансовый 2 2" xfId="6"/>
    <cellStyle name="Финансов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tabSelected="1" view="pageBreakPreview" topLeftCell="B1" zoomScale="110" zoomScaleNormal="100" zoomScaleSheetLayoutView="110" workbookViewId="0">
      <pane xSplit="3" ySplit="5" topLeftCell="E6" activePane="bottomRight" state="frozen"/>
      <selection activeCell="B1" sqref="B1"/>
      <selection pane="topRight" activeCell="E1" sqref="E1"/>
      <selection pane="bottomLeft" activeCell="B6" sqref="B6"/>
      <selection pane="bottomRight" activeCell="D24" sqref="D24"/>
    </sheetView>
  </sheetViews>
  <sheetFormatPr defaultRowHeight="11.25" x14ac:dyDescent="0.25"/>
  <cols>
    <col min="1" max="1" width="5.85546875" style="21" customWidth="1"/>
    <col min="2" max="2" width="11.140625" style="21" customWidth="1"/>
    <col min="3" max="3" width="50.42578125" style="9" customWidth="1"/>
    <col min="4" max="4" width="12.85546875" style="22" customWidth="1"/>
    <col min="5" max="5" width="11.28515625" style="23" hidden="1" customWidth="1"/>
    <col min="6" max="6" width="13.28515625" style="22" customWidth="1"/>
    <col min="7" max="7" width="13.28515625" style="8" customWidth="1"/>
    <col min="8" max="8" width="13.42578125" style="8" customWidth="1"/>
    <col min="9" max="9" width="12.28515625" style="8" customWidth="1"/>
    <col min="10" max="10" width="12.42578125" style="8" hidden="1" customWidth="1"/>
    <col min="11" max="11" width="12.85546875" style="22" customWidth="1"/>
    <col min="12" max="12" width="12.42578125" style="8" customWidth="1"/>
    <col min="13" max="13" width="13.28515625" style="8" customWidth="1"/>
    <col min="14" max="14" width="11.7109375" style="8" customWidth="1"/>
    <col min="15" max="15" width="11.7109375" style="8" hidden="1" customWidth="1"/>
    <col min="16" max="16" width="11.5703125" style="8" hidden="1" customWidth="1"/>
    <col min="17" max="17" width="6.5703125" style="22" customWidth="1"/>
    <col min="18" max="19" width="9.140625" style="8"/>
    <col min="20" max="20" width="10" style="8" customWidth="1"/>
    <col min="21" max="21" width="12.28515625" style="9" hidden="1" customWidth="1"/>
    <col min="22" max="16384" width="9.140625" style="9"/>
  </cols>
  <sheetData>
    <row r="1" spans="1:21" ht="18" customHeight="1" x14ac:dyDescent="0.25">
      <c r="A1" s="6"/>
      <c r="B1" s="7"/>
      <c r="C1" s="81" t="s">
        <v>133</v>
      </c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21" ht="8.25" customHeight="1" x14ac:dyDescent="0.25">
      <c r="A2" s="84" t="s">
        <v>83</v>
      </c>
      <c r="B2" s="83" t="s">
        <v>6</v>
      </c>
      <c r="C2" s="91" t="s">
        <v>71</v>
      </c>
      <c r="D2" s="92" t="s">
        <v>65</v>
      </c>
      <c r="E2" s="91"/>
      <c r="F2" s="91" t="s">
        <v>128</v>
      </c>
      <c r="G2" s="91"/>
      <c r="H2" s="91"/>
      <c r="I2" s="91"/>
      <c r="J2" s="91"/>
      <c r="K2" s="91" t="s">
        <v>132</v>
      </c>
      <c r="L2" s="91"/>
      <c r="M2" s="91"/>
      <c r="N2" s="91"/>
      <c r="O2" s="91"/>
      <c r="P2" s="91"/>
      <c r="Q2" s="91" t="s">
        <v>129</v>
      </c>
      <c r="R2" s="91"/>
      <c r="S2" s="91"/>
      <c r="T2" s="91"/>
      <c r="U2" s="91"/>
    </row>
    <row r="3" spans="1:21" ht="12.75" customHeight="1" x14ac:dyDescent="0.25">
      <c r="A3" s="85"/>
      <c r="B3" s="83"/>
      <c r="C3" s="91"/>
      <c r="D3" s="92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</row>
    <row r="4" spans="1:21" ht="22.5" x14ac:dyDescent="0.25">
      <c r="A4" s="86"/>
      <c r="B4" s="83"/>
      <c r="C4" s="91"/>
      <c r="D4" s="1" t="s">
        <v>82</v>
      </c>
      <c r="E4" s="11" t="s">
        <v>2</v>
      </c>
      <c r="F4" s="1" t="s">
        <v>0</v>
      </c>
      <c r="G4" s="11" t="s">
        <v>1</v>
      </c>
      <c r="H4" s="11" t="s">
        <v>4</v>
      </c>
      <c r="I4" s="11" t="s">
        <v>3</v>
      </c>
      <c r="J4" s="11" t="s">
        <v>2</v>
      </c>
      <c r="K4" s="1" t="s">
        <v>0</v>
      </c>
      <c r="L4" s="11" t="s">
        <v>1</v>
      </c>
      <c r="M4" s="11" t="s">
        <v>4</v>
      </c>
      <c r="N4" s="11" t="s">
        <v>3</v>
      </c>
      <c r="O4" s="11" t="s">
        <v>2</v>
      </c>
      <c r="P4" s="11" t="s">
        <v>2</v>
      </c>
      <c r="Q4" s="1" t="s">
        <v>0</v>
      </c>
      <c r="R4" s="11" t="s">
        <v>1</v>
      </c>
      <c r="S4" s="11" t="s">
        <v>4</v>
      </c>
      <c r="T4" s="11" t="s">
        <v>3</v>
      </c>
      <c r="U4" s="11" t="s">
        <v>2</v>
      </c>
    </row>
    <row r="5" spans="1:21" s="8" customFormat="1" ht="13.5" customHeight="1" x14ac:dyDescent="0.25">
      <c r="A5" s="10">
        <v>1</v>
      </c>
      <c r="B5" s="11">
        <v>1</v>
      </c>
      <c r="C5" s="11">
        <v>2</v>
      </c>
      <c r="D5" s="11">
        <v>3</v>
      </c>
      <c r="E5" s="11">
        <v>9</v>
      </c>
      <c r="F5" s="11">
        <v>4</v>
      </c>
      <c r="G5" s="11">
        <v>5</v>
      </c>
      <c r="H5" s="11">
        <v>6</v>
      </c>
      <c r="I5" s="11">
        <v>7</v>
      </c>
      <c r="J5" s="11">
        <v>14</v>
      </c>
      <c r="K5" s="33">
        <v>8</v>
      </c>
      <c r="L5" s="33">
        <v>9</v>
      </c>
      <c r="M5" s="33">
        <v>10</v>
      </c>
      <c r="N5" s="33">
        <v>11</v>
      </c>
      <c r="O5" s="33">
        <v>19</v>
      </c>
      <c r="P5" s="33">
        <v>23</v>
      </c>
      <c r="Q5" s="33">
        <v>12</v>
      </c>
      <c r="R5" s="33">
        <v>13</v>
      </c>
      <c r="S5" s="33">
        <v>14</v>
      </c>
      <c r="T5" s="33">
        <v>15</v>
      </c>
      <c r="U5" s="33">
        <v>29</v>
      </c>
    </row>
    <row r="6" spans="1:21" s="14" customFormat="1" ht="23.25" customHeight="1" x14ac:dyDescent="0.25">
      <c r="A6" s="88"/>
      <c r="B6" s="87"/>
      <c r="C6" s="93" t="s">
        <v>69</v>
      </c>
      <c r="D6" s="56" t="s">
        <v>68</v>
      </c>
      <c r="E6" s="57">
        <f t="shared" ref="E6:O6" si="0">E7+E8</f>
        <v>0</v>
      </c>
      <c r="F6" s="57">
        <f t="shared" ref="F6:F64" si="1">G6+H6+I6+J6</f>
        <v>6242208019</v>
      </c>
      <c r="G6" s="57">
        <f t="shared" si="0"/>
        <v>1484278221</v>
      </c>
      <c r="H6" s="57">
        <f t="shared" si="0"/>
        <v>4626866698</v>
      </c>
      <c r="I6" s="57">
        <f t="shared" si="0"/>
        <v>131063100</v>
      </c>
      <c r="J6" s="57">
        <f t="shared" si="0"/>
        <v>0</v>
      </c>
      <c r="K6" s="57">
        <f t="shared" si="0"/>
        <v>6083716112.6599998</v>
      </c>
      <c r="L6" s="57">
        <f t="shared" si="0"/>
        <v>1410453435.95</v>
      </c>
      <c r="M6" s="57">
        <f t="shared" si="0"/>
        <v>4543392757.3299999</v>
      </c>
      <c r="N6" s="57">
        <f t="shared" si="0"/>
        <v>129869919.38</v>
      </c>
      <c r="O6" s="57">
        <f t="shared" si="0"/>
        <v>0</v>
      </c>
      <c r="P6" s="58"/>
      <c r="Q6" s="58">
        <f t="shared" ref="Q6:Q63" si="2">K6/F6*100</f>
        <v>97.460964039365834</v>
      </c>
      <c r="R6" s="58">
        <f t="shared" ref="R6:R63" si="3">L6/G6*100</f>
        <v>95.026216513487469</v>
      </c>
      <c r="S6" s="58">
        <f t="shared" ref="S6:S63" si="4">M6/H6*100</f>
        <v>98.195886198621579</v>
      </c>
      <c r="T6" s="58">
        <f t="shared" ref="T6:T63" si="5">N6/I6*100</f>
        <v>99.08961361359529</v>
      </c>
      <c r="U6" s="13"/>
    </row>
    <row r="7" spans="1:21" s="14" customFormat="1" ht="15.75" customHeight="1" x14ac:dyDescent="0.25">
      <c r="A7" s="89"/>
      <c r="B7" s="87"/>
      <c r="C7" s="94"/>
      <c r="D7" s="56" t="s">
        <v>66</v>
      </c>
      <c r="E7" s="57">
        <f>E12+E21+E39+E42+E44+E47+E53+E57+E63</f>
        <v>0</v>
      </c>
      <c r="F7" s="57">
        <f t="shared" si="1"/>
        <v>5917900458</v>
      </c>
      <c r="G7" s="57">
        <f>G12+G21+G40+G42+G44+G47+G53+G57+G63</f>
        <v>1159970660</v>
      </c>
      <c r="H7" s="57">
        <f>H12+H21+H40+H42+H44+H47+H53+H57+H63</f>
        <v>4626866698</v>
      </c>
      <c r="I7" s="57">
        <f>I12+I21+I40+I42+I44+I47+I53+I57+I63</f>
        <v>131063100</v>
      </c>
      <c r="J7" s="57">
        <f>J12+J21+J39+J42+J44+J47+J53+J57+J63</f>
        <v>0</v>
      </c>
      <c r="K7" s="57">
        <f>SUM(L7:N7)</f>
        <v>5812864453.6199999</v>
      </c>
      <c r="L7" s="57">
        <f>L12+L21+L40+L42+L44+L47+L53+L57+L63</f>
        <v>1139601776.9100001</v>
      </c>
      <c r="M7" s="57">
        <f>M12+M21+M40+M42+M44+M47+M53+M57+M63</f>
        <v>4543392757.3299999</v>
      </c>
      <c r="N7" s="57">
        <f>N12+N21+N40+N42+N44+N47+N53+N57+N63</f>
        <v>129869919.38</v>
      </c>
      <c r="O7" s="57">
        <f>O12+O21+O39+O42+O44+O47+O53+O57+O63</f>
        <v>0</v>
      </c>
      <c r="P7" s="58"/>
      <c r="Q7" s="58">
        <f t="shared" si="2"/>
        <v>98.225113701633674</v>
      </c>
      <c r="R7" s="58">
        <f t="shared" si="3"/>
        <v>98.244017388336374</v>
      </c>
      <c r="S7" s="58">
        <f t="shared" si="4"/>
        <v>98.195886198621579</v>
      </c>
      <c r="T7" s="58">
        <f t="shared" si="5"/>
        <v>99.08961361359529</v>
      </c>
      <c r="U7" s="13"/>
    </row>
    <row r="8" spans="1:21" s="14" customFormat="1" ht="15.75" customHeight="1" x14ac:dyDescent="0.25">
      <c r="A8" s="89"/>
      <c r="B8" s="87"/>
      <c r="C8" s="94"/>
      <c r="D8" s="56" t="s">
        <v>67</v>
      </c>
      <c r="E8" s="57">
        <f t="shared" ref="E8:N8" si="6">E14+E49</f>
        <v>0</v>
      </c>
      <c r="F8" s="57">
        <f>F14+F49</f>
        <v>324307561</v>
      </c>
      <c r="G8" s="57">
        <f t="shared" si="6"/>
        <v>324307561</v>
      </c>
      <c r="H8" s="57">
        <f t="shared" si="6"/>
        <v>0</v>
      </c>
      <c r="I8" s="57">
        <f t="shared" si="6"/>
        <v>0</v>
      </c>
      <c r="J8" s="57">
        <f t="shared" si="6"/>
        <v>0</v>
      </c>
      <c r="K8" s="57">
        <f t="shared" si="6"/>
        <v>270851659.03999996</v>
      </c>
      <c r="L8" s="57">
        <f t="shared" si="6"/>
        <v>270851659.03999996</v>
      </c>
      <c r="M8" s="57">
        <f t="shared" si="6"/>
        <v>0</v>
      </c>
      <c r="N8" s="57">
        <f t="shared" si="6"/>
        <v>0</v>
      </c>
      <c r="O8" s="57">
        <f t="shared" ref="O8" si="7">O14</f>
        <v>0</v>
      </c>
      <c r="P8" s="58"/>
      <c r="Q8" s="58">
        <f t="shared" si="2"/>
        <v>83.516911602316895</v>
      </c>
      <c r="R8" s="58">
        <f t="shared" si="3"/>
        <v>83.516911602316895</v>
      </c>
      <c r="S8" s="58" t="e">
        <f t="shared" si="4"/>
        <v>#DIV/0!</v>
      </c>
      <c r="T8" s="58" t="e">
        <f t="shared" si="5"/>
        <v>#DIV/0!</v>
      </c>
      <c r="U8" s="13"/>
    </row>
    <row r="9" spans="1:21" s="14" customFormat="1" ht="15.75" customHeight="1" x14ac:dyDescent="0.25">
      <c r="A9" s="89"/>
      <c r="B9" s="87"/>
      <c r="C9" s="95"/>
      <c r="D9" s="56" t="s">
        <v>130</v>
      </c>
      <c r="E9" s="57"/>
      <c r="F9" s="57">
        <f>SUM(G9:I9)</f>
        <v>1292386</v>
      </c>
      <c r="G9" s="57">
        <f>G41</f>
        <v>1292386</v>
      </c>
      <c r="H9" s="57">
        <f t="shared" ref="H9:I9" si="8">H41</f>
        <v>0</v>
      </c>
      <c r="I9" s="57">
        <f t="shared" si="8"/>
        <v>0</v>
      </c>
      <c r="J9" s="57"/>
      <c r="K9" s="57">
        <f>SUM(L9:N9)</f>
        <v>967395.51</v>
      </c>
      <c r="L9" s="57">
        <f t="shared" ref="L9:N9" si="9">L41</f>
        <v>967395.51</v>
      </c>
      <c r="M9" s="57">
        <f t="shared" si="9"/>
        <v>0</v>
      </c>
      <c r="N9" s="57">
        <f t="shared" si="9"/>
        <v>0</v>
      </c>
      <c r="O9" s="57"/>
      <c r="P9" s="58"/>
      <c r="Q9" s="58">
        <f t="shared" ref="Q9" si="10">K9/F9*100</f>
        <v>74.853450130224246</v>
      </c>
      <c r="R9" s="58">
        <f t="shared" ref="R9" si="11">L9/G9*100</f>
        <v>74.853450130224246</v>
      </c>
      <c r="S9" s="58" t="e">
        <f t="shared" ref="S9" si="12">M9/H9*100</f>
        <v>#DIV/0!</v>
      </c>
      <c r="T9" s="58" t="e">
        <f t="shared" ref="T9" si="13">N9/I9*100</f>
        <v>#DIV/0!</v>
      </c>
      <c r="U9" s="13"/>
    </row>
    <row r="10" spans="1:21" ht="19.5" hidden="1" customHeight="1" x14ac:dyDescent="0.25">
      <c r="A10" s="90"/>
      <c r="B10" s="87"/>
      <c r="C10" s="59" t="s">
        <v>70</v>
      </c>
      <c r="D10" s="56" t="s">
        <v>66</v>
      </c>
      <c r="E10" s="60">
        <v>0</v>
      </c>
      <c r="F10" s="50">
        <f t="shared" si="1"/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60">
        <v>0</v>
      </c>
      <c r="P10" s="61"/>
      <c r="Q10" s="58" t="e">
        <f t="shared" si="2"/>
        <v>#DIV/0!</v>
      </c>
      <c r="R10" s="58" t="e">
        <f t="shared" si="3"/>
        <v>#DIV/0!</v>
      </c>
      <c r="S10" s="58" t="e">
        <f t="shared" si="4"/>
        <v>#DIV/0!</v>
      </c>
      <c r="T10" s="58" t="e">
        <f t="shared" si="5"/>
        <v>#DIV/0!</v>
      </c>
      <c r="U10" s="47"/>
    </row>
    <row r="11" spans="1:21" s="14" customFormat="1" ht="23.25" customHeight="1" x14ac:dyDescent="0.25">
      <c r="A11" s="16">
        <v>1</v>
      </c>
      <c r="B11" s="39"/>
      <c r="C11" s="36" t="s">
        <v>64</v>
      </c>
      <c r="D11" s="37"/>
      <c r="E11" s="35">
        <f t="shared" ref="E11:N11" si="14">E12+E14+E21+E39+E42+E44+E47+E49</f>
        <v>0</v>
      </c>
      <c r="F11" s="35">
        <f t="shared" si="14"/>
        <v>6036308601</v>
      </c>
      <c r="G11" s="35">
        <f t="shared" si="14"/>
        <v>1325148801</v>
      </c>
      <c r="H11" s="35">
        <f t="shared" si="14"/>
        <v>4580096700</v>
      </c>
      <c r="I11" s="35">
        <f t="shared" si="14"/>
        <v>131063100</v>
      </c>
      <c r="J11" s="35">
        <f t="shared" si="14"/>
        <v>0</v>
      </c>
      <c r="K11" s="35">
        <f t="shared" si="14"/>
        <v>5878368421.6799994</v>
      </c>
      <c r="L11" s="35">
        <f t="shared" si="14"/>
        <v>1251875647.6499999</v>
      </c>
      <c r="M11" s="35">
        <f t="shared" si="14"/>
        <v>4496622854.6499996</v>
      </c>
      <c r="N11" s="35">
        <f t="shared" si="14"/>
        <v>129869919.38</v>
      </c>
      <c r="O11" s="35">
        <f>O12+O14+O21+O39+O42+O44+O47</f>
        <v>0</v>
      </c>
      <c r="P11" s="38"/>
      <c r="Q11" s="38">
        <f t="shared" si="2"/>
        <v>97.383497270271519</v>
      </c>
      <c r="R11" s="38">
        <f t="shared" si="3"/>
        <v>94.470571659974638</v>
      </c>
      <c r="S11" s="38">
        <f t="shared" si="4"/>
        <v>98.17746543757471</v>
      </c>
      <c r="T11" s="38">
        <f t="shared" si="5"/>
        <v>99.08961361359529</v>
      </c>
      <c r="U11" s="13"/>
    </row>
    <row r="12" spans="1:21" ht="21" x14ac:dyDescent="0.25">
      <c r="A12" s="16" t="s">
        <v>84</v>
      </c>
      <c r="B12" s="62"/>
      <c r="C12" s="63" t="s">
        <v>5</v>
      </c>
      <c r="D12" s="52" t="s">
        <v>66</v>
      </c>
      <c r="E12" s="53">
        <f t="shared" ref="E12:O12" si="15">E13</f>
        <v>0</v>
      </c>
      <c r="F12" s="53">
        <f t="shared" si="1"/>
        <v>4125152</v>
      </c>
      <c r="G12" s="53">
        <f t="shared" si="15"/>
        <v>41252</v>
      </c>
      <c r="H12" s="53">
        <f t="shared" si="15"/>
        <v>2491200</v>
      </c>
      <c r="I12" s="53">
        <f t="shared" si="15"/>
        <v>1592700</v>
      </c>
      <c r="J12" s="53">
        <f t="shared" si="15"/>
        <v>0</v>
      </c>
      <c r="K12" s="53">
        <f t="shared" ref="K12:K21" si="16">L12+M12+N12+O12</f>
        <v>4123188.26</v>
      </c>
      <c r="L12" s="53">
        <f t="shared" si="15"/>
        <v>41232.36</v>
      </c>
      <c r="M12" s="53">
        <f t="shared" si="15"/>
        <v>2489995.52</v>
      </c>
      <c r="N12" s="53">
        <f t="shared" si="15"/>
        <v>1591960.38</v>
      </c>
      <c r="O12" s="53">
        <f t="shared" si="15"/>
        <v>0</v>
      </c>
      <c r="P12" s="54" t="e">
        <f>O12/E12*100</f>
        <v>#DIV/0!</v>
      </c>
      <c r="Q12" s="54">
        <f t="shared" si="2"/>
        <v>99.952395935955806</v>
      </c>
      <c r="R12" s="54">
        <f t="shared" si="3"/>
        <v>99.952390187142441</v>
      </c>
      <c r="S12" s="54">
        <f t="shared" si="4"/>
        <v>99.951650610147723</v>
      </c>
      <c r="T12" s="54">
        <f t="shared" si="5"/>
        <v>99.95356187605951</v>
      </c>
      <c r="U12" s="47"/>
    </row>
    <row r="13" spans="1:21" ht="59.25" customHeight="1" x14ac:dyDescent="0.25">
      <c r="A13" s="16"/>
      <c r="B13" s="4" t="s">
        <v>21</v>
      </c>
      <c r="C13" s="4" t="s">
        <v>79</v>
      </c>
      <c r="D13" s="71"/>
      <c r="E13" s="2">
        <v>0</v>
      </c>
      <c r="F13" s="2">
        <f t="shared" si="1"/>
        <v>4125152</v>
      </c>
      <c r="G13" s="2">
        <v>41252</v>
      </c>
      <c r="H13" s="2">
        <v>2491200</v>
      </c>
      <c r="I13" s="2">
        <v>1592700</v>
      </c>
      <c r="J13" s="2">
        <v>0</v>
      </c>
      <c r="K13" s="2">
        <f t="shared" si="16"/>
        <v>4123188.26</v>
      </c>
      <c r="L13" s="2">
        <v>41232.36</v>
      </c>
      <c r="M13" s="2">
        <v>2489995.52</v>
      </c>
      <c r="N13" s="2">
        <v>1591960.38</v>
      </c>
      <c r="O13" s="2">
        <v>0</v>
      </c>
      <c r="P13" s="15" t="e">
        <f>O13/E13*100</f>
        <v>#DIV/0!</v>
      </c>
      <c r="Q13" s="15">
        <f t="shared" si="2"/>
        <v>99.952395935955806</v>
      </c>
      <c r="R13" s="15">
        <f t="shared" si="3"/>
        <v>99.952390187142441</v>
      </c>
      <c r="S13" s="15">
        <f t="shared" si="4"/>
        <v>99.951650610147723</v>
      </c>
      <c r="T13" s="15">
        <f t="shared" si="5"/>
        <v>99.95356187605951</v>
      </c>
      <c r="U13" s="47"/>
    </row>
    <row r="14" spans="1:21" ht="36.75" customHeight="1" x14ac:dyDescent="0.25">
      <c r="A14" s="16" t="s">
        <v>85</v>
      </c>
      <c r="B14" s="62"/>
      <c r="C14" s="63" t="s">
        <v>76</v>
      </c>
      <c r="D14" s="52" t="s">
        <v>67</v>
      </c>
      <c r="E14" s="53">
        <f t="shared" ref="E14:J14" si="17">E15+E16</f>
        <v>0</v>
      </c>
      <c r="F14" s="53">
        <f>F15+F16+F17</f>
        <v>294808241</v>
      </c>
      <c r="G14" s="53">
        <f>G15+G16+G17</f>
        <v>294808241</v>
      </c>
      <c r="H14" s="53">
        <f>H15+H16+H17</f>
        <v>0</v>
      </c>
      <c r="I14" s="53">
        <f t="shared" si="17"/>
        <v>0</v>
      </c>
      <c r="J14" s="53">
        <f t="shared" si="17"/>
        <v>0</v>
      </c>
      <c r="K14" s="53">
        <f t="shared" si="16"/>
        <v>241448315.94999999</v>
      </c>
      <c r="L14" s="53">
        <f>L15+L16+L17</f>
        <v>241448315.94999999</v>
      </c>
      <c r="M14" s="53">
        <f t="shared" ref="M14:O14" si="18">M15+M16+M17</f>
        <v>0</v>
      </c>
      <c r="N14" s="53">
        <f t="shared" si="18"/>
        <v>0</v>
      </c>
      <c r="O14" s="53">
        <f t="shared" si="18"/>
        <v>0</v>
      </c>
      <c r="P14" s="54"/>
      <c r="Q14" s="54">
        <f t="shared" si="2"/>
        <v>81.900124342182139</v>
      </c>
      <c r="R14" s="54">
        <f t="shared" si="3"/>
        <v>81.900124342182139</v>
      </c>
      <c r="S14" s="54" t="e">
        <f t="shared" si="4"/>
        <v>#DIV/0!</v>
      </c>
      <c r="T14" s="54" t="e">
        <f t="shared" si="5"/>
        <v>#DIV/0!</v>
      </c>
      <c r="U14" s="47"/>
    </row>
    <row r="15" spans="1:21" ht="22.5" x14ac:dyDescent="0.25">
      <c r="A15" s="17"/>
      <c r="B15" s="4" t="s">
        <v>26</v>
      </c>
      <c r="C15" s="4" t="s">
        <v>80</v>
      </c>
      <c r="D15" s="71"/>
      <c r="E15" s="2">
        <v>0</v>
      </c>
      <c r="F15" s="2">
        <f t="shared" si="1"/>
        <v>0</v>
      </c>
      <c r="G15" s="2">
        <v>0</v>
      </c>
      <c r="H15" s="2">
        <v>0</v>
      </c>
      <c r="I15" s="2">
        <v>0</v>
      </c>
      <c r="J15" s="2">
        <v>0</v>
      </c>
      <c r="K15" s="2">
        <f t="shared" si="16"/>
        <v>0</v>
      </c>
      <c r="L15" s="2">
        <v>0</v>
      </c>
      <c r="M15" s="2">
        <v>0</v>
      </c>
      <c r="N15" s="2">
        <v>0</v>
      </c>
      <c r="O15" s="2">
        <v>0</v>
      </c>
      <c r="P15" s="15"/>
      <c r="Q15" s="15" t="e">
        <f t="shared" si="2"/>
        <v>#DIV/0!</v>
      </c>
      <c r="R15" s="15" t="e">
        <f t="shared" si="3"/>
        <v>#DIV/0!</v>
      </c>
      <c r="S15" s="15" t="e">
        <f t="shared" si="4"/>
        <v>#DIV/0!</v>
      </c>
      <c r="T15" s="15" t="e">
        <f t="shared" si="5"/>
        <v>#DIV/0!</v>
      </c>
      <c r="U15" s="47"/>
    </row>
    <row r="16" spans="1:21" ht="22.5" x14ac:dyDescent="0.25">
      <c r="A16" s="17"/>
      <c r="B16" s="4" t="s">
        <v>27</v>
      </c>
      <c r="C16" s="4" t="s">
        <v>81</v>
      </c>
      <c r="D16" s="71"/>
      <c r="E16" s="2">
        <v>0</v>
      </c>
      <c r="F16" s="2">
        <f t="shared" si="1"/>
        <v>0</v>
      </c>
      <c r="G16" s="2">
        <v>0</v>
      </c>
      <c r="H16" s="2">
        <v>0</v>
      </c>
      <c r="I16" s="2">
        <v>0</v>
      </c>
      <c r="J16" s="2">
        <v>0</v>
      </c>
      <c r="K16" s="2">
        <f t="shared" si="16"/>
        <v>0</v>
      </c>
      <c r="L16" s="2">
        <v>0</v>
      </c>
      <c r="M16" s="2">
        <v>0</v>
      </c>
      <c r="N16" s="2">
        <v>0</v>
      </c>
      <c r="O16" s="2">
        <v>0</v>
      </c>
      <c r="P16" s="15"/>
      <c r="Q16" s="15" t="e">
        <f t="shared" si="2"/>
        <v>#DIV/0!</v>
      </c>
      <c r="R16" s="15" t="e">
        <f t="shared" si="3"/>
        <v>#DIV/0!</v>
      </c>
      <c r="S16" s="15" t="e">
        <f t="shared" si="4"/>
        <v>#DIV/0!</v>
      </c>
      <c r="T16" s="15" t="e">
        <f t="shared" si="5"/>
        <v>#DIV/0!</v>
      </c>
      <c r="U16" s="47"/>
    </row>
    <row r="17" spans="1:21" ht="22.5" x14ac:dyDescent="0.25">
      <c r="A17" s="17"/>
      <c r="B17" s="4" t="s">
        <v>124</v>
      </c>
      <c r="C17" s="73" t="s">
        <v>115</v>
      </c>
      <c r="D17" s="71"/>
      <c r="E17" s="2"/>
      <c r="F17" s="2">
        <f t="shared" si="1"/>
        <v>294808241</v>
      </c>
      <c r="G17" s="2">
        <v>294808241</v>
      </c>
      <c r="H17" s="2">
        <v>0</v>
      </c>
      <c r="I17" s="2">
        <v>0</v>
      </c>
      <c r="J17" s="2">
        <v>0</v>
      </c>
      <c r="K17" s="2">
        <f t="shared" si="16"/>
        <v>241448315.94999999</v>
      </c>
      <c r="L17" s="2">
        <v>241448315.94999999</v>
      </c>
      <c r="M17" s="2">
        <v>0</v>
      </c>
      <c r="N17" s="2">
        <v>0</v>
      </c>
      <c r="O17" s="2">
        <v>0</v>
      </c>
      <c r="P17" s="15"/>
      <c r="Q17" s="15">
        <f t="shared" si="2"/>
        <v>81.900124342182139</v>
      </c>
      <c r="R17" s="15">
        <f t="shared" si="3"/>
        <v>81.900124342182139</v>
      </c>
      <c r="S17" s="15" t="e">
        <f t="shared" si="4"/>
        <v>#DIV/0!</v>
      </c>
      <c r="T17" s="15" t="e">
        <f t="shared" si="5"/>
        <v>#DIV/0!</v>
      </c>
      <c r="U17" s="47"/>
    </row>
    <row r="18" spans="1:21" x14ac:dyDescent="0.25">
      <c r="A18" s="17"/>
      <c r="B18" s="4"/>
      <c r="C18" s="73"/>
      <c r="D18" s="7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15"/>
      <c r="Q18" s="15"/>
      <c r="R18" s="15"/>
      <c r="S18" s="15"/>
      <c r="T18" s="15"/>
      <c r="U18" s="47"/>
    </row>
    <row r="19" spans="1:21" x14ac:dyDescent="0.25">
      <c r="A19" s="17"/>
      <c r="B19" s="4"/>
      <c r="C19" s="73"/>
      <c r="D19" s="7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5"/>
      <c r="Q19" s="15"/>
      <c r="R19" s="15"/>
      <c r="S19" s="15"/>
      <c r="T19" s="15"/>
      <c r="U19" s="47"/>
    </row>
    <row r="20" spans="1:21" x14ac:dyDescent="0.25">
      <c r="A20" s="17"/>
      <c r="B20" s="4"/>
      <c r="C20" s="73"/>
      <c r="D20" s="7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5"/>
      <c r="Q20" s="15"/>
      <c r="R20" s="15"/>
      <c r="S20" s="15"/>
      <c r="T20" s="15"/>
      <c r="U20" s="47"/>
    </row>
    <row r="21" spans="1:21" ht="37.5" customHeight="1" x14ac:dyDescent="0.25">
      <c r="A21" s="18" t="s">
        <v>86</v>
      </c>
      <c r="B21" s="64" t="s">
        <v>120</v>
      </c>
      <c r="C21" s="63" t="s">
        <v>75</v>
      </c>
      <c r="D21" s="52" t="s">
        <v>66</v>
      </c>
      <c r="E21" s="53">
        <f t="shared" ref="E21" si="19">E22+E23+E25+E26+E27+E28+E29+E30+E31+E32+E33+E34+E35+E36+E38+E24</f>
        <v>0</v>
      </c>
      <c r="F21" s="53">
        <f t="shared" si="1"/>
        <v>5650482768</v>
      </c>
      <c r="G21" s="53">
        <f>G22+G23+G25+G26+G27+G28+G29+G30+G31+G32+G33+G34+G35+G36+G38+G24</f>
        <v>947189668</v>
      </c>
      <c r="H21" s="53">
        <f t="shared" ref="H21:J21" si="20">H22+H23+H25+H26+H27+H28+H29+H30+H31+H32+H33+H34+H35+H36+H38+H24</f>
        <v>4573822700</v>
      </c>
      <c r="I21" s="53">
        <f t="shared" si="20"/>
        <v>129470400</v>
      </c>
      <c r="J21" s="53">
        <f t="shared" si="20"/>
        <v>0</v>
      </c>
      <c r="K21" s="53">
        <f t="shared" si="16"/>
        <v>5547872978.8799992</v>
      </c>
      <c r="L21" s="53">
        <f t="shared" ref="L21:O21" si="21">L22+L23+L25+L26+L27+L28+L29+L30+L31+L32+L33+L34+L35+L36+L38+L24</f>
        <v>929244447.91000009</v>
      </c>
      <c r="M21" s="53">
        <f t="shared" si="21"/>
        <v>4490350571.9699993</v>
      </c>
      <c r="N21" s="53">
        <f t="shared" si="21"/>
        <v>128277959</v>
      </c>
      <c r="O21" s="53">
        <f t="shared" si="21"/>
        <v>0</v>
      </c>
      <c r="P21" s="54"/>
      <c r="Q21" s="54">
        <f t="shared" si="2"/>
        <v>98.184052702521214</v>
      </c>
      <c r="R21" s="54">
        <f t="shared" si="3"/>
        <v>98.105424848236424</v>
      </c>
      <c r="S21" s="54">
        <f t="shared" si="4"/>
        <v>98.175002978799313</v>
      </c>
      <c r="T21" s="54">
        <f t="shared" si="5"/>
        <v>99.078985621423897</v>
      </c>
      <c r="U21" s="47"/>
    </row>
    <row r="22" spans="1:21" ht="22.5" x14ac:dyDescent="0.25">
      <c r="A22" s="19"/>
      <c r="B22" s="5" t="s">
        <v>29</v>
      </c>
      <c r="C22" s="4" t="s">
        <v>11</v>
      </c>
      <c r="D22" s="71"/>
      <c r="E22" s="2">
        <v>0</v>
      </c>
      <c r="F22" s="2">
        <f t="shared" si="1"/>
        <v>933979668</v>
      </c>
      <c r="G22" s="2">
        <v>933979668</v>
      </c>
      <c r="H22" s="2">
        <v>0</v>
      </c>
      <c r="I22" s="2">
        <v>0</v>
      </c>
      <c r="J22" s="2">
        <v>0</v>
      </c>
      <c r="K22" s="2">
        <f t="shared" ref="K22:K38" si="22">L22+M22+N22+O22</f>
        <v>916304024.74000001</v>
      </c>
      <c r="L22" s="2">
        <v>916304024.74000001</v>
      </c>
      <c r="M22" s="2">
        <v>0</v>
      </c>
      <c r="N22" s="2">
        <v>0</v>
      </c>
      <c r="O22" s="2">
        <v>0</v>
      </c>
      <c r="P22" s="15"/>
      <c r="Q22" s="15">
        <f t="shared" si="2"/>
        <v>98.107491644025814</v>
      </c>
      <c r="R22" s="15">
        <f t="shared" si="3"/>
        <v>98.107491644025814</v>
      </c>
      <c r="S22" s="15" t="e">
        <f t="shared" si="4"/>
        <v>#DIV/0!</v>
      </c>
      <c r="T22" s="15" t="e">
        <f t="shared" si="5"/>
        <v>#DIV/0!</v>
      </c>
      <c r="U22" s="47"/>
    </row>
    <row r="23" spans="1:21" ht="45" x14ac:dyDescent="0.25">
      <c r="A23" s="17"/>
      <c r="B23" s="5" t="s">
        <v>111</v>
      </c>
      <c r="C23" s="5" t="s">
        <v>30</v>
      </c>
      <c r="D23" s="71"/>
      <c r="E23" s="2">
        <v>0</v>
      </c>
      <c r="F23" s="2">
        <f t="shared" si="1"/>
        <v>91275300</v>
      </c>
      <c r="G23" s="2">
        <v>0</v>
      </c>
      <c r="H23" s="2">
        <v>0</v>
      </c>
      <c r="I23" s="2">
        <v>91275300</v>
      </c>
      <c r="J23" s="2">
        <v>0</v>
      </c>
      <c r="K23" s="2">
        <f t="shared" si="22"/>
        <v>90407272.560000002</v>
      </c>
      <c r="L23" s="2">
        <v>0</v>
      </c>
      <c r="M23" s="2">
        <v>0</v>
      </c>
      <c r="N23" s="2">
        <v>90407272.560000002</v>
      </c>
      <c r="O23" s="2">
        <v>0</v>
      </c>
      <c r="P23" s="15"/>
      <c r="Q23" s="15">
        <f t="shared" si="2"/>
        <v>99.049000726373947</v>
      </c>
      <c r="R23" s="15" t="e">
        <f t="shared" si="3"/>
        <v>#DIV/0!</v>
      </c>
      <c r="S23" s="15" t="e">
        <f t="shared" si="4"/>
        <v>#DIV/0!</v>
      </c>
      <c r="T23" s="15">
        <f t="shared" si="5"/>
        <v>99.049000726373947</v>
      </c>
      <c r="U23" s="47"/>
    </row>
    <row r="24" spans="1:21" ht="67.5" x14ac:dyDescent="0.25">
      <c r="A24" s="17"/>
      <c r="B24" s="5" t="s">
        <v>126</v>
      </c>
      <c r="C24" s="5" t="s">
        <v>127</v>
      </c>
      <c r="D24" s="71"/>
      <c r="E24" s="2">
        <v>0</v>
      </c>
      <c r="F24" s="2">
        <f t="shared" ref="F24" si="23">G24+H24+I24+J24</f>
        <v>553900</v>
      </c>
      <c r="G24" s="2">
        <v>0</v>
      </c>
      <c r="H24" s="2">
        <v>0</v>
      </c>
      <c r="I24" s="2">
        <v>553900</v>
      </c>
      <c r="J24" s="2">
        <v>0</v>
      </c>
      <c r="K24" s="2">
        <f t="shared" ref="K24" si="24">L24+M24+N24+O24</f>
        <v>529950.15</v>
      </c>
      <c r="L24" s="2">
        <v>0</v>
      </c>
      <c r="M24" s="2">
        <v>0</v>
      </c>
      <c r="N24" s="2">
        <v>529950.15</v>
      </c>
      <c r="O24" s="2">
        <v>0</v>
      </c>
      <c r="P24" s="15"/>
      <c r="Q24" s="15">
        <f t="shared" ref="Q24" si="25">K24/F24*100</f>
        <v>95.676141902870555</v>
      </c>
      <c r="R24" s="15" t="e">
        <f t="shared" ref="R24" si="26">L24/G24*100</f>
        <v>#DIV/0!</v>
      </c>
      <c r="S24" s="15" t="e">
        <f t="shared" ref="S24" si="27">M24/H24*100</f>
        <v>#DIV/0!</v>
      </c>
      <c r="T24" s="15">
        <f t="shared" ref="T24" si="28">N24/I24*100</f>
        <v>95.676141902870555</v>
      </c>
      <c r="U24" s="47"/>
    </row>
    <row r="25" spans="1:21" ht="49.5" customHeight="1" x14ac:dyDescent="0.25">
      <c r="A25" s="17"/>
      <c r="B25" s="5" t="s">
        <v>41</v>
      </c>
      <c r="C25" s="5" t="s">
        <v>31</v>
      </c>
      <c r="D25" s="71"/>
      <c r="E25" s="2">
        <v>0</v>
      </c>
      <c r="F25" s="2">
        <f t="shared" si="1"/>
        <v>569400</v>
      </c>
      <c r="G25" s="2">
        <v>569400</v>
      </c>
      <c r="H25" s="2">
        <v>0</v>
      </c>
      <c r="I25" s="2">
        <v>0</v>
      </c>
      <c r="J25" s="2">
        <v>0</v>
      </c>
      <c r="K25" s="2">
        <f t="shared" si="22"/>
        <v>469317</v>
      </c>
      <c r="L25" s="2">
        <v>469317</v>
      </c>
      <c r="M25" s="2">
        <v>0</v>
      </c>
      <c r="N25" s="2">
        <v>0</v>
      </c>
      <c r="O25" s="2">
        <v>0</v>
      </c>
      <c r="P25" s="15"/>
      <c r="Q25" s="15">
        <f t="shared" si="2"/>
        <v>82.42307692307692</v>
      </c>
      <c r="R25" s="15">
        <f t="shared" si="3"/>
        <v>82.42307692307692</v>
      </c>
      <c r="S25" s="15" t="e">
        <f t="shared" si="4"/>
        <v>#DIV/0!</v>
      </c>
      <c r="T25" s="15" t="e">
        <f t="shared" si="5"/>
        <v>#DIV/0!</v>
      </c>
      <c r="U25" s="47"/>
    </row>
    <row r="26" spans="1:21" ht="67.5" x14ac:dyDescent="0.25">
      <c r="A26" s="17"/>
      <c r="B26" s="5" t="s">
        <v>33</v>
      </c>
      <c r="C26" s="5" t="s">
        <v>32</v>
      </c>
      <c r="D26" s="71"/>
      <c r="E26" s="2">
        <v>0</v>
      </c>
      <c r="F26" s="2">
        <f t="shared" si="1"/>
        <v>53856000</v>
      </c>
      <c r="G26" s="2">
        <v>0</v>
      </c>
      <c r="H26" s="2">
        <v>53856000</v>
      </c>
      <c r="I26" s="2">
        <v>0</v>
      </c>
      <c r="J26" s="2">
        <v>0</v>
      </c>
      <c r="K26" s="2">
        <f t="shared" si="22"/>
        <v>53856000</v>
      </c>
      <c r="L26" s="2">
        <v>0</v>
      </c>
      <c r="M26" s="2">
        <v>53856000</v>
      </c>
      <c r="N26" s="2">
        <v>0</v>
      </c>
      <c r="O26" s="2">
        <v>0</v>
      </c>
      <c r="P26" s="15"/>
      <c r="Q26" s="15">
        <f t="shared" si="2"/>
        <v>100</v>
      </c>
      <c r="R26" s="15" t="e">
        <f t="shared" si="3"/>
        <v>#DIV/0!</v>
      </c>
      <c r="S26" s="15">
        <f t="shared" si="4"/>
        <v>100</v>
      </c>
      <c r="T26" s="15" t="e">
        <f t="shared" si="5"/>
        <v>#DIV/0!</v>
      </c>
      <c r="U26" s="47"/>
    </row>
    <row r="27" spans="1:21" ht="70.5" customHeight="1" x14ac:dyDescent="0.25">
      <c r="A27" s="17"/>
      <c r="B27" s="5" t="s">
        <v>35</v>
      </c>
      <c r="C27" s="4" t="s">
        <v>34</v>
      </c>
      <c r="D27" s="71"/>
      <c r="E27" s="2">
        <v>0</v>
      </c>
      <c r="F27" s="2">
        <f t="shared" si="1"/>
        <v>572700</v>
      </c>
      <c r="G27" s="2">
        <v>0</v>
      </c>
      <c r="H27" s="2">
        <v>572700</v>
      </c>
      <c r="I27" s="2">
        <v>0</v>
      </c>
      <c r="J27" s="2">
        <v>0</v>
      </c>
      <c r="K27" s="2">
        <f t="shared" si="22"/>
        <v>488704</v>
      </c>
      <c r="L27" s="2">
        <v>0</v>
      </c>
      <c r="M27" s="2">
        <v>488704</v>
      </c>
      <c r="N27" s="2">
        <v>0</v>
      </c>
      <c r="O27" s="2">
        <v>0</v>
      </c>
      <c r="P27" s="15"/>
      <c r="Q27" s="15">
        <f t="shared" si="2"/>
        <v>85.333333333333343</v>
      </c>
      <c r="R27" s="15" t="e">
        <f t="shared" si="3"/>
        <v>#DIV/0!</v>
      </c>
      <c r="S27" s="15">
        <f t="shared" si="4"/>
        <v>85.333333333333343</v>
      </c>
      <c r="T27" s="15" t="e">
        <f t="shared" si="5"/>
        <v>#DIV/0!</v>
      </c>
      <c r="U27" s="47"/>
    </row>
    <row r="28" spans="1:21" ht="78.75" x14ac:dyDescent="0.25">
      <c r="A28" s="17"/>
      <c r="B28" s="5" t="s">
        <v>37</v>
      </c>
      <c r="C28" s="4" t="s">
        <v>36</v>
      </c>
      <c r="D28" s="71"/>
      <c r="E28" s="3">
        <v>0</v>
      </c>
      <c r="F28" s="2">
        <f t="shared" si="1"/>
        <v>239285900</v>
      </c>
      <c r="G28" s="2">
        <v>0</v>
      </c>
      <c r="H28" s="2">
        <v>239285900</v>
      </c>
      <c r="I28" s="2">
        <v>0</v>
      </c>
      <c r="J28" s="2">
        <v>0</v>
      </c>
      <c r="K28" s="2">
        <f t="shared" si="22"/>
        <v>237298435</v>
      </c>
      <c r="L28" s="2">
        <v>0</v>
      </c>
      <c r="M28" s="2">
        <v>237298435</v>
      </c>
      <c r="N28" s="3">
        <v>0</v>
      </c>
      <c r="O28" s="3">
        <v>0</v>
      </c>
      <c r="P28" s="15"/>
      <c r="Q28" s="15">
        <f t="shared" si="2"/>
        <v>99.169418256570907</v>
      </c>
      <c r="R28" s="15" t="e">
        <f t="shared" si="3"/>
        <v>#DIV/0!</v>
      </c>
      <c r="S28" s="15">
        <f t="shared" si="4"/>
        <v>99.169418256570907</v>
      </c>
      <c r="T28" s="15" t="e">
        <f t="shared" si="5"/>
        <v>#DIV/0!</v>
      </c>
      <c r="U28" s="47"/>
    </row>
    <row r="29" spans="1:21" ht="57.75" customHeight="1" x14ac:dyDescent="0.25">
      <c r="A29" s="17"/>
      <c r="B29" s="5" t="s">
        <v>39</v>
      </c>
      <c r="C29" s="4" t="s">
        <v>38</v>
      </c>
      <c r="D29" s="71"/>
      <c r="E29" s="3">
        <v>0</v>
      </c>
      <c r="F29" s="2">
        <f t="shared" si="1"/>
        <v>66863100</v>
      </c>
      <c r="G29" s="2">
        <v>0</v>
      </c>
      <c r="H29" s="2">
        <v>66863100</v>
      </c>
      <c r="I29" s="2">
        <v>0</v>
      </c>
      <c r="J29" s="2">
        <v>0</v>
      </c>
      <c r="K29" s="2">
        <f t="shared" si="22"/>
        <v>66853662.960000001</v>
      </c>
      <c r="L29" s="2">
        <v>0</v>
      </c>
      <c r="M29" s="2">
        <v>66853662.960000001</v>
      </c>
      <c r="N29" s="2">
        <v>0</v>
      </c>
      <c r="O29" s="2">
        <v>0</v>
      </c>
      <c r="P29" s="15"/>
      <c r="Q29" s="15">
        <f t="shared" si="2"/>
        <v>99.985886026821973</v>
      </c>
      <c r="R29" s="15" t="e">
        <f t="shared" si="3"/>
        <v>#DIV/0!</v>
      </c>
      <c r="S29" s="15">
        <f t="shared" si="4"/>
        <v>99.985886026821973</v>
      </c>
      <c r="T29" s="15" t="e">
        <f t="shared" si="5"/>
        <v>#DIV/0!</v>
      </c>
      <c r="U29" s="47"/>
    </row>
    <row r="30" spans="1:21" ht="45" x14ac:dyDescent="0.25">
      <c r="A30" s="17"/>
      <c r="B30" s="5" t="s">
        <v>40</v>
      </c>
      <c r="C30" s="4" t="s">
        <v>7</v>
      </c>
      <c r="D30" s="71"/>
      <c r="E30" s="3">
        <v>0</v>
      </c>
      <c r="F30" s="2">
        <f t="shared" si="1"/>
        <v>1172555500</v>
      </c>
      <c r="G30" s="2">
        <v>0</v>
      </c>
      <c r="H30" s="2">
        <v>1172555500</v>
      </c>
      <c r="I30" s="2">
        <v>0</v>
      </c>
      <c r="J30" s="2">
        <v>0</v>
      </c>
      <c r="K30" s="2">
        <f t="shared" si="22"/>
        <v>1171443851.05</v>
      </c>
      <c r="L30" s="2">
        <v>0</v>
      </c>
      <c r="M30" s="2">
        <v>1171443851.05</v>
      </c>
      <c r="N30" s="2">
        <v>0</v>
      </c>
      <c r="O30" s="2">
        <v>0</v>
      </c>
      <c r="P30" s="15"/>
      <c r="Q30" s="15">
        <f t="shared" si="2"/>
        <v>99.9051943426132</v>
      </c>
      <c r="R30" s="15" t="e">
        <f t="shared" si="3"/>
        <v>#DIV/0!</v>
      </c>
      <c r="S30" s="15">
        <f t="shared" si="4"/>
        <v>99.9051943426132</v>
      </c>
      <c r="T30" s="15" t="e">
        <f t="shared" si="5"/>
        <v>#DIV/0!</v>
      </c>
      <c r="U30" s="47"/>
    </row>
    <row r="31" spans="1:21" ht="45" x14ac:dyDescent="0.25">
      <c r="A31" s="17"/>
      <c r="B31" s="5" t="s">
        <v>42</v>
      </c>
      <c r="C31" s="4" t="s">
        <v>9</v>
      </c>
      <c r="D31" s="71"/>
      <c r="E31" s="3">
        <v>0</v>
      </c>
      <c r="F31" s="2">
        <f t="shared" si="1"/>
        <v>285910700</v>
      </c>
      <c r="G31" s="2">
        <v>0</v>
      </c>
      <c r="H31" s="2">
        <v>285910700</v>
      </c>
      <c r="I31" s="2">
        <v>0</v>
      </c>
      <c r="J31" s="2">
        <v>0</v>
      </c>
      <c r="K31" s="2">
        <f t="shared" si="22"/>
        <v>285672671</v>
      </c>
      <c r="L31" s="2">
        <v>0</v>
      </c>
      <c r="M31" s="2">
        <v>285672671</v>
      </c>
      <c r="N31" s="2">
        <v>0</v>
      </c>
      <c r="O31" s="2">
        <v>0</v>
      </c>
      <c r="P31" s="15"/>
      <c r="Q31" s="15">
        <f t="shared" si="2"/>
        <v>99.916747082218322</v>
      </c>
      <c r="R31" s="15" t="e">
        <f t="shared" si="3"/>
        <v>#DIV/0!</v>
      </c>
      <c r="S31" s="15">
        <f t="shared" si="4"/>
        <v>99.916747082218322</v>
      </c>
      <c r="T31" s="15" t="e">
        <f t="shared" si="5"/>
        <v>#DIV/0!</v>
      </c>
      <c r="U31" s="47"/>
    </row>
    <row r="32" spans="1:21" ht="54" customHeight="1" x14ac:dyDescent="0.25">
      <c r="A32" s="17"/>
      <c r="B32" s="5" t="s">
        <v>43</v>
      </c>
      <c r="C32" s="4" t="s">
        <v>8</v>
      </c>
      <c r="D32" s="71"/>
      <c r="E32" s="3">
        <v>0</v>
      </c>
      <c r="F32" s="2">
        <f t="shared" si="1"/>
        <v>2659779500</v>
      </c>
      <c r="G32" s="2">
        <v>0</v>
      </c>
      <c r="H32" s="2">
        <v>2659779500</v>
      </c>
      <c r="I32" s="2">
        <v>0</v>
      </c>
      <c r="J32" s="2">
        <v>0</v>
      </c>
      <c r="K32" s="2">
        <f t="shared" si="22"/>
        <v>2583465593.73</v>
      </c>
      <c r="L32" s="2">
        <v>0</v>
      </c>
      <c r="M32" s="2">
        <v>2583465593.73</v>
      </c>
      <c r="N32" s="2">
        <v>0</v>
      </c>
      <c r="O32" s="2">
        <v>0</v>
      </c>
      <c r="P32" s="15"/>
      <c r="Q32" s="15">
        <f t="shared" si="2"/>
        <v>97.130818315202447</v>
      </c>
      <c r="R32" s="15" t="e">
        <f t="shared" si="3"/>
        <v>#DIV/0!</v>
      </c>
      <c r="S32" s="15">
        <f t="shared" si="4"/>
        <v>97.130818315202447</v>
      </c>
      <c r="T32" s="15" t="e">
        <f t="shared" si="5"/>
        <v>#DIV/0!</v>
      </c>
      <c r="U32" s="47"/>
    </row>
    <row r="33" spans="1:21" ht="45" x14ac:dyDescent="0.25">
      <c r="A33" s="17"/>
      <c r="B33" s="5" t="s">
        <v>44</v>
      </c>
      <c r="C33" s="4" t="s">
        <v>10</v>
      </c>
      <c r="D33" s="71"/>
      <c r="E33" s="3">
        <v>0</v>
      </c>
      <c r="F33" s="2">
        <f t="shared" si="1"/>
        <v>37987600</v>
      </c>
      <c r="G33" s="2">
        <v>0</v>
      </c>
      <c r="H33" s="2">
        <v>37987600</v>
      </c>
      <c r="I33" s="2">
        <v>0</v>
      </c>
      <c r="J33" s="2">
        <v>0</v>
      </c>
      <c r="K33" s="2">
        <f t="shared" si="22"/>
        <v>34710573.609999999</v>
      </c>
      <c r="L33" s="2">
        <v>0</v>
      </c>
      <c r="M33" s="2">
        <v>34710573.609999999</v>
      </c>
      <c r="N33" s="2">
        <v>0</v>
      </c>
      <c r="O33" s="2">
        <v>0</v>
      </c>
      <c r="P33" s="15"/>
      <c r="Q33" s="15">
        <f t="shared" si="2"/>
        <v>91.373431356547925</v>
      </c>
      <c r="R33" s="15" t="e">
        <f t="shared" si="3"/>
        <v>#DIV/0!</v>
      </c>
      <c r="S33" s="15">
        <f t="shared" si="4"/>
        <v>91.373431356547925</v>
      </c>
      <c r="T33" s="15" t="e">
        <f t="shared" si="5"/>
        <v>#DIV/0!</v>
      </c>
      <c r="U33" s="47"/>
    </row>
    <row r="34" spans="1:21" ht="22.5" x14ac:dyDescent="0.25">
      <c r="A34" s="17"/>
      <c r="B34" s="5" t="s">
        <v>45</v>
      </c>
      <c r="C34" s="4" t="s">
        <v>13</v>
      </c>
      <c r="D34" s="71"/>
      <c r="E34" s="3">
        <v>0</v>
      </c>
      <c r="F34" s="2">
        <f t="shared" si="1"/>
        <v>300000</v>
      </c>
      <c r="G34" s="2">
        <v>0</v>
      </c>
      <c r="H34" s="2">
        <v>300000</v>
      </c>
      <c r="I34" s="2">
        <v>0</v>
      </c>
      <c r="J34" s="2">
        <v>0</v>
      </c>
      <c r="K34" s="2">
        <f t="shared" si="22"/>
        <v>300000</v>
      </c>
      <c r="L34" s="2">
        <v>0</v>
      </c>
      <c r="M34" s="2">
        <v>300000</v>
      </c>
      <c r="N34" s="2">
        <v>0</v>
      </c>
      <c r="O34" s="2">
        <v>0</v>
      </c>
      <c r="P34" s="15"/>
      <c r="Q34" s="15">
        <f t="shared" si="2"/>
        <v>100</v>
      </c>
      <c r="R34" s="15" t="e">
        <f t="shared" si="3"/>
        <v>#DIV/0!</v>
      </c>
      <c r="S34" s="15">
        <f t="shared" si="4"/>
        <v>100</v>
      </c>
      <c r="T34" s="15" t="e">
        <f t="shared" si="5"/>
        <v>#DIV/0!</v>
      </c>
      <c r="U34" s="47"/>
    </row>
    <row r="35" spans="1:21" ht="12" customHeight="1" x14ac:dyDescent="0.25">
      <c r="A35" s="17"/>
      <c r="B35" s="5" t="s">
        <v>46</v>
      </c>
      <c r="C35" s="4" t="s">
        <v>16</v>
      </c>
      <c r="D35" s="71"/>
      <c r="E35" s="3">
        <v>0</v>
      </c>
      <c r="F35" s="2">
        <f t="shared" si="1"/>
        <v>3045900</v>
      </c>
      <c r="G35" s="2">
        <v>3045900</v>
      </c>
      <c r="H35" s="2">
        <v>0</v>
      </c>
      <c r="I35" s="2">
        <v>0</v>
      </c>
      <c r="J35" s="2">
        <v>0</v>
      </c>
      <c r="K35" s="2">
        <f t="shared" si="22"/>
        <v>3045740.08</v>
      </c>
      <c r="L35" s="2">
        <v>3045740.08</v>
      </c>
      <c r="M35" s="2">
        <v>0</v>
      </c>
      <c r="N35" s="2">
        <v>0</v>
      </c>
      <c r="O35" s="2">
        <v>0</v>
      </c>
      <c r="P35" s="15"/>
      <c r="Q35" s="15">
        <f t="shared" si="2"/>
        <v>99.994749663482068</v>
      </c>
      <c r="R35" s="15">
        <f t="shared" si="3"/>
        <v>99.994749663482068</v>
      </c>
      <c r="S35" s="15" t="e">
        <f t="shared" si="4"/>
        <v>#DIV/0!</v>
      </c>
      <c r="T35" s="15" t="e">
        <f t="shared" si="5"/>
        <v>#DIV/0!</v>
      </c>
      <c r="U35" s="47"/>
    </row>
    <row r="36" spans="1:21" ht="56.25" x14ac:dyDescent="0.25">
      <c r="A36" s="17"/>
      <c r="B36" s="5" t="s">
        <v>47</v>
      </c>
      <c r="C36" s="4" t="s">
        <v>15</v>
      </c>
      <c r="D36" s="71"/>
      <c r="E36" s="3">
        <v>0</v>
      </c>
      <c r="F36" s="2">
        <f t="shared" si="1"/>
        <v>103697600</v>
      </c>
      <c r="G36" s="2">
        <v>9594700</v>
      </c>
      <c r="H36" s="2">
        <v>56461700</v>
      </c>
      <c r="I36" s="2">
        <v>37641200</v>
      </c>
      <c r="J36" s="2">
        <v>0</v>
      </c>
      <c r="K36" s="2">
        <f t="shared" si="22"/>
        <v>102777183</v>
      </c>
      <c r="L36" s="2">
        <v>9425366.0899999999</v>
      </c>
      <c r="M36" s="2">
        <v>56011080.619999997</v>
      </c>
      <c r="N36" s="2">
        <v>37340736.289999999</v>
      </c>
      <c r="O36" s="2">
        <v>0</v>
      </c>
      <c r="P36" s="15"/>
      <c r="Q36" s="15">
        <f t="shared" si="2"/>
        <v>99.112402794278751</v>
      </c>
      <c r="R36" s="15">
        <f t="shared" si="3"/>
        <v>98.235130749267825</v>
      </c>
      <c r="S36" s="15">
        <f t="shared" si="4"/>
        <v>99.201902564038974</v>
      </c>
      <c r="T36" s="15">
        <f t="shared" si="5"/>
        <v>99.201769045620225</v>
      </c>
      <c r="U36" s="47"/>
    </row>
    <row r="37" spans="1:21" ht="67.5" hidden="1" x14ac:dyDescent="0.25">
      <c r="A37" s="17"/>
      <c r="B37" s="5" t="s">
        <v>126</v>
      </c>
      <c r="C37" s="4" t="s">
        <v>127</v>
      </c>
      <c r="D37" s="48"/>
      <c r="E37" s="3">
        <v>0</v>
      </c>
      <c r="F37" s="2">
        <f t="shared" ref="F37" si="29">G37+H37+I37+J37</f>
        <v>0</v>
      </c>
      <c r="G37" s="2">
        <v>0</v>
      </c>
      <c r="H37" s="2">
        <v>0</v>
      </c>
      <c r="I37" s="69"/>
      <c r="J37" s="2">
        <v>0</v>
      </c>
      <c r="K37" s="2">
        <f t="shared" ref="K37" si="30">L37+M37+N37+O37</f>
        <v>0</v>
      </c>
      <c r="L37" s="2">
        <v>0</v>
      </c>
      <c r="M37" s="2">
        <v>0</v>
      </c>
      <c r="N37" s="69"/>
      <c r="O37" s="2">
        <v>0</v>
      </c>
      <c r="P37" s="15"/>
      <c r="Q37" s="15" t="e">
        <f t="shared" ref="Q37" si="31">K37/F37*100</f>
        <v>#DIV/0!</v>
      </c>
      <c r="R37" s="15" t="e">
        <f t="shared" ref="R37" si="32">L37/G37*100</f>
        <v>#DIV/0!</v>
      </c>
      <c r="S37" s="15" t="e">
        <f t="shared" ref="S37" si="33">M37/H37*100</f>
        <v>#DIV/0!</v>
      </c>
      <c r="T37" s="15" t="e">
        <f t="shared" ref="T37" si="34">N37/I37*100</f>
        <v>#DIV/0!</v>
      </c>
      <c r="U37" s="47"/>
    </row>
    <row r="38" spans="1:21" ht="24.75" customHeight="1" x14ac:dyDescent="0.25">
      <c r="A38" s="17"/>
      <c r="B38" s="5" t="s">
        <v>48</v>
      </c>
      <c r="C38" s="4" t="s">
        <v>14</v>
      </c>
      <c r="D38" s="71"/>
      <c r="E38" s="3">
        <v>0</v>
      </c>
      <c r="F38" s="2">
        <f t="shared" si="1"/>
        <v>250000</v>
      </c>
      <c r="G38" s="2">
        <v>0</v>
      </c>
      <c r="H38" s="2">
        <v>250000</v>
      </c>
      <c r="I38" s="2">
        <v>0</v>
      </c>
      <c r="J38" s="2">
        <v>0</v>
      </c>
      <c r="K38" s="2">
        <f t="shared" si="22"/>
        <v>250000</v>
      </c>
      <c r="L38" s="2">
        <v>0</v>
      </c>
      <c r="M38" s="2">
        <v>250000</v>
      </c>
      <c r="N38" s="2">
        <v>0</v>
      </c>
      <c r="O38" s="2">
        <v>0</v>
      </c>
      <c r="P38" s="15"/>
      <c r="Q38" s="15">
        <f t="shared" si="2"/>
        <v>100</v>
      </c>
      <c r="R38" s="15" t="e">
        <f t="shared" si="3"/>
        <v>#DIV/0!</v>
      </c>
      <c r="S38" s="15">
        <f t="shared" si="4"/>
        <v>100</v>
      </c>
      <c r="T38" s="15" t="e">
        <f t="shared" si="5"/>
        <v>#DIV/0!</v>
      </c>
      <c r="U38" s="47"/>
    </row>
    <row r="39" spans="1:21" ht="31.5" x14ac:dyDescent="0.25">
      <c r="A39" s="16" t="s">
        <v>91</v>
      </c>
      <c r="B39" s="65" t="s">
        <v>49</v>
      </c>
      <c r="C39" s="63" t="s">
        <v>74</v>
      </c>
      <c r="D39" s="52" t="s">
        <v>66</v>
      </c>
      <c r="E39" s="53">
        <f>E40</f>
        <v>0</v>
      </c>
      <c r="F39" s="53">
        <f t="shared" si="1"/>
        <v>53043670</v>
      </c>
      <c r="G39" s="53">
        <f>G40+G41</f>
        <v>53043670</v>
      </c>
      <c r="H39" s="53">
        <f t="shared" ref="H39:I39" si="35">H40+H41</f>
        <v>0</v>
      </c>
      <c r="I39" s="53">
        <f t="shared" si="35"/>
        <v>0</v>
      </c>
      <c r="J39" s="53">
        <f>J40</f>
        <v>0</v>
      </c>
      <c r="K39" s="53">
        <f t="shared" ref="K39:K48" si="36">L39+M39+N39+O39</f>
        <v>51179758.339999996</v>
      </c>
      <c r="L39" s="53">
        <f>L40+L41</f>
        <v>51179758.339999996</v>
      </c>
      <c r="M39" s="53">
        <f t="shared" ref="M39:N39" si="37">M40+M41</f>
        <v>0</v>
      </c>
      <c r="N39" s="53">
        <f t="shared" si="37"/>
        <v>0</v>
      </c>
      <c r="O39" s="53">
        <f>O40</f>
        <v>0</v>
      </c>
      <c r="P39" s="54"/>
      <c r="Q39" s="54">
        <f t="shared" si="2"/>
        <v>96.486080883920735</v>
      </c>
      <c r="R39" s="54">
        <f t="shared" si="3"/>
        <v>96.486080883920735</v>
      </c>
      <c r="S39" s="54" t="e">
        <f t="shared" si="4"/>
        <v>#DIV/0!</v>
      </c>
      <c r="T39" s="54" t="e">
        <f t="shared" si="5"/>
        <v>#DIV/0!</v>
      </c>
      <c r="U39" s="47"/>
    </row>
    <row r="40" spans="1:21" ht="12" customHeight="1" x14ac:dyDescent="0.25">
      <c r="A40" s="18"/>
      <c r="B40" s="5" t="s">
        <v>50</v>
      </c>
      <c r="C40" s="34" t="s">
        <v>12</v>
      </c>
      <c r="D40" s="71" t="s">
        <v>66</v>
      </c>
      <c r="E40" s="3">
        <v>0</v>
      </c>
      <c r="F40" s="2">
        <f t="shared" si="1"/>
        <v>51751284</v>
      </c>
      <c r="G40" s="2">
        <v>51751284</v>
      </c>
      <c r="H40" s="2">
        <v>0</v>
      </c>
      <c r="I40" s="2">
        <v>0</v>
      </c>
      <c r="J40" s="3">
        <v>0</v>
      </c>
      <c r="K40" s="2">
        <f t="shared" si="36"/>
        <v>50212362.829999998</v>
      </c>
      <c r="L40" s="76">
        <v>50212362.829999998</v>
      </c>
      <c r="M40" s="2">
        <v>0</v>
      </c>
      <c r="N40" s="2">
        <v>0</v>
      </c>
      <c r="O40" s="3">
        <v>0</v>
      </c>
      <c r="P40" s="15"/>
      <c r="Q40" s="15">
        <f t="shared" si="2"/>
        <v>97.026313066937618</v>
      </c>
      <c r="R40" s="15">
        <f t="shared" si="3"/>
        <v>97.026313066937618</v>
      </c>
      <c r="S40" s="15" t="e">
        <f t="shared" si="4"/>
        <v>#DIV/0!</v>
      </c>
      <c r="T40" s="15" t="e">
        <f t="shared" si="5"/>
        <v>#DIV/0!</v>
      </c>
      <c r="U40" s="47"/>
    </row>
    <row r="41" spans="1:21" ht="12" customHeight="1" x14ac:dyDescent="0.25">
      <c r="A41" s="18"/>
      <c r="B41" s="5" t="s">
        <v>50</v>
      </c>
      <c r="C41" s="34" t="s">
        <v>12</v>
      </c>
      <c r="D41" s="71" t="s">
        <v>130</v>
      </c>
      <c r="E41" s="3"/>
      <c r="F41" s="2">
        <f t="shared" si="1"/>
        <v>1292386</v>
      </c>
      <c r="G41" s="2">
        <v>1292386</v>
      </c>
      <c r="H41" s="2">
        <v>0</v>
      </c>
      <c r="I41" s="2">
        <v>0</v>
      </c>
      <c r="J41" s="3"/>
      <c r="K41" s="2">
        <f t="shared" si="36"/>
        <v>967395.51</v>
      </c>
      <c r="L41" s="77">
        <v>967395.51</v>
      </c>
      <c r="M41" s="2">
        <v>0</v>
      </c>
      <c r="N41" s="2">
        <v>0</v>
      </c>
      <c r="O41" s="3"/>
      <c r="P41" s="15"/>
      <c r="Q41" s="15">
        <f t="shared" si="2"/>
        <v>74.853450130224246</v>
      </c>
      <c r="R41" s="15">
        <f t="shared" si="3"/>
        <v>74.853450130224246</v>
      </c>
      <c r="S41" s="15" t="e">
        <f t="shared" si="4"/>
        <v>#DIV/0!</v>
      </c>
      <c r="T41" s="15" t="e">
        <f t="shared" si="5"/>
        <v>#DIV/0!</v>
      </c>
      <c r="U41" s="47"/>
    </row>
    <row r="42" spans="1:21" ht="56.25" customHeight="1" x14ac:dyDescent="0.25">
      <c r="A42" s="18" t="s">
        <v>92</v>
      </c>
      <c r="B42" s="65" t="s">
        <v>52</v>
      </c>
      <c r="C42" s="63" t="s">
        <v>73</v>
      </c>
      <c r="D42" s="52" t="s">
        <v>66</v>
      </c>
      <c r="E42" s="53">
        <f>E43</f>
        <v>0</v>
      </c>
      <c r="F42" s="53">
        <f t="shared" si="1"/>
        <v>88000</v>
      </c>
      <c r="G42" s="53">
        <f t="shared" ref="G42:I42" si="38">G43</f>
        <v>88000</v>
      </c>
      <c r="H42" s="53">
        <f t="shared" si="38"/>
        <v>0</v>
      </c>
      <c r="I42" s="53">
        <f t="shared" si="38"/>
        <v>0</v>
      </c>
      <c r="J42" s="53">
        <f>J43</f>
        <v>0</v>
      </c>
      <c r="K42" s="53">
        <f t="shared" si="36"/>
        <v>80000</v>
      </c>
      <c r="L42" s="72">
        <f t="shared" ref="L42:M42" si="39">L43</f>
        <v>80000</v>
      </c>
      <c r="M42" s="53">
        <f t="shared" si="39"/>
        <v>0</v>
      </c>
      <c r="N42" s="53">
        <f>N43</f>
        <v>0</v>
      </c>
      <c r="O42" s="53">
        <f>O43</f>
        <v>0</v>
      </c>
      <c r="P42" s="54"/>
      <c r="Q42" s="54">
        <f t="shared" si="2"/>
        <v>90.909090909090907</v>
      </c>
      <c r="R42" s="54">
        <f t="shared" si="3"/>
        <v>90.909090909090907</v>
      </c>
      <c r="S42" s="54" t="e">
        <f t="shared" si="4"/>
        <v>#DIV/0!</v>
      </c>
      <c r="T42" s="54" t="e">
        <f t="shared" si="5"/>
        <v>#DIV/0!</v>
      </c>
      <c r="U42" s="47"/>
    </row>
    <row r="43" spans="1:21" ht="16.5" customHeight="1" x14ac:dyDescent="0.25">
      <c r="A43" s="19"/>
      <c r="B43" s="5" t="s">
        <v>51</v>
      </c>
      <c r="C43" s="4" t="s">
        <v>16</v>
      </c>
      <c r="D43" s="71"/>
      <c r="E43" s="2">
        <v>0</v>
      </c>
      <c r="F43" s="2">
        <f t="shared" si="1"/>
        <v>88000</v>
      </c>
      <c r="G43" s="2">
        <v>88000</v>
      </c>
      <c r="H43" s="2">
        <v>0</v>
      </c>
      <c r="I43" s="2">
        <v>0</v>
      </c>
      <c r="J43" s="2">
        <v>0</v>
      </c>
      <c r="K43" s="2">
        <f t="shared" si="36"/>
        <v>80000</v>
      </c>
      <c r="L43" s="2">
        <v>80000</v>
      </c>
      <c r="M43" s="2">
        <v>0</v>
      </c>
      <c r="N43" s="2">
        <v>0</v>
      </c>
      <c r="O43" s="2">
        <v>0</v>
      </c>
      <c r="P43" s="15"/>
      <c r="Q43" s="15">
        <f t="shared" si="2"/>
        <v>90.909090909090907</v>
      </c>
      <c r="R43" s="15">
        <f t="shared" si="3"/>
        <v>90.909090909090907</v>
      </c>
      <c r="S43" s="15" t="e">
        <f t="shared" si="4"/>
        <v>#DIV/0!</v>
      </c>
      <c r="T43" s="15" t="e">
        <f t="shared" si="5"/>
        <v>#DIV/0!</v>
      </c>
      <c r="U43" s="47"/>
    </row>
    <row r="44" spans="1:21" ht="21" x14ac:dyDescent="0.25">
      <c r="A44" s="18" t="s">
        <v>93</v>
      </c>
      <c r="B44" s="65" t="s">
        <v>54</v>
      </c>
      <c r="C44" s="63" t="s">
        <v>77</v>
      </c>
      <c r="D44" s="52" t="s">
        <v>66</v>
      </c>
      <c r="E44" s="53">
        <f>E45+E46</f>
        <v>0</v>
      </c>
      <c r="F44" s="53">
        <f t="shared" si="1"/>
        <v>4206450</v>
      </c>
      <c r="G44" s="53">
        <f t="shared" ref="G44:I44" si="40">G45+G46</f>
        <v>423650</v>
      </c>
      <c r="H44" s="53">
        <f t="shared" si="40"/>
        <v>3782800</v>
      </c>
      <c r="I44" s="53">
        <f t="shared" si="40"/>
        <v>0</v>
      </c>
      <c r="J44" s="53">
        <f>J45+J46</f>
        <v>0</v>
      </c>
      <c r="K44" s="53">
        <f t="shared" si="36"/>
        <v>4205937.16</v>
      </c>
      <c r="L44" s="53">
        <f t="shared" ref="L44:M44" si="41">L45+L46</f>
        <v>423650</v>
      </c>
      <c r="M44" s="53">
        <f t="shared" si="41"/>
        <v>3782287.16</v>
      </c>
      <c r="N44" s="53">
        <f>N45+N46</f>
        <v>0</v>
      </c>
      <c r="O44" s="53">
        <f>O45+O46</f>
        <v>0</v>
      </c>
      <c r="P44" s="54"/>
      <c r="Q44" s="54">
        <f t="shared" si="2"/>
        <v>99.987808246858989</v>
      </c>
      <c r="R44" s="54">
        <f t="shared" si="3"/>
        <v>100</v>
      </c>
      <c r="S44" s="54">
        <f t="shared" si="4"/>
        <v>99.986442846568679</v>
      </c>
      <c r="T44" s="54" t="e">
        <f t="shared" si="5"/>
        <v>#DIV/0!</v>
      </c>
      <c r="U44" s="47"/>
    </row>
    <row r="45" spans="1:21" ht="105" customHeight="1" x14ac:dyDescent="0.25">
      <c r="A45" s="19"/>
      <c r="B45" s="5" t="s">
        <v>55</v>
      </c>
      <c r="C45" s="4" t="s">
        <v>53</v>
      </c>
      <c r="D45" s="71"/>
      <c r="E45" s="2">
        <v>0</v>
      </c>
      <c r="F45" s="2">
        <f t="shared" si="1"/>
        <v>3782800</v>
      </c>
      <c r="G45" s="2">
        <v>0</v>
      </c>
      <c r="H45" s="2">
        <v>3782800</v>
      </c>
      <c r="I45" s="2">
        <v>0</v>
      </c>
      <c r="J45" s="3">
        <v>0</v>
      </c>
      <c r="K45" s="2">
        <f t="shared" si="36"/>
        <v>3782287.16</v>
      </c>
      <c r="L45" s="2">
        <v>0</v>
      </c>
      <c r="M45" s="2">
        <v>3782287.16</v>
      </c>
      <c r="N45" s="2">
        <v>0</v>
      </c>
      <c r="O45" s="2">
        <v>0</v>
      </c>
      <c r="P45" s="15"/>
      <c r="Q45" s="15">
        <f t="shared" si="2"/>
        <v>99.986442846568679</v>
      </c>
      <c r="R45" s="15" t="e">
        <f t="shared" si="3"/>
        <v>#DIV/0!</v>
      </c>
      <c r="S45" s="15">
        <f t="shared" si="4"/>
        <v>99.986442846568679</v>
      </c>
      <c r="T45" s="15" t="e">
        <f t="shared" si="5"/>
        <v>#DIV/0!</v>
      </c>
      <c r="U45" s="47"/>
    </row>
    <row r="46" spans="1:21" ht="13.5" customHeight="1" x14ac:dyDescent="0.25">
      <c r="A46" s="19"/>
      <c r="B46" s="5" t="s">
        <v>56</v>
      </c>
      <c r="C46" s="4" t="s">
        <v>16</v>
      </c>
      <c r="D46" s="71"/>
      <c r="E46" s="2">
        <v>0</v>
      </c>
      <c r="F46" s="2">
        <f t="shared" si="1"/>
        <v>423650</v>
      </c>
      <c r="G46" s="2">
        <v>423650</v>
      </c>
      <c r="H46" s="2">
        <v>0</v>
      </c>
      <c r="I46" s="2">
        <v>0</v>
      </c>
      <c r="J46" s="2">
        <v>0</v>
      </c>
      <c r="K46" s="2">
        <f t="shared" si="36"/>
        <v>423650</v>
      </c>
      <c r="L46" s="2">
        <v>423650</v>
      </c>
      <c r="M46" s="2">
        <v>0</v>
      </c>
      <c r="N46" s="2">
        <v>0</v>
      </c>
      <c r="O46" s="2">
        <v>0</v>
      </c>
      <c r="P46" s="15"/>
      <c r="Q46" s="15">
        <f t="shared" si="2"/>
        <v>100</v>
      </c>
      <c r="R46" s="15">
        <f t="shared" si="3"/>
        <v>100</v>
      </c>
      <c r="S46" s="15" t="e">
        <f t="shared" si="4"/>
        <v>#DIV/0!</v>
      </c>
      <c r="T46" s="15" t="e">
        <f t="shared" si="5"/>
        <v>#DIV/0!</v>
      </c>
      <c r="U46" s="47"/>
    </row>
    <row r="47" spans="1:21" ht="45" customHeight="1" x14ac:dyDescent="0.25">
      <c r="A47" s="18" t="s">
        <v>94</v>
      </c>
      <c r="B47" s="62"/>
      <c r="C47" s="63" t="s">
        <v>72</v>
      </c>
      <c r="D47" s="52" t="s">
        <v>66</v>
      </c>
      <c r="E47" s="53">
        <f>E48</f>
        <v>0</v>
      </c>
      <c r="F47" s="53">
        <f t="shared" si="1"/>
        <v>55000</v>
      </c>
      <c r="G47" s="53">
        <f t="shared" ref="G47:I47" si="42">G48</f>
        <v>55000</v>
      </c>
      <c r="H47" s="53">
        <f t="shared" si="42"/>
        <v>0</v>
      </c>
      <c r="I47" s="53">
        <f t="shared" si="42"/>
        <v>0</v>
      </c>
      <c r="J47" s="53">
        <f>J48</f>
        <v>0</v>
      </c>
      <c r="K47" s="53">
        <f t="shared" si="36"/>
        <v>54900</v>
      </c>
      <c r="L47" s="53">
        <f t="shared" ref="L47:M47" si="43">L48</f>
        <v>54900</v>
      </c>
      <c r="M47" s="53">
        <f t="shared" si="43"/>
        <v>0</v>
      </c>
      <c r="N47" s="53">
        <f>N48</f>
        <v>0</v>
      </c>
      <c r="O47" s="53">
        <f>O48</f>
        <v>0</v>
      </c>
      <c r="P47" s="54" t="e">
        <f>O47/E47*100</f>
        <v>#DIV/0!</v>
      </c>
      <c r="Q47" s="54">
        <f t="shared" si="2"/>
        <v>99.818181818181813</v>
      </c>
      <c r="R47" s="54">
        <f t="shared" si="3"/>
        <v>99.818181818181813</v>
      </c>
      <c r="S47" s="54" t="e">
        <f t="shared" si="4"/>
        <v>#DIV/0!</v>
      </c>
      <c r="T47" s="54" t="e">
        <f t="shared" si="5"/>
        <v>#DIV/0!</v>
      </c>
      <c r="U47" s="47"/>
    </row>
    <row r="48" spans="1:21" ht="13.5" customHeight="1" x14ac:dyDescent="0.25">
      <c r="A48" s="19"/>
      <c r="B48" s="5" t="s">
        <v>57</v>
      </c>
      <c r="C48" s="4" t="s">
        <v>16</v>
      </c>
      <c r="D48" s="71"/>
      <c r="E48" s="2">
        <v>0</v>
      </c>
      <c r="F48" s="2">
        <f t="shared" si="1"/>
        <v>55000</v>
      </c>
      <c r="G48" s="2">
        <v>55000</v>
      </c>
      <c r="H48" s="2">
        <v>0</v>
      </c>
      <c r="I48" s="2">
        <v>0</v>
      </c>
      <c r="J48" s="3">
        <v>0</v>
      </c>
      <c r="K48" s="2">
        <f t="shared" si="36"/>
        <v>54900</v>
      </c>
      <c r="L48" s="2">
        <v>54900</v>
      </c>
      <c r="M48" s="2">
        <v>0</v>
      </c>
      <c r="N48" s="2">
        <v>0</v>
      </c>
      <c r="O48" s="2">
        <v>0</v>
      </c>
      <c r="P48" s="12" t="e">
        <f t="shared" ref="P48:P51" si="44">O48/E48*100</f>
        <v>#DIV/0!</v>
      </c>
      <c r="Q48" s="15">
        <f t="shared" si="2"/>
        <v>99.818181818181813</v>
      </c>
      <c r="R48" s="15">
        <f t="shared" si="3"/>
        <v>99.818181818181813</v>
      </c>
      <c r="S48" s="15" t="e">
        <f t="shared" si="4"/>
        <v>#DIV/0!</v>
      </c>
      <c r="T48" s="15" t="e">
        <f t="shared" si="5"/>
        <v>#DIV/0!</v>
      </c>
      <c r="U48" s="47"/>
    </row>
    <row r="49" spans="1:21" ht="35.25" customHeight="1" x14ac:dyDescent="0.25">
      <c r="A49" s="17"/>
      <c r="B49" s="64"/>
      <c r="C49" s="66" t="s">
        <v>125</v>
      </c>
      <c r="D49" s="52" t="s">
        <v>67</v>
      </c>
      <c r="E49" s="53">
        <f t="shared" ref="E49:O49" si="45">E50+E51</f>
        <v>0</v>
      </c>
      <c r="F49" s="53">
        <f t="shared" si="45"/>
        <v>29499320</v>
      </c>
      <c r="G49" s="53">
        <f t="shared" si="45"/>
        <v>29499320</v>
      </c>
      <c r="H49" s="53">
        <f t="shared" si="45"/>
        <v>0</v>
      </c>
      <c r="I49" s="53">
        <f t="shared" si="45"/>
        <v>0</v>
      </c>
      <c r="J49" s="53">
        <f t="shared" si="45"/>
        <v>0</v>
      </c>
      <c r="K49" s="53">
        <f t="shared" si="45"/>
        <v>29403343.09</v>
      </c>
      <c r="L49" s="53">
        <f t="shared" si="45"/>
        <v>29403343.09</v>
      </c>
      <c r="M49" s="53">
        <f t="shared" si="45"/>
        <v>0</v>
      </c>
      <c r="N49" s="53">
        <f t="shared" si="45"/>
        <v>0</v>
      </c>
      <c r="O49" s="53">
        <f t="shared" si="45"/>
        <v>0</v>
      </c>
      <c r="P49" s="54" t="e">
        <f t="shared" si="44"/>
        <v>#DIV/0!</v>
      </c>
      <c r="Q49" s="55">
        <f t="shared" si="2"/>
        <v>99.674647042711499</v>
      </c>
      <c r="R49" s="55">
        <f t="shared" si="3"/>
        <v>99.674647042711499</v>
      </c>
      <c r="S49" s="55" t="e">
        <f t="shared" si="4"/>
        <v>#DIV/0!</v>
      </c>
      <c r="T49" s="55" t="e">
        <f t="shared" si="5"/>
        <v>#DIV/0!</v>
      </c>
      <c r="U49" s="47"/>
    </row>
    <row r="50" spans="1:21" ht="13.5" customHeight="1" x14ac:dyDescent="0.25">
      <c r="A50" s="17"/>
      <c r="B50" s="5" t="s">
        <v>116</v>
      </c>
      <c r="C50" s="78" t="s">
        <v>115</v>
      </c>
      <c r="D50" s="71"/>
      <c r="E50" s="2"/>
      <c r="F50" s="2">
        <f>G50+H50+I50+J50</f>
        <v>7488255</v>
      </c>
      <c r="G50" s="2">
        <v>7488255</v>
      </c>
      <c r="H50" s="2">
        <v>0</v>
      </c>
      <c r="I50" s="2">
        <v>0</v>
      </c>
      <c r="J50" s="3">
        <v>0</v>
      </c>
      <c r="K50" s="2">
        <f>L50+M50+N50+O50</f>
        <v>7401879.7000000002</v>
      </c>
      <c r="L50" s="2">
        <v>7401879.7000000002</v>
      </c>
      <c r="M50" s="2">
        <v>0</v>
      </c>
      <c r="N50" s="2">
        <v>0</v>
      </c>
      <c r="O50" s="2">
        <v>0</v>
      </c>
      <c r="P50" s="12" t="e">
        <f t="shared" si="44"/>
        <v>#DIV/0!</v>
      </c>
      <c r="Q50" s="15">
        <f t="shared" si="2"/>
        <v>98.846522988333064</v>
      </c>
      <c r="R50" s="15">
        <f t="shared" si="3"/>
        <v>98.846522988333064</v>
      </c>
      <c r="S50" s="15" t="e">
        <f t="shared" si="4"/>
        <v>#DIV/0!</v>
      </c>
      <c r="T50" s="15" t="e">
        <f t="shared" si="5"/>
        <v>#DIV/0!</v>
      </c>
      <c r="U50" s="47"/>
    </row>
    <row r="51" spans="1:21" ht="13.5" customHeight="1" x14ac:dyDescent="0.2">
      <c r="A51" s="17"/>
      <c r="B51" s="79" t="s">
        <v>117</v>
      </c>
      <c r="C51" s="80" t="s">
        <v>12</v>
      </c>
      <c r="D51" s="71"/>
      <c r="E51" s="2"/>
      <c r="F51" s="2">
        <f>G51+H51+I51+J51</f>
        <v>22011065</v>
      </c>
      <c r="G51" s="2">
        <v>22011065</v>
      </c>
      <c r="H51" s="2">
        <v>0</v>
      </c>
      <c r="I51" s="2">
        <v>0</v>
      </c>
      <c r="J51" s="3">
        <v>0</v>
      </c>
      <c r="K51" s="2">
        <f>L51+M51+N51+O51</f>
        <v>22001463.390000001</v>
      </c>
      <c r="L51" s="2">
        <v>22001463.390000001</v>
      </c>
      <c r="M51" s="2">
        <v>0</v>
      </c>
      <c r="N51" s="2">
        <v>0</v>
      </c>
      <c r="O51" s="2">
        <v>0</v>
      </c>
      <c r="P51" s="12" t="e">
        <f t="shared" si="44"/>
        <v>#DIV/0!</v>
      </c>
      <c r="Q51" s="15">
        <f t="shared" si="2"/>
        <v>99.95637825793527</v>
      </c>
      <c r="R51" s="15">
        <f t="shared" si="3"/>
        <v>99.95637825793527</v>
      </c>
      <c r="S51" s="15" t="e">
        <f t="shared" si="4"/>
        <v>#DIV/0!</v>
      </c>
      <c r="T51" s="15" t="e">
        <f t="shared" si="5"/>
        <v>#DIV/0!</v>
      </c>
      <c r="U51" s="47"/>
    </row>
    <row r="52" spans="1:21" s="14" customFormat="1" ht="23.25" customHeight="1" x14ac:dyDescent="0.25">
      <c r="A52" s="16" t="s">
        <v>90</v>
      </c>
      <c r="B52" s="51"/>
      <c r="C52" s="36" t="s">
        <v>95</v>
      </c>
      <c r="D52" s="37"/>
      <c r="E52" s="35">
        <f t="shared" ref="E52:O52" si="46">E53</f>
        <v>0</v>
      </c>
      <c r="F52" s="35">
        <f t="shared" si="1"/>
        <v>66307492</v>
      </c>
      <c r="G52" s="35">
        <f t="shared" si="46"/>
        <v>66025192</v>
      </c>
      <c r="H52" s="35">
        <f t="shared" si="46"/>
        <v>282300</v>
      </c>
      <c r="I52" s="35">
        <f t="shared" si="46"/>
        <v>0</v>
      </c>
      <c r="J52" s="35">
        <f t="shared" si="46"/>
        <v>0</v>
      </c>
      <c r="K52" s="35">
        <f t="shared" si="46"/>
        <v>65971823.600000001</v>
      </c>
      <c r="L52" s="35">
        <f t="shared" si="46"/>
        <v>65689523.600000001</v>
      </c>
      <c r="M52" s="35">
        <f t="shared" si="46"/>
        <v>282300</v>
      </c>
      <c r="N52" s="35">
        <f t="shared" si="46"/>
        <v>0</v>
      </c>
      <c r="O52" s="35">
        <f t="shared" si="46"/>
        <v>0</v>
      </c>
      <c r="P52" s="38"/>
      <c r="Q52" s="38">
        <f t="shared" si="2"/>
        <v>99.493770025263515</v>
      </c>
      <c r="R52" s="38">
        <f t="shared" si="3"/>
        <v>99.491605567765717</v>
      </c>
      <c r="S52" s="38">
        <f t="shared" si="4"/>
        <v>100</v>
      </c>
      <c r="T52" s="38" t="e">
        <f t="shared" si="5"/>
        <v>#DIV/0!</v>
      </c>
      <c r="U52" s="13"/>
    </row>
    <row r="53" spans="1:21" s="14" customFormat="1" ht="33" customHeight="1" x14ac:dyDescent="0.25">
      <c r="A53" s="18" t="s">
        <v>87</v>
      </c>
      <c r="B53" s="67"/>
      <c r="C53" s="63" t="s">
        <v>78</v>
      </c>
      <c r="D53" s="52" t="s">
        <v>66</v>
      </c>
      <c r="E53" s="53">
        <f>E54</f>
        <v>0</v>
      </c>
      <c r="F53" s="53">
        <f t="shared" si="1"/>
        <v>66307492</v>
      </c>
      <c r="G53" s="53">
        <f>G54+G55</f>
        <v>66025192</v>
      </c>
      <c r="H53" s="53">
        <f t="shared" ref="H53" si="47">H54+H55</f>
        <v>282300</v>
      </c>
      <c r="I53" s="53">
        <f t="shared" ref="I53" si="48">I54+I55</f>
        <v>0</v>
      </c>
      <c r="J53" s="53">
        <f>J54</f>
        <v>0</v>
      </c>
      <c r="K53" s="53">
        <f>L53+M53+N53+O53</f>
        <v>65971823.600000001</v>
      </c>
      <c r="L53" s="53">
        <f>L54+L55</f>
        <v>65689523.600000001</v>
      </c>
      <c r="M53" s="53">
        <f t="shared" ref="M53" si="49">M54+M55</f>
        <v>282300</v>
      </c>
      <c r="N53" s="53">
        <f t="shared" ref="N53" si="50">N54+N55</f>
        <v>0</v>
      </c>
      <c r="O53" s="53">
        <f>O54</f>
        <v>0</v>
      </c>
      <c r="P53" s="54"/>
      <c r="Q53" s="54">
        <f t="shared" si="2"/>
        <v>99.493770025263515</v>
      </c>
      <c r="R53" s="54">
        <f t="shared" si="3"/>
        <v>99.491605567765717</v>
      </c>
      <c r="S53" s="54">
        <f t="shared" si="4"/>
        <v>100</v>
      </c>
      <c r="T53" s="54" t="e">
        <f t="shared" si="5"/>
        <v>#DIV/0!</v>
      </c>
      <c r="U53" s="13"/>
    </row>
    <row r="54" spans="1:21" ht="15.75" customHeight="1" x14ac:dyDescent="0.25">
      <c r="A54" s="16"/>
      <c r="B54" s="20" t="s">
        <v>28</v>
      </c>
      <c r="C54" s="4" t="s">
        <v>18</v>
      </c>
      <c r="D54" s="71"/>
      <c r="E54" s="3">
        <v>0</v>
      </c>
      <c r="F54" s="2">
        <f t="shared" si="1"/>
        <v>66025192</v>
      </c>
      <c r="G54" s="2">
        <f>65549528+475664</f>
        <v>66025192</v>
      </c>
      <c r="H54" s="2">
        <v>0</v>
      </c>
      <c r="I54" s="2">
        <v>0</v>
      </c>
      <c r="J54" s="2">
        <v>0</v>
      </c>
      <c r="K54" s="2">
        <f>L54+M54+N54+O54</f>
        <v>65689523.600000001</v>
      </c>
      <c r="L54" s="2">
        <f>65213859.6+475664</f>
        <v>65689523.600000001</v>
      </c>
      <c r="M54" s="2">
        <v>0</v>
      </c>
      <c r="N54" s="2">
        <v>0</v>
      </c>
      <c r="O54" s="2">
        <v>0</v>
      </c>
      <c r="P54" s="15"/>
      <c r="Q54" s="15">
        <f t="shared" si="2"/>
        <v>99.491605567765717</v>
      </c>
      <c r="R54" s="15">
        <f t="shared" si="3"/>
        <v>99.491605567765717</v>
      </c>
      <c r="S54" s="15" t="e">
        <f t="shared" si="4"/>
        <v>#DIV/0!</v>
      </c>
      <c r="T54" s="15" t="e">
        <f t="shared" si="5"/>
        <v>#DIV/0!</v>
      </c>
      <c r="U54" s="47"/>
    </row>
    <row r="55" spans="1:21" ht="67.5" customHeight="1" x14ac:dyDescent="0.25">
      <c r="A55" s="16"/>
      <c r="B55" s="20" t="s">
        <v>118</v>
      </c>
      <c r="C55" s="4" t="s">
        <v>121</v>
      </c>
      <c r="D55" s="71"/>
      <c r="E55" s="3">
        <v>0</v>
      </c>
      <c r="F55" s="2">
        <f t="shared" ref="F55" si="51">G55+H55+I55+J55</f>
        <v>282300</v>
      </c>
      <c r="G55" s="2">
        <v>0</v>
      </c>
      <c r="H55" s="2">
        <v>282300</v>
      </c>
      <c r="I55" s="2">
        <v>0</v>
      </c>
      <c r="J55" s="2">
        <v>0</v>
      </c>
      <c r="K55" s="2">
        <f>L55+M55+N55+O55</f>
        <v>282300</v>
      </c>
      <c r="L55" s="2">
        <v>0</v>
      </c>
      <c r="M55" s="2">
        <v>282300</v>
      </c>
      <c r="N55" s="2">
        <v>0</v>
      </c>
      <c r="O55" s="2">
        <v>0</v>
      </c>
      <c r="P55" s="15"/>
      <c r="Q55" s="15">
        <f t="shared" ref="Q55" si="52">K55/F55*100</f>
        <v>100</v>
      </c>
      <c r="R55" s="15" t="e">
        <f t="shared" ref="R55" si="53">L55/G55*100</f>
        <v>#DIV/0!</v>
      </c>
      <c r="S55" s="15">
        <f t="shared" ref="S55" si="54">M55/H55*100</f>
        <v>100</v>
      </c>
      <c r="T55" s="15" t="e">
        <f t="shared" ref="T55" si="55">N55/I55*100</f>
        <v>#DIV/0!</v>
      </c>
      <c r="U55" s="47"/>
    </row>
    <row r="56" spans="1:21" s="14" customFormat="1" ht="12" customHeight="1" x14ac:dyDescent="0.25">
      <c r="A56" s="18" t="s">
        <v>88</v>
      </c>
      <c r="B56" s="39"/>
      <c r="C56" s="36" t="s">
        <v>19</v>
      </c>
      <c r="D56" s="37"/>
      <c r="E56" s="35">
        <f t="shared" ref="E56:O56" si="56">E57</f>
        <v>0</v>
      </c>
      <c r="F56" s="35">
        <f t="shared" si="1"/>
        <v>62217896</v>
      </c>
      <c r="G56" s="35">
        <f t="shared" si="56"/>
        <v>15730198</v>
      </c>
      <c r="H56" s="35">
        <f t="shared" si="56"/>
        <v>46487698</v>
      </c>
      <c r="I56" s="35">
        <f t="shared" si="56"/>
        <v>0</v>
      </c>
      <c r="J56" s="35">
        <f t="shared" si="56"/>
        <v>0</v>
      </c>
      <c r="K56" s="35">
        <f t="shared" si="56"/>
        <v>62191722.460000001</v>
      </c>
      <c r="L56" s="35">
        <f t="shared" si="56"/>
        <v>15704119.780000001</v>
      </c>
      <c r="M56" s="35">
        <f t="shared" si="56"/>
        <v>46487602.68</v>
      </c>
      <c r="N56" s="35">
        <f t="shared" si="56"/>
        <v>0</v>
      </c>
      <c r="O56" s="35">
        <f t="shared" si="56"/>
        <v>0</v>
      </c>
      <c r="P56" s="38"/>
      <c r="Q56" s="38">
        <f t="shared" si="2"/>
        <v>99.957932457246713</v>
      </c>
      <c r="R56" s="38">
        <f t="shared" si="3"/>
        <v>99.834215564228757</v>
      </c>
      <c r="S56" s="38">
        <f t="shared" si="4"/>
        <v>99.999794956506562</v>
      </c>
      <c r="T56" s="38" t="e">
        <f t="shared" si="5"/>
        <v>#DIV/0!</v>
      </c>
      <c r="U56" s="13"/>
    </row>
    <row r="57" spans="1:21" s="14" customFormat="1" ht="24" customHeight="1" x14ac:dyDescent="0.25">
      <c r="A57" s="18" t="s">
        <v>96</v>
      </c>
      <c r="B57" s="68" t="s">
        <v>63</v>
      </c>
      <c r="C57" s="63" t="s">
        <v>25</v>
      </c>
      <c r="D57" s="52" t="s">
        <v>66</v>
      </c>
      <c r="E57" s="53">
        <f>E58</f>
        <v>0</v>
      </c>
      <c r="F57" s="53">
        <f t="shared" si="1"/>
        <v>62217896</v>
      </c>
      <c r="G57" s="53">
        <f>G58+G59+G60+G61</f>
        <v>15730198</v>
      </c>
      <c r="H57" s="53">
        <f t="shared" ref="H57:I57" si="57">H58+H59+H60+H61</f>
        <v>46487698</v>
      </c>
      <c r="I57" s="53">
        <f t="shared" si="57"/>
        <v>0</v>
      </c>
      <c r="J57" s="53">
        <f>J58+J59+J60+J61</f>
        <v>0</v>
      </c>
      <c r="K57" s="53">
        <f>L57+M57+N57+O57</f>
        <v>62191722.460000001</v>
      </c>
      <c r="L57" s="53">
        <f t="shared" ref="L57:M57" si="58">L58+L59+L60+L61</f>
        <v>15704119.780000001</v>
      </c>
      <c r="M57" s="53">
        <f t="shared" si="58"/>
        <v>46487602.68</v>
      </c>
      <c r="N57" s="53">
        <f>N58+N59+N60+N61</f>
        <v>0</v>
      </c>
      <c r="O57" s="53">
        <f>O58+O59+O60+O61</f>
        <v>0</v>
      </c>
      <c r="P57" s="54"/>
      <c r="Q57" s="54">
        <f t="shared" si="2"/>
        <v>99.957932457246713</v>
      </c>
      <c r="R57" s="54">
        <f t="shared" si="3"/>
        <v>99.834215564228757</v>
      </c>
      <c r="S57" s="54">
        <f t="shared" si="4"/>
        <v>99.999794956506562</v>
      </c>
      <c r="T57" s="54" t="e">
        <f t="shared" si="5"/>
        <v>#DIV/0!</v>
      </c>
      <c r="U57" s="13"/>
    </row>
    <row r="58" spans="1:21" ht="15.75" customHeight="1" x14ac:dyDescent="0.25">
      <c r="A58" s="19"/>
      <c r="B58" s="5" t="s">
        <v>58</v>
      </c>
      <c r="C58" s="4" t="s">
        <v>17</v>
      </c>
      <c r="D58" s="71"/>
      <c r="E58" s="2">
        <v>0</v>
      </c>
      <c r="F58" s="2">
        <f t="shared" si="1"/>
        <v>9625100</v>
      </c>
      <c r="G58" s="2">
        <v>9625100</v>
      </c>
      <c r="H58" s="2">
        <v>0</v>
      </c>
      <c r="I58" s="2">
        <v>0</v>
      </c>
      <c r="J58" s="3">
        <v>0</v>
      </c>
      <c r="K58" s="2">
        <f>L58+M58+N58+O58</f>
        <v>9599050.1699999999</v>
      </c>
      <c r="L58" s="2">
        <v>9599050.1699999999</v>
      </c>
      <c r="M58" s="2">
        <v>0</v>
      </c>
      <c r="N58" s="2">
        <v>0</v>
      </c>
      <c r="O58" s="2">
        <v>0</v>
      </c>
      <c r="P58" s="15"/>
      <c r="Q58" s="15">
        <f t="shared" si="2"/>
        <v>99.729355227478152</v>
      </c>
      <c r="R58" s="15">
        <f t="shared" si="3"/>
        <v>99.729355227478152</v>
      </c>
      <c r="S58" s="15" t="e">
        <f t="shared" si="4"/>
        <v>#DIV/0!</v>
      </c>
      <c r="T58" s="15" t="e">
        <f t="shared" si="5"/>
        <v>#DIV/0!</v>
      </c>
      <c r="U58" s="47"/>
    </row>
    <row r="59" spans="1:21" ht="60" customHeight="1" x14ac:dyDescent="0.25">
      <c r="A59" s="19"/>
      <c r="B59" s="5" t="s">
        <v>59</v>
      </c>
      <c r="C59" s="4" t="s">
        <v>23</v>
      </c>
      <c r="D59" s="71"/>
      <c r="E59" s="2">
        <v>0</v>
      </c>
      <c r="F59" s="2">
        <f t="shared" si="1"/>
        <v>18315298</v>
      </c>
      <c r="G59" s="2">
        <v>0</v>
      </c>
      <c r="H59" s="2">
        <v>18315298</v>
      </c>
      <c r="I59" s="2">
        <v>0</v>
      </c>
      <c r="J59" s="3">
        <v>0</v>
      </c>
      <c r="K59" s="2">
        <f t="shared" ref="K59:K61" si="59">L59+M59+N59+O59</f>
        <v>18315210.399999999</v>
      </c>
      <c r="L59" s="2">
        <v>0</v>
      </c>
      <c r="M59" s="2">
        <v>18315210.399999999</v>
      </c>
      <c r="N59" s="2">
        <v>0</v>
      </c>
      <c r="O59" s="2">
        <v>0</v>
      </c>
      <c r="P59" s="15"/>
      <c r="Q59" s="15">
        <f t="shared" si="2"/>
        <v>99.999521711303842</v>
      </c>
      <c r="R59" s="15" t="e">
        <f t="shared" si="3"/>
        <v>#DIV/0!</v>
      </c>
      <c r="S59" s="15">
        <f t="shared" si="4"/>
        <v>99.999521711303842</v>
      </c>
      <c r="T59" s="15" t="e">
        <f t="shared" si="5"/>
        <v>#DIV/0!</v>
      </c>
      <c r="U59" s="47"/>
    </row>
    <row r="60" spans="1:21" ht="58.5" customHeight="1" x14ac:dyDescent="0.25">
      <c r="A60" s="19"/>
      <c r="B60" s="5" t="s">
        <v>22</v>
      </c>
      <c r="C60" s="4" t="s">
        <v>98</v>
      </c>
      <c r="D60" s="71"/>
      <c r="E60" s="2">
        <v>0</v>
      </c>
      <c r="F60" s="2">
        <f t="shared" si="1"/>
        <v>6105098</v>
      </c>
      <c r="G60" s="2">
        <v>6105098</v>
      </c>
      <c r="H60" s="2">
        <v>0</v>
      </c>
      <c r="I60" s="2">
        <v>0</v>
      </c>
      <c r="J60" s="3">
        <v>0</v>
      </c>
      <c r="K60" s="2">
        <f t="shared" si="59"/>
        <v>6105069.6100000003</v>
      </c>
      <c r="L60" s="2">
        <v>6105069.6100000003</v>
      </c>
      <c r="M60" s="2">
        <v>0</v>
      </c>
      <c r="N60" s="2">
        <v>0</v>
      </c>
      <c r="O60" s="2">
        <v>0</v>
      </c>
      <c r="P60" s="15"/>
      <c r="Q60" s="15">
        <f t="shared" si="2"/>
        <v>99.999534978799687</v>
      </c>
      <c r="R60" s="15">
        <f t="shared" si="3"/>
        <v>99.999534978799687</v>
      </c>
      <c r="S60" s="15" t="e">
        <f t="shared" si="4"/>
        <v>#DIV/0!</v>
      </c>
      <c r="T60" s="15" t="e">
        <f t="shared" si="5"/>
        <v>#DIV/0!</v>
      </c>
      <c r="U60" s="47"/>
    </row>
    <row r="61" spans="1:21" ht="36.75" customHeight="1" x14ac:dyDescent="0.25">
      <c r="A61" s="19"/>
      <c r="B61" s="5" t="s">
        <v>60</v>
      </c>
      <c r="C61" s="4" t="s">
        <v>24</v>
      </c>
      <c r="D61" s="71"/>
      <c r="E61" s="2">
        <v>0</v>
      </c>
      <c r="F61" s="2">
        <f t="shared" si="1"/>
        <v>28172400</v>
      </c>
      <c r="G61" s="2">
        <v>0</v>
      </c>
      <c r="H61" s="2">
        <v>28172400</v>
      </c>
      <c r="I61" s="2">
        <v>0</v>
      </c>
      <c r="J61" s="3">
        <v>0</v>
      </c>
      <c r="K61" s="2">
        <f t="shared" si="59"/>
        <v>28172392.280000001</v>
      </c>
      <c r="L61" s="2">
        <v>0</v>
      </c>
      <c r="M61" s="2">
        <v>28172392.280000001</v>
      </c>
      <c r="N61" s="2">
        <v>0</v>
      </c>
      <c r="O61" s="2">
        <v>0</v>
      </c>
      <c r="P61" s="15"/>
      <c r="Q61" s="15">
        <f t="shared" si="2"/>
        <v>99.999972597293805</v>
      </c>
      <c r="R61" s="15" t="e">
        <f t="shared" si="3"/>
        <v>#DIV/0!</v>
      </c>
      <c r="S61" s="15">
        <f t="shared" si="4"/>
        <v>99.999972597293805</v>
      </c>
      <c r="T61" s="15" t="e">
        <f t="shared" si="5"/>
        <v>#DIV/0!</v>
      </c>
      <c r="U61" s="47"/>
    </row>
    <row r="62" spans="1:21" s="14" customFormat="1" ht="24" customHeight="1" x14ac:dyDescent="0.25">
      <c r="A62" s="18" t="s">
        <v>89</v>
      </c>
      <c r="B62" s="39"/>
      <c r="C62" s="36" t="s">
        <v>62</v>
      </c>
      <c r="D62" s="37"/>
      <c r="E62" s="35">
        <f t="shared" ref="E62:O63" si="60">E63</f>
        <v>0</v>
      </c>
      <c r="F62" s="35">
        <f t="shared" si="1"/>
        <v>78666416</v>
      </c>
      <c r="G62" s="35">
        <f>G63</f>
        <v>78666416</v>
      </c>
      <c r="H62" s="35">
        <f t="shared" si="60"/>
        <v>0</v>
      </c>
      <c r="I62" s="35">
        <f t="shared" si="60"/>
        <v>0</v>
      </c>
      <c r="J62" s="35">
        <f t="shared" si="60"/>
        <v>0</v>
      </c>
      <c r="K62" s="35">
        <f>L62+M62+N62+O62</f>
        <v>78151540.430000007</v>
      </c>
      <c r="L62" s="35">
        <f t="shared" si="60"/>
        <v>78151540.430000007</v>
      </c>
      <c r="M62" s="35">
        <f t="shared" si="60"/>
        <v>0</v>
      </c>
      <c r="N62" s="35">
        <f t="shared" si="60"/>
        <v>0</v>
      </c>
      <c r="O62" s="35">
        <f t="shared" si="60"/>
        <v>0</v>
      </c>
      <c r="P62" s="38"/>
      <c r="Q62" s="38">
        <f t="shared" si="2"/>
        <v>99.345495071238545</v>
      </c>
      <c r="R62" s="38">
        <f t="shared" si="3"/>
        <v>99.345495071238545</v>
      </c>
      <c r="S62" s="38" t="e">
        <f t="shared" si="4"/>
        <v>#DIV/0!</v>
      </c>
      <c r="T62" s="38" t="e">
        <f t="shared" si="5"/>
        <v>#DIV/0!</v>
      </c>
      <c r="U62" s="13"/>
    </row>
    <row r="63" spans="1:21" s="14" customFormat="1" ht="31.5" x14ac:dyDescent="0.25">
      <c r="A63" s="18" t="s">
        <v>97</v>
      </c>
      <c r="B63" s="67"/>
      <c r="C63" s="63" t="s">
        <v>20</v>
      </c>
      <c r="D63" s="52" t="s">
        <v>66</v>
      </c>
      <c r="E63" s="53">
        <f>E64</f>
        <v>0</v>
      </c>
      <c r="F63" s="53">
        <f t="shared" si="1"/>
        <v>78666416</v>
      </c>
      <c r="G63" s="53">
        <f t="shared" si="60"/>
        <v>78666416</v>
      </c>
      <c r="H63" s="53">
        <f t="shared" si="60"/>
        <v>0</v>
      </c>
      <c r="I63" s="53">
        <f t="shared" si="60"/>
        <v>0</v>
      </c>
      <c r="J63" s="53">
        <f>J64</f>
        <v>0</v>
      </c>
      <c r="K63" s="53">
        <f>L63+M63+N63+O63</f>
        <v>78151540.430000007</v>
      </c>
      <c r="L63" s="53">
        <f t="shared" si="60"/>
        <v>78151540.430000007</v>
      </c>
      <c r="M63" s="53">
        <f t="shared" si="60"/>
        <v>0</v>
      </c>
      <c r="N63" s="53">
        <f>N64</f>
        <v>0</v>
      </c>
      <c r="O63" s="53">
        <f>O64</f>
        <v>0</v>
      </c>
      <c r="P63" s="54"/>
      <c r="Q63" s="54">
        <f t="shared" si="2"/>
        <v>99.345495071238545</v>
      </c>
      <c r="R63" s="54">
        <f t="shared" si="3"/>
        <v>99.345495071238545</v>
      </c>
      <c r="S63" s="54" t="e">
        <f t="shared" si="4"/>
        <v>#DIV/0!</v>
      </c>
      <c r="T63" s="54" t="e">
        <f t="shared" si="5"/>
        <v>#DIV/0!</v>
      </c>
      <c r="U63" s="13"/>
    </row>
    <row r="64" spans="1:21" ht="22.5" x14ac:dyDescent="0.25">
      <c r="A64" s="19"/>
      <c r="B64" s="20" t="s">
        <v>61</v>
      </c>
      <c r="C64" s="4" t="s">
        <v>11</v>
      </c>
      <c r="D64" s="71"/>
      <c r="E64" s="2">
        <v>0</v>
      </c>
      <c r="F64" s="2">
        <f t="shared" si="1"/>
        <v>78666416</v>
      </c>
      <c r="G64" s="2">
        <v>78666416</v>
      </c>
      <c r="H64" s="2">
        <v>0</v>
      </c>
      <c r="I64" s="2">
        <v>0</v>
      </c>
      <c r="J64" s="2">
        <v>0</v>
      </c>
      <c r="K64" s="2">
        <f>L64+M64+N64+O64</f>
        <v>78151540.430000007</v>
      </c>
      <c r="L64" s="2">
        <v>78151540.430000007</v>
      </c>
      <c r="M64" s="2">
        <v>0</v>
      </c>
      <c r="N64" s="2">
        <v>0</v>
      </c>
      <c r="O64" s="3">
        <v>0</v>
      </c>
      <c r="P64" s="15"/>
      <c r="Q64" s="15">
        <f t="shared" ref="Q64" si="61">K64/F64*100</f>
        <v>99.345495071238545</v>
      </c>
      <c r="R64" s="15">
        <f t="shared" ref="R64" si="62">L64/G64*100</f>
        <v>99.345495071238545</v>
      </c>
      <c r="S64" s="15" t="e">
        <f t="shared" ref="S64" si="63">M64/H64*100</f>
        <v>#DIV/0!</v>
      </c>
      <c r="T64" s="15" t="e">
        <f t="shared" ref="T64" si="64">N64/I64*100</f>
        <v>#DIV/0!</v>
      </c>
      <c r="U64" s="47"/>
    </row>
    <row r="65" spans="16:20" x14ac:dyDescent="0.25">
      <c r="P65" s="25"/>
      <c r="Q65" s="24"/>
      <c r="R65" s="25"/>
      <c r="S65" s="25"/>
      <c r="T65" s="25"/>
    </row>
  </sheetData>
  <mergeCells count="13">
    <mergeCell ref="C1:U1"/>
    <mergeCell ref="B2:B4"/>
    <mergeCell ref="A2:A4"/>
    <mergeCell ref="B6:B10"/>
    <mergeCell ref="A6:A10"/>
    <mergeCell ref="Q2:U3"/>
    <mergeCell ref="K2:O3"/>
    <mergeCell ref="P2:P3"/>
    <mergeCell ref="F2:J3"/>
    <mergeCell ref="C2:C4"/>
    <mergeCell ref="E2:E3"/>
    <mergeCell ref="D2:D3"/>
    <mergeCell ref="C6:C9"/>
  </mergeCells>
  <pageMargins left="0.25" right="0.25" top="0.75" bottom="0.75" header="0.3" footer="0.3"/>
  <pageSetup paperSize="9" scale="65" fitToHeight="0" orientation="landscape" r:id="rId1"/>
  <colBreaks count="2" manualBreakCount="2">
    <brk id="10" max="55" man="1"/>
    <brk id="21" max="9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view="pageBreakPreview" zoomScale="60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8" sqref="D8"/>
    </sheetView>
  </sheetViews>
  <sheetFormatPr defaultRowHeight="18.75" x14ac:dyDescent="0.25"/>
  <cols>
    <col min="1" max="1" width="93.42578125" style="30" customWidth="1"/>
    <col min="2" max="2" width="19" style="30" customWidth="1"/>
    <col min="3" max="3" width="21.28515625" style="30" customWidth="1"/>
    <col min="4" max="4" width="24.85546875" style="30" customWidth="1"/>
    <col min="5" max="5" width="132.5703125" style="30" customWidth="1"/>
    <col min="6" max="16384" width="9.140625" style="30"/>
  </cols>
  <sheetData>
    <row r="1" spans="1:5" ht="40.5" customHeight="1" x14ac:dyDescent="0.25">
      <c r="A1" s="96" t="s">
        <v>134</v>
      </c>
      <c r="B1" s="96"/>
      <c r="C1" s="96"/>
      <c r="D1" s="96"/>
      <c r="E1" s="96"/>
    </row>
    <row r="2" spans="1:5" ht="24" customHeight="1" x14ac:dyDescent="0.25">
      <c r="A2" s="97" t="s">
        <v>71</v>
      </c>
      <c r="B2" s="98" t="s">
        <v>123</v>
      </c>
      <c r="C2" s="97" t="s">
        <v>99</v>
      </c>
      <c r="D2" s="97"/>
      <c r="E2" s="97"/>
    </row>
    <row r="3" spans="1:5" ht="66" customHeight="1" x14ac:dyDescent="0.25">
      <c r="A3" s="97"/>
      <c r="B3" s="99"/>
      <c r="C3" s="27" t="s">
        <v>132</v>
      </c>
      <c r="D3" s="27" t="s">
        <v>129</v>
      </c>
      <c r="E3" s="27" t="s">
        <v>119</v>
      </c>
    </row>
    <row r="4" spans="1:5" x14ac:dyDescent="0.25">
      <c r="A4" s="27">
        <v>1</v>
      </c>
      <c r="B4" s="27" t="s">
        <v>100</v>
      </c>
      <c r="C4" s="27">
        <v>3</v>
      </c>
      <c r="D4" s="27">
        <v>4</v>
      </c>
      <c r="E4" s="27">
        <v>5</v>
      </c>
    </row>
    <row r="5" spans="1:5" ht="37.5" x14ac:dyDescent="0.25">
      <c r="A5" s="27" t="s">
        <v>69</v>
      </c>
      <c r="B5" s="27" t="s">
        <v>101</v>
      </c>
      <c r="C5" s="28">
        <f>'Декабрь 2024'!K6</f>
        <v>6083716112.6599998</v>
      </c>
      <c r="D5" s="28">
        <f>'Декабрь 2024'!Q6</f>
        <v>97.460964039365834</v>
      </c>
      <c r="E5" s="27"/>
    </row>
    <row r="6" spans="1:5" ht="37.5" x14ac:dyDescent="0.25">
      <c r="A6" s="29" t="s">
        <v>102</v>
      </c>
      <c r="B6" s="27" t="s">
        <v>101</v>
      </c>
      <c r="C6" s="28">
        <f>'Декабрь 2024'!K11</f>
        <v>5878368421.6799994</v>
      </c>
      <c r="D6" s="28">
        <f>'Декабрь 2024'!Q11</f>
        <v>97.383497270271519</v>
      </c>
      <c r="E6" s="27"/>
    </row>
    <row r="7" spans="1:5" ht="37.5" x14ac:dyDescent="0.25">
      <c r="A7" s="26" t="s">
        <v>5</v>
      </c>
      <c r="B7" s="27" t="s">
        <v>66</v>
      </c>
      <c r="C7" s="28">
        <f>'Декабрь 2024'!K12</f>
        <v>4123188.26</v>
      </c>
      <c r="D7" s="28">
        <f>'Декабрь 2024'!Q12</f>
        <v>99.952395935955806</v>
      </c>
      <c r="E7" s="29"/>
    </row>
    <row r="8" spans="1:5" ht="117" customHeight="1" x14ac:dyDescent="0.25">
      <c r="A8" s="26" t="s">
        <v>76</v>
      </c>
      <c r="B8" s="46" t="s">
        <v>67</v>
      </c>
      <c r="C8" s="28">
        <f>'Декабрь 2024'!K14</f>
        <v>241448315.94999999</v>
      </c>
      <c r="D8" s="28">
        <f>'Декабрь 2024'!Q14</f>
        <v>81.900124342182139</v>
      </c>
      <c r="E8" s="74" t="s">
        <v>136</v>
      </c>
    </row>
    <row r="9" spans="1:5" ht="37.5" x14ac:dyDescent="0.25">
      <c r="A9" s="29" t="s">
        <v>103</v>
      </c>
      <c r="B9" s="27" t="s">
        <v>66</v>
      </c>
      <c r="C9" s="28">
        <f>'Декабрь 2024'!K21</f>
        <v>5547872978.8799992</v>
      </c>
      <c r="D9" s="28">
        <f>'Декабрь 2024'!Q21</f>
        <v>98.184052702521214</v>
      </c>
      <c r="E9" s="29"/>
    </row>
    <row r="10" spans="1:5" ht="37.5" x14ac:dyDescent="0.25">
      <c r="A10" s="26" t="s">
        <v>104</v>
      </c>
      <c r="B10" s="27" t="s">
        <v>66</v>
      </c>
      <c r="C10" s="28">
        <f>'Декабрь 2024'!K40</f>
        <v>50212362.829999998</v>
      </c>
      <c r="D10" s="28">
        <f>'Декабрь 2024'!Q40</f>
        <v>97.026313066937618</v>
      </c>
      <c r="E10" s="29"/>
    </row>
    <row r="11" spans="1:5" ht="112.5" x14ac:dyDescent="0.25">
      <c r="A11" s="26" t="s">
        <v>104</v>
      </c>
      <c r="B11" s="49" t="s">
        <v>130</v>
      </c>
      <c r="C11" s="28">
        <f>'Декабрь 2024'!K41</f>
        <v>967395.51</v>
      </c>
      <c r="D11" s="28">
        <f>'Декабрь 2024'!Q41</f>
        <v>74.853450130224246</v>
      </c>
      <c r="E11" s="29" t="s">
        <v>138</v>
      </c>
    </row>
    <row r="12" spans="1:5" ht="75" x14ac:dyDescent="0.25">
      <c r="A12" s="26" t="s">
        <v>105</v>
      </c>
      <c r="B12" s="27" t="s">
        <v>66</v>
      </c>
      <c r="C12" s="28">
        <f>'Декабрь 2024'!K42</f>
        <v>80000</v>
      </c>
      <c r="D12" s="28">
        <f>'Декабрь 2024'!Q42</f>
        <v>90.909090909090907</v>
      </c>
      <c r="E12" s="70" t="s">
        <v>135</v>
      </c>
    </row>
    <row r="13" spans="1:5" x14ac:dyDescent="0.25">
      <c r="A13" s="29" t="s">
        <v>106</v>
      </c>
      <c r="B13" s="27" t="s">
        <v>66</v>
      </c>
      <c r="C13" s="28">
        <f>'Декабрь 2024'!K44</f>
        <v>4205937.16</v>
      </c>
      <c r="D13" s="28">
        <f>'Декабрь 2024'!Q44</f>
        <v>99.987808246858989</v>
      </c>
      <c r="E13" s="29"/>
    </row>
    <row r="14" spans="1:5" ht="75" x14ac:dyDescent="0.25">
      <c r="A14" s="29" t="s">
        <v>122</v>
      </c>
      <c r="B14" s="46" t="s">
        <v>67</v>
      </c>
      <c r="C14" s="28">
        <f>'Декабрь 2024'!K49</f>
        <v>29403343.09</v>
      </c>
      <c r="D14" s="28">
        <f>'Декабрь 2024'!Q49</f>
        <v>99.674647042711499</v>
      </c>
      <c r="E14" s="75" t="s">
        <v>137</v>
      </c>
    </row>
    <row r="15" spans="1:5" ht="56.25" x14ac:dyDescent="0.25">
      <c r="A15" s="26" t="s">
        <v>107</v>
      </c>
      <c r="B15" s="27" t="s">
        <v>66</v>
      </c>
      <c r="C15" s="28">
        <f>'Декабрь 2024'!K47</f>
        <v>54900</v>
      </c>
      <c r="D15" s="28">
        <f>'Декабрь 2024'!Q47</f>
        <v>99.818181818181813</v>
      </c>
      <c r="E15" s="29"/>
    </row>
    <row r="16" spans="1:5" ht="37.5" x14ac:dyDescent="0.25">
      <c r="A16" s="40" t="s">
        <v>108</v>
      </c>
      <c r="B16" s="44" t="s">
        <v>66</v>
      </c>
      <c r="C16" s="42">
        <f>'Декабрь 2024'!K52</f>
        <v>65971823.600000001</v>
      </c>
      <c r="D16" s="42">
        <f>'Декабрь 2024'!Q52</f>
        <v>99.493770025263515</v>
      </c>
      <c r="E16" s="40"/>
    </row>
    <row r="17" spans="1:5" ht="37.5" x14ac:dyDescent="0.25">
      <c r="A17" s="29" t="s">
        <v>112</v>
      </c>
      <c r="B17" s="27" t="s">
        <v>66</v>
      </c>
      <c r="C17" s="28">
        <f>'Декабрь 2024'!K53</f>
        <v>65971823.600000001</v>
      </c>
      <c r="D17" s="28">
        <f>'Декабрь 2024'!Q53</f>
        <v>99.493770025263515</v>
      </c>
      <c r="E17" s="29"/>
    </row>
    <row r="18" spans="1:5" x14ac:dyDescent="0.25">
      <c r="A18" s="43" t="s">
        <v>109</v>
      </c>
      <c r="B18" s="44" t="s">
        <v>66</v>
      </c>
      <c r="C18" s="45">
        <f>'Декабрь 2024'!K56</f>
        <v>62191722.460000001</v>
      </c>
      <c r="D18" s="42">
        <f>'Декабрь 2024'!Q56</f>
        <v>99.957932457246713</v>
      </c>
      <c r="E18" s="40"/>
    </row>
    <row r="19" spans="1:5" ht="110.25" customHeight="1" x14ac:dyDescent="0.25">
      <c r="A19" s="29" t="s">
        <v>113</v>
      </c>
      <c r="B19" s="27" t="s">
        <v>66</v>
      </c>
      <c r="C19" s="28">
        <f>'Декабрь 2024'!K57</f>
        <v>62191722.460000001</v>
      </c>
      <c r="D19" s="28">
        <f>'Декабрь 2024'!Q57</f>
        <v>99.957932457246713</v>
      </c>
      <c r="E19" s="29" t="s">
        <v>131</v>
      </c>
    </row>
    <row r="20" spans="1:5" ht="37.5" x14ac:dyDescent="0.25">
      <c r="A20" s="40" t="s">
        <v>110</v>
      </c>
      <c r="B20" s="41" t="s">
        <v>66</v>
      </c>
      <c r="C20" s="42">
        <f>'Декабрь 2024'!K62</f>
        <v>78151540.430000007</v>
      </c>
      <c r="D20" s="42">
        <f>'Декабрь 2024'!Q62</f>
        <v>99.345495071238545</v>
      </c>
      <c r="E20" s="40"/>
    </row>
    <row r="21" spans="1:5" ht="37.5" x14ac:dyDescent="0.25">
      <c r="A21" s="26" t="s">
        <v>114</v>
      </c>
      <c r="B21" s="32" t="s">
        <v>66</v>
      </c>
      <c r="C21" s="31">
        <f>'Декабрь 2024'!K63</f>
        <v>78151540.430000007</v>
      </c>
      <c r="D21" s="28">
        <f>'Декабрь 2024'!Q63</f>
        <v>99.345495071238545</v>
      </c>
      <c r="E21" s="29"/>
    </row>
  </sheetData>
  <mergeCells count="4">
    <mergeCell ref="A1:E1"/>
    <mergeCell ref="A2:A3"/>
    <mergeCell ref="C2:E2"/>
    <mergeCell ref="B2:B3"/>
  </mergeCells>
  <pageMargins left="0.25" right="0.25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Декабрь 2024</vt:lpstr>
      <vt:lpstr>Пояснение</vt:lpstr>
      <vt:lpstr>'Декабрь 2024'!Область_печати</vt:lpstr>
      <vt:lpstr>Пояснение!Область_печати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Юрьевна Труханова</dc:creator>
  <cp:lastModifiedBy>Кристина Чурилова</cp:lastModifiedBy>
  <cp:lastPrinted>2024-08-05T12:14:46Z</cp:lastPrinted>
  <dcterms:created xsi:type="dcterms:W3CDTF">2015-06-05T18:19:34Z</dcterms:created>
  <dcterms:modified xsi:type="dcterms:W3CDTF">2025-01-17T11:44:15Z</dcterms:modified>
</cp:coreProperties>
</file>