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таблица № 1" sheetId="1" r:id="rId1"/>
  </sheets>
  <definedNames>
    <definedName name="_FilterDatabase" localSheetId="0" hidden="1">'таблица № 1'!$A$9:$G$96</definedName>
    <definedName name="_xlnm._FilterDatabase" localSheetId="0" hidden="1">'таблица № 1'!$A$9:$J$96</definedName>
    <definedName name="Print_Titles" localSheetId="0">'таблица № 1'!$8:$9</definedName>
  </definedNames>
  <calcPr calcId="152511"/>
</workbook>
</file>

<file path=xl/calcChain.xml><?xml version="1.0" encoding="utf-8"?>
<calcChain xmlns="http://schemas.openxmlformats.org/spreadsheetml/2006/main">
  <c r="G13" i="1" l="1"/>
  <c r="G15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39" i="1"/>
  <c r="G40" i="1"/>
  <c r="G41" i="1"/>
  <c r="G43" i="1"/>
  <c r="G45" i="1"/>
  <c r="G46" i="1"/>
  <c r="G48" i="1"/>
  <c r="G49" i="1"/>
  <c r="G50" i="1"/>
  <c r="G53" i="1"/>
  <c r="G54" i="1"/>
  <c r="G55" i="1"/>
  <c r="G56" i="1"/>
  <c r="G57" i="1"/>
  <c r="G58" i="1"/>
  <c r="G59" i="1"/>
  <c r="G60" i="1"/>
  <c r="G61" i="1"/>
  <c r="G63" i="1"/>
  <c r="G64" i="1"/>
  <c r="G65" i="1"/>
  <c r="G66" i="1"/>
  <c r="G67" i="1"/>
  <c r="G68" i="1"/>
  <c r="G69" i="1"/>
  <c r="G71" i="1"/>
  <c r="G72" i="1"/>
  <c r="G73" i="1"/>
  <c r="G74" i="1"/>
  <c r="G75" i="1"/>
  <c r="G76" i="1"/>
  <c r="G81" i="1"/>
  <c r="G84" i="1"/>
  <c r="G85" i="1"/>
  <c r="G88" i="1"/>
  <c r="G89" i="1"/>
  <c r="G90" i="1"/>
  <c r="G91" i="1"/>
  <c r="G94" i="1"/>
  <c r="G95" i="1"/>
  <c r="E93" i="1" l="1"/>
  <c r="E92" i="1"/>
  <c r="F47" i="1"/>
  <c r="E70" i="1"/>
  <c r="F52" i="1"/>
  <c r="E62" i="1"/>
  <c r="D47" i="1"/>
  <c r="C47" i="1"/>
  <c r="G47" i="1" l="1"/>
  <c r="E51" i="1"/>
  <c r="D87" i="1"/>
  <c r="D86" i="1" s="1"/>
  <c r="D27" i="1" l="1"/>
  <c r="G12" i="1" l="1"/>
  <c r="E94" i="1"/>
  <c r="E77" i="1"/>
  <c r="E78" i="1"/>
  <c r="E79" i="1"/>
  <c r="E80" i="1"/>
  <c r="C45" i="1" l="1"/>
  <c r="E95" i="1" l="1"/>
  <c r="F82" i="1"/>
  <c r="E83" i="1"/>
  <c r="E84" i="1"/>
  <c r="E85" i="1"/>
  <c r="D82" i="1"/>
  <c r="C82" i="1"/>
  <c r="E38" i="1"/>
  <c r="E37" i="1"/>
  <c r="G82" i="1" l="1"/>
  <c r="E82" i="1"/>
  <c r="E13" i="1" l="1"/>
  <c r="E15" i="1"/>
  <c r="E16" i="1"/>
  <c r="E17" i="1"/>
  <c r="E18" i="1"/>
  <c r="E20" i="1"/>
  <c r="E22" i="1"/>
  <c r="E23" i="1"/>
  <c r="E25" i="1"/>
  <c r="E26" i="1"/>
  <c r="E28" i="1"/>
  <c r="E29" i="1"/>
  <c r="E32" i="1"/>
  <c r="E33" i="1"/>
  <c r="E34" i="1"/>
  <c r="E35" i="1"/>
  <c r="E36" i="1"/>
  <c r="E39" i="1"/>
  <c r="E40" i="1"/>
  <c r="E41" i="1"/>
  <c r="E43" i="1"/>
  <c r="E45" i="1"/>
  <c r="E46" i="1"/>
  <c r="E48" i="1"/>
  <c r="E49" i="1"/>
  <c r="E50" i="1"/>
  <c r="E53" i="1"/>
  <c r="E54" i="1"/>
  <c r="E55" i="1"/>
  <c r="E56" i="1"/>
  <c r="E57" i="1"/>
  <c r="E58" i="1"/>
  <c r="E59" i="1"/>
  <c r="E60" i="1"/>
  <c r="E61" i="1"/>
  <c r="E63" i="1"/>
  <c r="E64" i="1"/>
  <c r="E65" i="1"/>
  <c r="E66" i="1"/>
  <c r="E67" i="1"/>
  <c r="E68" i="1"/>
  <c r="E69" i="1"/>
  <c r="E71" i="1"/>
  <c r="E72" i="1"/>
  <c r="E73" i="1"/>
  <c r="E74" i="1"/>
  <c r="E75" i="1"/>
  <c r="E76" i="1"/>
  <c r="E81" i="1"/>
  <c r="E88" i="1"/>
  <c r="E89" i="1"/>
  <c r="E90" i="1"/>
  <c r="E91" i="1"/>
  <c r="E12" i="1"/>
  <c r="F27" i="1"/>
  <c r="G27" i="1" s="1"/>
  <c r="F14" i="1"/>
  <c r="F87" i="1" l="1"/>
  <c r="F44" i="1"/>
  <c r="G44" i="1" s="1"/>
  <c r="F42" i="1"/>
  <c r="G42" i="1" s="1"/>
  <c r="F31" i="1"/>
  <c r="F24" i="1"/>
  <c r="F21" i="1"/>
  <c r="G21" i="1" s="1"/>
  <c r="D73" i="1"/>
  <c r="D71" i="1"/>
  <c r="D69" i="1"/>
  <c r="D68" i="1"/>
  <c r="D67" i="1"/>
  <c r="D65" i="1"/>
  <c r="D64" i="1"/>
  <c r="D60" i="1"/>
  <c r="D56" i="1"/>
  <c r="D52" i="1"/>
  <c r="G52" i="1" s="1"/>
  <c r="D44" i="1"/>
  <c r="D42" i="1"/>
  <c r="D31" i="1"/>
  <c r="D24" i="1"/>
  <c r="D22" i="1"/>
  <c r="D21" i="1" s="1"/>
  <c r="D14" i="1"/>
  <c r="G14" i="1" s="1"/>
  <c r="D12" i="1"/>
  <c r="C87" i="1"/>
  <c r="C86" i="1" s="1"/>
  <c r="C76" i="1"/>
  <c r="C75" i="1"/>
  <c r="C74" i="1"/>
  <c r="C73" i="1"/>
  <c r="C71" i="1"/>
  <c r="C69" i="1"/>
  <c r="C68" i="1"/>
  <c r="C67" i="1"/>
  <c r="C65" i="1"/>
  <c r="C64" i="1"/>
  <c r="C60" i="1"/>
  <c r="C59" i="1"/>
  <c r="C58" i="1"/>
  <c r="C56" i="1"/>
  <c r="C55" i="1"/>
  <c r="C52" i="1" s="1"/>
  <c r="C54" i="1"/>
  <c r="C53" i="1"/>
  <c r="C46" i="1"/>
  <c r="C44" i="1" s="1"/>
  <c r="C42" i="1"/>
  <c r="C31" i="1"/>
  <c r="C27" i="1"/>
  <c r="C24" i="1"/>
  <c r="C22" i="1"/>
  <c r="C21" i="1" s="1"/>
  <c r="C14" i="1"/>
  <c r="C12" i="1"/>
  <c r="G24" i="1" l="1"/>
  <c r="F86" i="1"/>
  <c r="G86" i="1" s="1"/>
  <c r="G87" i="1"/>
  <c r="G31" i="1"/>
  <c r="D30" i="1"/>
  <c r="E14" i="1"/>
  <c r="E47" i="1"/>
  <c r="D19" i="1"/>
  <c r="E21" i="1"/>
  <c r="F30" i="1"/>
  <c r="G30" i="1" s="1"/>
  <c r="E24" i="1"/>
  <c r="E44" i="1"/>
  <c r="E86" i="1"/>
  <c r="E87" i="1"/>
  <c r="E42" i="1"/>
  <c r="E27" i="1"/>
  <c r="E52" i="1"/>
  <c r="E31" i="1"/>
  <c r="F19" i="1"/>
  <c r="C19" i="1"/>
  <c r="C11" i="1" s="1"/>
  <c r="C30" i="1"/>
  <c r="G19" i="1" l="1"/>
  <c r="E19" i="1"/>
  <c r="F11" i="1"/>
  <c r="F10" i="1" s="1"/>
  <c r="F96" i="1" s="1"/>
  <c r="E30" i="1"/>
  <c r="C10" i="1"/>
  <c r="C96" i="1" s="1"/>
  <c r="D11" i="1"/>
  <c r="G11" i="1" l="1"/>
  <c r="E11" i="1"/>
  <c r="D10" i="1"/>
  <c r="D96" i="1" l="1"/>
  <c r="G96" i="1" s="1"/>
  <c r="E10" i="1"/>
  <c r="G10" i="1"/>
  <c r="E96" i="1" l="1"/>
</calcChain>
</file>

<file path=xl/sharedStrings.xml><?xml version="1.0" encoding="utf-8"?>
<sst xmlns="http://schemas.openxmlformats.org/spreadsheetml/2006/main" count="181" uniqueCount="181">
  <si>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</si>
  <si>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</si>
  <si>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</si>
  <si>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Исполнение, руб.</t>
  </si>
  <si>
    <t>3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</si>
  <si>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</si>
  <si>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</si>
  <si>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</si>
  <si>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</si>
  <si>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</si>
  <si>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</si>
  <si>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</si>
  <si>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</si>
  <si>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</si>
  <si>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</si>
  <si>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</si>
  <si>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</si>
  <si>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</si>
  <si>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</si>
  <si>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</si>
  <si>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</si>
  <si>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</si>
  <si>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</si>
  <si>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</si>
  <si>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</si>
  <si>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</si>
  <si>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</si>
  <si>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</si>
  <si>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</si>
  <si>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</si>
  <si>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</si>
  <si>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</si>
  <si>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</si>
  <si>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</si>
  <si>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</si>
  <si>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</si>
  <si>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</si>
  <si>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</si>
  <si>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 xml:space="preserve">000 1 16 11064 01 0000 140
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</si>
  <si>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</si>
  <si>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</si>
  <si>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</si>
  <si>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</si>
  <si>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 xml:space="preserve">000 1 16 07090 04 0000 140
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</si>
  <si>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</si>
  <si>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</si>
  <si>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</si>
  <si>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</si>
  <si>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</si>
  <si>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</si>
  <si>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</si>
  <si>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</si>
  <si>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</si>
  <si>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</si>
  <si>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</si>
  <si>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000 1 16 01143 01 0000 140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</si>
  <si>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</si>
  <si>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</si>
  <si>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</si>
  <si>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</si>
  <si>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</si>
  <si>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</si>
  <si>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</si>
  <si>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</si>
  <si>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</si>
  <si>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</si>
  <si>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</si>
  <si>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</si>
  <si>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</si>
  <si>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</si>
  <si>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</si>
  <si>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</si>
  <si>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</si>
  <si>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</si>
  <si>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</si>
  <si>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</si>
  <si>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</si>
  <si>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</si>
  <si>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</si>
  <si>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</si>
  <si>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</si>
  <si>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</si>
  <si>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</si>
  <si>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</si>
  <si>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</si>
  <si>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</si>
  <si>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</si>
  <si>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</si>
  <si>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</si>
  <si>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</si>
  <si>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</si>
  <si>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</si>
  <si>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</si>
  <si>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</si>
  <si>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</si>
  <si>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</si>
  <si>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</si>
  <si>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</si>
  <si>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</si>
  <si>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</si>
  <si>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</si>
  <si>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</si>
  <si>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</si>
  <si>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</si>
  <si>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</si>
  <si>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</si>
  <si>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</si>
  <si>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</si>
  <si>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</si>
  <si>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</si>
  <si>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</si>
  <si>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</si>
  <si>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</si>
  <si>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</si>
  <si>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</si>
  <si>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</si>
  <si>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</si>
  <si>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</si>
  <si>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</si>
  <si>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</si>
  <si>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</si>
  <si>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</si>
  <si>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</si>
  <si>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</si>
  <si>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</si>
  <si>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</si>
  <si>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% исполнения уточн. плана (гр.6/гр.4)*100</t>
  </si>
  <si>
    <t xml:space="preserve">Налог на доходы физических лиц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</si>
  <si>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</si>
  <si>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</si>
  <si>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</si>
  <si>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</si>
  <si>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</si>
  <si>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</si>
  <si>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</si>
  <si>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</si>
  <si>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</si>
  <si>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</si>
  <si>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Первоначальный план на 2024 год, руб.</t>
  </si>
  <si>
    <t>Уточнённый план на 2024 год по решению о бюджете, руб.</t>
  </si>
  <si>
    <t>000 1 05 02000 02 0000 110</t>
  </si>
  <si>
    <t>Единый налог на вменённый доход для отдельных видов деятельности</t>
  </si>
  <si>
    <t>000 1 08 07150 01 0000 110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</si>
  <si>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</si>
  <si>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</si>
  <si>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</si>
  <si>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</si>
  <si>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</si>
  <si>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</si>
  <si>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000 1 17 00000 00 0000 000</t>
  </si>
  <si>
    <t>000 1 17 01040 04 0000 180</t>
  </si>
  <si>
    <t>000 1 17 05040 04 0000 180</t>
  </si>
  <si>
    <t>000 1 17 15020 04 0000 150</t>
  </si>
  <si>
    <t>Прочие неналоговые доходы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</si>
  <si>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</si>
  <si>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</si>
  <si>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</si>
  <si>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</si>
  <si>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</si>
  <si>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Отчёт по оперативному анализу исполнения и контроля за организацией исполнения бюджета города Нефтеюганска по итогам 1 полугодие 2024 года 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</si>
  <si>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</si>
  <si>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</si>
  <si>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</si>
  <si>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</si>
  <si>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</si>
  <si>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</si>
  <si>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</si>
  <si>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</si>
  <si>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</si>
  <si>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</si>
  <si>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</si>
  <si>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</si>
  <si>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</si>
  <si>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</si>
  <si>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000 2 04 04099 04 0000 150</t>
  </si>
  <si>
    <t>000 2 07 04050 04 0000 150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</si>
  <si>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</si>
  <si>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</si>
  <si>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 xml:space="preserve">Государственная пошлина за выдачу разрешения на установку рекламной конструкции </t>
  </si>
  <si>
    <t>1. Исполнение по доходной части бюджета за 9 месяцев 2024 года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</si>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</sst>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?"/>
    <numFmt numFmtId="165" formatCode="#,##0.00\ _₽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Fill="1" applyBorder="1" applyAlignment="1" applyProtection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" fontId="3" fillId="0" borderId="1" xfId="4" applyNumberFormat="1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1" fontId="4" fillId="0" borderId="1" xfId="4" applyNumberFormat="1" applyFont="1" applyFill="1" applyBorder="1" applyAlignment="1">
      <alignment horizontal="left" vertical="center" wrapText="1"/>
    </xf>
    <xf numFmtId="164" fontId="3" fillId="0" borderId="1" xfId="4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/>
    </xf>
    <xf numFmtId="165" fontId="4" fillId="0" borderId="1" xfId="5" applyNumberFormat="1" applyFont="1" applyFill="1" applyBorder="1" applyAlignment="1" applyProtection="1">
      <alignment horizontal="center" vertical="center" wrapText="1"/>
    </xf>
    <xf numFmtId="165" fontId="4" fillId="0" borderId="1" xfId="5" applyNumberFormat="1" applyFont="1" applyFill="1" applyBorder="1" applyAlignment="1">
      <alignment horizontal="center" vertical="center"/>
    </xf>
    <xf numFmtId="165" fontId="3" fillId="0" borderId="1" xfId="5" applyNumberFormat="1" applyFont="1" applyFill="1" applyBorder="1" applyAlignment="1" applyProtection="1">
      <alignment horizontal="center" vertical="center" wrapText="1"/>
    </xf>
    <xf numFmtId="165" fontId="3" fillId="0" borderId="1" xfId="5" applyNumberFormat="1" applyFont="1" applyFill="1" applyBorder="1" applyAlignment="1">
      <alignment horizontal="center" vertical="center"/>
    </xf>
    <xf numFmtId="165" fontId="4" fillId="0" borderId="1" xfId="5" applyNumberFormat="1" applyFont="1" applyFill="1" applyBorder="1" applyAlignment="1" applyProtection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topLeftCell="A4" zoomScaleNormal="100" zoomScaleSheetLayoutView="100" zoomScalePageLayoutView="90" workbookViewId="0">
      <pane ySplit="5" topLeftCell="A9" activePane="bottomLeft" state="frozen"/>
      <selection activeCell="A4" sqref="A4"/>
      <selection pane="bottomLeft" activeCell="G30" sqref="G30"/>
    </sheetView>
  </sheetViews>
  <sheetFormatPr defaultRowHeight="15.75" x14ac:dyDescent="0.25"/>
  <cols>
    <col min="1" max="1" width="29.140625" style="14" customWidth="1"/>
    <col min="2" max="2" width="61.5703125" style="15" customWidth="1"/>
    <col min="3" max="3" width="22.140625" style="21" customWidth="1"/>
    <col min="4" max="4" width="22.85546875" style="21" customWidth="1"/>
    <col min="5" max="5" width="18.85546875" style="21" customWidth="1"/>
    <col min="6" max="6" width="21" style="21" customWidth="1"/>
    <col min="7" max="7" width="15" style="21" customWidth="1"/>
    <col min="8" max="9" width="9.140625" style="20"/>
    <col min="10" max="10" width="18.140625" style="20" customWidth="1"/>
    <col min="11" max="16384" width="9.140625" style="20"/>
  </cols>
  <sheetData>
    <row r="1" spans="1:10" s="3" customFormat="1" x14ac:dyDescent="0.25">
      <c r="A1" s="1"/>
      <c r="B1" s="2"/>
      <c r="C1" s="24"/>
      <c r="D1" s="13"/>
      <c r="E1" s="13"/>
      <c r="F1" s="13"/>
      <c r="G1" s="13"/>
    </row>
    <row r="2" spans="1:10" s="3" customFormat="1" x14ac:dyDescent="0.25">
      <c r="A2" s="1"/>
      <c r="B2" s="2"/>
      <c r="C2" s="24"/>
      <c r="D2" s="13"/>
      <c r="E2" s="13"/>
      <c r="F2" s="13"/>
      <c r="G2" s="13"/>
    </row>
    <row r="3" spans="1:10" s="3" customFormat="1" ht="15.75" customHeight="1" x14ac:dyDescent="0.25">
      <c r="A3" s="42" t="s">
        <v>159</v>
      </c>
      <c r="B3" s="42"/>
      <c r="C3" s="42"/>
      <c r="D3" s="42"/>
      <c r="E3" s="42"/>
      <c r="F3" s="42"/>
      <c r="G3" s="42"/>
    </row>
    <row r="4" spans="1:10" s="3" customFormat="1" ht="20.25" customHeight="1" x14ac:dyDescent="0.25">
      <c r="A4" s="4"/>
      <c r="B4" s="5"/>
      <c r="C4" s="6"/>
      <c r="D4" s="13"/>
      <c r="E4" s="13"/>
      <c r="F4" s="13"/>
      <c r="G4" s="13"/>
    </row>
    <row r="5" spans="1:10" s="3" customFormat="1" x14ac:dyDescent="0.25">
      <c r="A5" s="43" t="s">
        <v>179</v>
      </c>
      <c r="B5" s="43"/>
      <c r="C5" s="43"/>
      <c r="D5" s="44"/>
      <c r="E5" s="44"/>
      <c r="F5" s="44"/>
      <c r="G5" s="44"/>
    </row>
    <row r="6" spans="1:10" s="3" customFormat="1" x14ac:dyDescent="0.25">
      <c r="A6" s="1"/>
      <c r="B6" s="2"/>
      <c r="C6" s="24"/>
      <c r="D6" s="13"/>
      <c r="E6" s="13"/>
      <c r="F6" s="13"/>
      <c r="G6" s="13"/>
    </row>
    <row r="8" spans="1:10" s="16" customFormat="1" ht="70.5" customHeight="1" x14ac:dyDescent="0.25">
      <c r="A8" s="11" t="s">
        <v>0</v>
      </c>
      <c r="B8" s="12" t="s">
        <v>1</v>
      </c>
      <c r="C8" s="7" t="s">
        <v>138</v>
      </c>
      <c r="D8" s="8" t="s">
        <v>139</v>
      </c>
      <c r="E8" s="9" t="s">
        <v>2</v>
      </c>
      <c r="F8" s="9" t="s">
        <v>3</v>
      </c>
      <c r="G8" s="10" t="s">
        <v>126</v>
      </c>
    </row>
    <row r="9" spans="1:10" s="18" customFormat="1" ht="16.5" customHeight="1" x14ac:dyDescent="0.25">
      <c r="A9" s="12">
        <v>1</v>
      </c>
      <c r="B9" s="12">
        <v>2</v>
      </c>
      <c r="C9" s="19" t="s">
        <v>4</v>
      </c>
      <c r="D9" s="22">
        <v>4</v>
      </c>
      <c r="E9" s="17">
        <v>5</v>
      </c>
      <c r="F9" s="17">
        <v>6</v>
      </c>
      <c r="G9" s="17">
        <v>7</v>
      </c>
    </row>
    <row r="10" spans="1:10" s="16" customFormat="1" x14ac:dyDescent="0.25">
      <c r="A10" s="26" t="s">
        <v>5</v>
      </c>
      <c r="B10" s="27" t="s">
        <v>122</v>
      </c>
      <c r="C10" s="37">
        <f>C11+C30</f>
        <v>5118326212</v>
      </c>
      <c r="D10" s="37">
        <f>D11+D30</f>
        <v>5353782573</v>
      </c>
      <c r="E10" s="38">
        <f t="shared" ref="E10:E11" si="0">D10-C10</f>
        <v>235456361</v>
      </c>
      <c r="F10" s="37">
        <f>F11+F30</f>
        <v>4660639902.5299997</v>
      </c>
      <c r="G10" s="38">
        <f>(F10/D10)*100</f>
        <v>87.053215908213531</v>
      </c>
    </row>
    <row r="11" spans="1:10" s="16" customFormat="1" x14ac:dyDescent="0.25">
      <c r="A11" s="26"/>
      <c r="B11" s="28" t="s">
        <v>123</v>
      </c>
      <c r="C11" s="37">
        <f>C12+C13+C14+C19+C27</f>
        <v>4592372100</v>
      </c>
      <c r="D11" s="37">
        <f>D12+D13+D14+D19+D27</f>
        <v>4592387100</v>
      </c>
      <c r="E11" s="38">
        <f t="shared" si="0"/>
        <v>15000</v>
      </c>
      <c r="F11" s="37">
        <f>F12+F13+F14+F19+F27</f>
        <v>3772111813.23</v>
      </c>
      <c r="G11" s="38">
        <f t="shared" ref="G11" si="1">(F11/D11)*100</f>
        <v>82.138367935708217</v>
      </c>
    </row>
    <row r="12" spans="1:10" x14ac:dyDescent="0.25">
      <c r="A12" s="29" t="s">
        <v>6</v>
      </c>
      <c r="B12" s="25" t="s">
        <v>127</v>
      </c>
      <c r="C12" s="39">
        <f>2787863300+869866500</f>
        <v>3657729800</v>
      </c>
      <c r="D12" s="39">
        <f>2787863300+869866500</f>
        <v>3657729800</v>
      </c>
      <c r="E12" s="40">
        <f>D12-C12</f>
        <v>0</v>
      </c>
      <c r="F12" s="39">
        <v>2917028186.6100001</v>
      </c>
      <c r="G12" s="40">
        <f>(F12/D12)*100</f>
        <v>79.749690275372458</v>
      </c>
      <c r="J12" s="23"/>
    </row>
    <row r="13" spans="1:10" ht="31.5" x14ac:dyDescent="0.25">
      <c r="A13" s="29" t="s">
        <v>7</v>
      </c>
      <c r="B13" s="30" t="s">
        <v>8</v>
      </c>
      <c r="C13" s="39">
        <v>13005000</v>
      </c>
      <c r="D13" s="39">
        <v>13005000</v>
      </c>
      <c r="E13" s="40">
        <f t="shared" ref="E13:E89" si="2">D13-C13</f>
        <v>0</v>
      </c>
      <c r="F13" s="39">
        <v>9398460.3499999996</v>
      </c>
      <c r="G13" s="40">
        <f t="shared" ref="G13:G76" si="3">(F13/D13)*100</f>
        <v>72.268053440984232</v>
      </c>
    </row>
    <row r="14" spans="1:10" x14ac:dyDescent="0.25">
      <c r="A14" s="29" t="s">
        <v>9</v>
      </c>
      <c r="B14" s="30" t="s">
        <v>10</v>
      </c>
      <c r="C14" s="39">
        <f>C15+C17+C18</f>
        <v>659275000</v>
      </c>
      <c r="D14" s="39">
        <f>D15+D17+D18</f>
        <v>659275000</v>
      </c>
      <c r="E14" s="40">
        <f t="shared" si="2"/>
        <v>0</v>
      </c>
      <c r="F14" s="39">
        <f>F15+F17+F18+F16</f>
        <v>692731350.24999988</v>
      </c>
      <c r="G14" s="40">
        <f t="shared" si="3"/>
        <v>105.07471847863181</v>
      </c>
    </row>
    <row r="15" spans="1:10" ht="31.5" x14ac:dyDescent="0.25">
      <c r="A15" s="29" t="s">
        <v>11</v>
      </c>
      <c r="B15" s="25" t="s">
        <v>56</v>
      </c>
      <c r="C15" s="39">
        <v>634575000</v>
      </c>
      <c r="D15" s="39">
        <v>634575000</v>
      </c>
      <c r="E15" s="40">
        <f t="shared" si="2"/>
        <v>0</v>
      </c>
      <c r="F15" s="39">
        <v>666391378.78999996</v>
      </c>
      <c r="G15" s="40">
        <f t="shared" si="3"/>
        <v>105.01380905172752</v>
      </c>
    </row>
    <row r="16" spans="1:10" ht="31.5" x14ac:dyDescent="0.25">
      <c r="A16" s="29" t="s">
        <v>140</v>
      </c>
      <c r="B16" s="25" t="s">
        <v>141</v>
      </c>
      <c r="C16" s="39">
        <v>0</v>
      </c>
      <c r="D16" s="39">
        <v>0</v>
      </c>
      <c r="E16" s="40">
        <f t="shared" si="2"/>
        <v>0</v>
      </c>
      <c r="F16" s="39">
        <v>627922.55000000005</v>
      </c>
      <c r="G16" s="40">
        <v>0</v>
      </c>
    </row>
    <row r="17" spans="1:7" x14ac:dyDescent="0.25">
      <c r="A17" s="29" t="s">
        <v>12</v>
      </c>
      <c r="B17" s="25" t="s">
        <v>57</v>
      </c>
      <c r="C17" s="39">
        <v>500000</v>
      </c>
      <c r="D17" s="39">
        <v>500000</v>
      </c>
      <c r="E17" s="40">
        <f t="shared" si="2"/>
        <v>0</v>
      </c>
      <c r="F17" s="39">
        <v>225725</v>
      </c>
      <c r="G17" s="40">
        <f t="shared" si="3"/>
        <v>45.145000000000003</v>
      </c>
    </row>
    <row r="18" spans="1:7" ht="47.25" x14ac:dyDescent="0.25">
      <c r="A18" s="29" t="s">
        <v>58</v>
      </c>
      <c r="B18" s="25" t="s">
        <v>59</v>
      </c>
      <c r="C18" s="39">
        <v>24200000</v>
      </c>
      <c r="D18" s="39">
        <v>24200000</v>
      </c>
      <c r="E18" s="40">
        <f t="shared" si="2"/>
        <v>0</v>
      </c>
      <c r="F18" s="39">
        <v>25486323.91</v>
      </c>
      <c r="G18" s="40">
        <f t="shared" si="3"/>
        <v>105.31538805785124</v>
      </c>
    </row>
    <row r="19" spans="1:7" ht="24" customHeight="1" x14ac:dyDescent="0.25">
      <c r="A19" s="29" t="s">
        <v>13</v>
      </c>
      <c r="B19" s="31" t="s">
        <v>14</v>
      </c>
      <c r="C19" s="39">
        <f>C20+C21+C24</f>
        <v>237563300</v>
      </c>
      <c r="D19" s="39">
        <f>D20+D21+D24</f>
        <v>237563300</v>
      </c>
      <c r="E19" s="40">
        <f t="shared" si="2"/>
        <v>0</v>
      </c>
      <c r="F19" s="39">
        <f>F20+F21+F24</f>
        <v>134433076.89000002</v>
      </c>
      <c r="G19" s="40">
        <f t="shared" si="3"/>
        <v>56.58831851973769</v>
      </c>
    </row>
    <row r="20" spans="1:7" ht="50.25" customHeight="1" x14ac:dyDescent="0.25">
      <c r="A20" s="29" t="s">
        <v>60</v>
      </c>
      <c r="B20" s="25" t="s">
        <v>61</v>
      </c>
      <c r="C20" s="39">
        <v>95000000</v>
      </c>
      <c r="D20" s="39">
        <v>95000000</v>
      </c>
      <c r="E20" s="40">
        <f t="shared" si="2"/>
        <v>0</v>
      </c>
      <c r="F20" s="39">
        <v>35119046.030000001</v>
      </c>
      <c r="G20" s="40">
        <f t="shared" si="3"/>
        <v>36.967416873684215</v>
      </c>
    </row>
    <row r="21" spans="1:7" x14ac:dyDescent="0.25">
      <c r="A21" s="29" t="s">
        <v>15</v>
      </c>
      <c r="B21" s="25" t="s">
        <v>16</v>
      </c>
      <c r="C21" s="39">
        <f>C22+C23</f>
        <v>61063300</v>
      </c>
      <c r="D21" s="39">
        <f>D22+D23</f>
        <v>61063300</v>
      </c>
      <c r="E21" s="40">
        <f t="shared" si="2"/>
        <v>0</v>
      </c>
      <c r="F21" s="39">
        <f>F22+F23</f>
        <v>37977368.700000003</v>
      </c>
      <c r="G21" s="40">
        <f t="shared" si="3"/>
        <v>62.193443033704376</v>
      </c>
    </row>
    <row r="22" spans="1:7" x14ac:dyDescent="0.25">
      <c r="A22" s="29" t="s">
        <v>62</v>
      </c>
      <c r="B22" s="25" t="s">
        <v>63</v>
      </c>
      <c r="C22" s="39">
        <f>25000000+63300</f>
        <v>25063300</v>
      </c>
      <c r="D22" s="39">
        <f>25000000+63300</f>
        <v>25063300</v>
      </c>
      <c r="E22" s="40">
        <f t="shared" si="2"/>
        <v>0</v>
      </c>
      <c r="F22" s="39">
        <v>22189406.140000001</v>
      </c>
      <c r="G22" s="40">
        <f t="shared" si="3"/>
        <v>88.533457844737129</v>
      </c>
    </row>
    <row r="23" spans="1:7" x14ac:dyDescent="0.25">
      <c r="A23" s="29" t="s">
        <v>64</v>
      </c>
      <c r="B23" s="25" t="s">
        <v>65</v>
      </c>
      <c r="C23" s="39">
        <v>36000000</v>
      </c>
      <c r="D23" s="39">
        <v>36000000</v>
      </c>
      <c r="E23" s="40">
        <f t="shared" si="2"/>
        <v>0</v>
      </c>
      <c r="F23" s="39">
        <v>15787962.560000001</v>
      </c>
      <c r="G23" s="40">
        <f t="shared" si="3"/>
        <v>43.855451555555561</v>
      </c>
    </row>
    <row r="24" spans="1:7" x14ac:dyDescent="0.25">
      <c r="A24" s="29" t="s">
        <v>17</v>
      </c>
      <c r="B24" s="25" t="s">
        <v>18</v>
      </c>
      <c r="C24" s="39">
        <f>C25+C26</f>
        <v>81500000</v>
      </c>
      <c r="D24" s="39">
        <f>D25+D26</f>
        <v>81500000</v>
      </c>
      <c r="E24" s="40">
        <f t="shared" si="2"/>
        <v>0</v>
      </c>
      <c r="F24" s="39">
        <f>F25+F26</f>
        <v>61336662.160000004</v>
      </c>
      <c r="G24" s="40">
        <f t="shared" si="3"/>
        <v>75.259708171779153</v>
      </c>
    </row>
    <row r="25" spans="1:7" ht="31.5" x14ac:dyDescent="0.25">
      <c r="A25" s="29" t="s">
        <v>66</v>
      </c>
      <c r="B25" s="25" t="s">
        <v>67</v>
      </c>
      <c r="C25" s="39">
        <v>65500000</v>
      </c>
      <c r="D25" s="39">
        <v>65500000</v>
      </c>
      <c r="E25" s="40">
        <f t="shared" si="2"/>
        <v>0</v>
      </c>
      <c r="F25" s="39">
        <v>55824454.950000003</v>
      </c>
      <c r="G25" s="40">
        <f t="shared" si="3"/>
        <v>85.228175496183212</v>
      </c>
    </row>
    <row r="26" spans="1:7" ht="47.25" x14ac:dyDescent="0.25">
      <c r="A26" s="29" t="s">
        <v>68</v>
      </c>
      <c r="B26" s="25" t="s">
        <v>69</v>
      </c>
      <c r="C26" s="39">
        <v>16000000</v>
      </c>
      <c r="D26" s="39">
        <v>16000000</v>
      </c>
      <c r="E26" s="40">
        <f t="shared" si="2"/>
        <v>0</v>
      </c>
      <c r="F26" s="39">
        <v>5512207.21</v>
      </c>
      <c r="G26" s="40">
        <f t="shared" si="3"/>
        <v>34.451295062499995</v>
      </c>
    </row>
    <row r="27" spans="1:7" x14ac:dyDescent="0.25">
      <c r="A27" s="29" t="s">
        <v>19</v>
      </c>
      <c r="B27" s="32" t="s">
        <v>20</v>
      </c>
      <c r="C27" s="39">
        <f>C28</f>
        <v>24799000</v>
      </c>
      <c r="D27" s="39">
        <f>D28+D29</f>
        <v>24814000</v>
      </c>
      <c r="E27" s="40">
        <f t="shared" si="2"/>
        <v>15000</v>
      </c>
      <c r="F27" s="39">
        <f>F28+F29</f>
        <v>18520739.129999999</v>
      </c>
      <c r="G27" s="40">
        <f t="shared" si="3"/>
        <v>74.638265213186102</v>
      </c>
    </row>
    <row r="28" spans="1:7" ht="60.75" customHeight="1" x14ac:dyDescent="0.25">
      <c r="A28" s="29" t="s">
        <v>70</v>
      </c>
      <c r="B28" s="25" t="s">
        <v>71</v>
      </c>
      <c r="C28" s="39">
        <v>24799000</v>
      </c>
      <c r="D28" s="39">
        <v>24799000</v>
      </c>
      <c r="E28" s="40">
        <f t="shared" si="2"/>
        <v>0</v>
      </c>
      <c r="F28" s="39">
        <v>18480739.129999999</v>
      </c>
      <c r="G28" s="40">
        <f t="shared" si="3"/>
        <v>74.522114319125762</v>
      </c>
    </row>
    <row r="29" spans="1:7" ht="34.5" customHeight="1" x14ac:dyDescent="0.25">
      <c r="A29" s="29" t="s">
        <v>142</v>
      </c>
      <c r="B29" s="25" t="s">
        <v>178</v>
      </c>
      <c r="C29" s="39">
        <v>0</v>
      </c>
      <c r="D29" s="39">
        <v>15000</v>
      </c>
      <c r="E29" s="40">
        <f t="shared" si="2"/>
        <v>15000</v>
      </c>
      <c r="F29" s="39">
        <v>40000</v>
      </c>
      <c r="G29" s="40">
        <f t="shared" si="3"/>
        <v>266.66666666666663</v>
      </c>
    </row>
    <row r="30" spans="1:7" s="16" customFormat="1" x14ac:dyDescent="0.25">
      <c r="A30" s="26"/>
      <c r="B30" s="33" t="s">
        <v>124</v>
      </c>
      <c r="C30" s="37">
        <f>C31+C42+C44+C47+C52</f>
        <v>525954112</v>
      </c>
      <c r="D30" s="37">
        <f>D31+D42+D44+D47+D52+D82</f>
        <v>761395473</v>
      </c>
      <c r="E30" s="38">
        <f t="shared" si="2"/>
        <v>235441361</v>
      </c>
      <c r="F30" s="37">
        <f>F31+F42+F44+F47+F52+F82</f>
        <v>888528089.29999995</v>
      </c>
      <c r="G30" s="38">
        <f t="shared" si="3"/>
        <v>116.69731707217544</v>
      </c>
    </row>
    <row r="31" spans="1:7" ht="31.5" x14ac:dyDescent="0.25">
      <c r="A31" s="29" t="s">
        <v>21</v>
      </c>
      <c r="B31" s="31" t="s">
        <v>22</v>
      </c>
      <c r="C31" s="39">
        <f>SUM(C32:C41)</f>
        <v>434983202</v>
      </c>
      <c r="D31" s="39">
        <f>SUM(D32:D41)</f>
        <v>448226221</v>
      </c>
      <c r="E31" s="40">
        <f t="shared" si="2"/>
        <v>13243019</v>
      </c>
      <c r="F31" s="39">
        <f>SUM(F32:F41)</f>
        <v>533954233.86000001</v>
      </c>
      <c r="G31" s="40">
        <f t="shared" si="3"/>
        <v>119.12605930744957</v>
      </c>
    </row>
    <row r="32" spans="1:7" ht="63" x14ac:dyDescent="0.25">
      <c r="A32" s="29" t="s">
        <v>72</v>
      </c>
      <c r="B32" s="25" t="s">
        <v>73</v>
      </c>
      <c r="C32" s="39">
        <v>1570900</v>
      </c>
      <c r="D32" s="39">
        <v>1570900</v>
      </c>
      <c r="E32" s="40">
        <f t="shared" si="2"/>
        <v>0</v>
      </c>
      <c r="F32" s="39">
        <v>2641870.87</v>
      </c>
      <c r="G32" s="40">
        <f t="shared" si="3"/>
        <v>168.17562352791393</v>
      </c>
    </row>
    <row r="33" spans="1:7" ht="78.75" x14ac:dyDescent="0.25">
      <c r="A33" s="29" t="s">
        <v>74</v>
      </c>
      <c r="B33" s="34" t="s">
        <v>75</v>
      </c>
      <c r="C33" s="39">
        <v>364000000</v>
      </c>
      <c r="D33" s="39">
        <v>364000000</v>
      </c>
      <c r="E33" s="40">
        <f t="shared" si="2"/>
        <v>0</v>
      </c>
      <c r="F33" s="39">
        <v>454711194.69</v>
      </c>
      <c r="G33" s="40">
        <f t="shared" si="3"/>
        <v>124.92065788186812</v>
      </c>
    </row>
    <row r="34" spans="1:7" ht="78.75" x14ac:dyDescent="0.25">
      <c r="A34" s="29" t="s">
        <v>76</v>
      </c>
      <c r="B34" s="25" t="s">
        <v>77</v>
      </c>
      <c r="C34" s="39">
        <v>631280</v>
      </c>
      <c r="D34" s="39">
        <v>1163520</v>
      </c>
      <c r="E34" s="40">
        <f t="shared" si="2"/>
        <v>532240</v>
      </c>
      <c r="F34" s="39">
        <v>2858412.2</v>
      </c>
      <c r="G34" s="40">
        <f t="shared" si="3"/>
        <v>245.66936537403743</v>
      </c>
    </row>
    <row r="35" spans="1:7" s="16" customFormat="1" ht="78.75" x14ac:dyDescent="0.25">
      <c r="A35" s="29" t="s">
        <v>78</v>
      </c>
      <c r="B35" s="25" t="s">
        <v>79</v>
      </c>
      <c r="C35" s="39">
        <v>191522</v>
      </c>
      <c r="D35" s="39">
        <v>191522</v>
      </c>
      <c r="E35" s="40">
        <f t="shared" si="2"/>
        <v>0</v>
      </c>
      <c r="F35" s="39">
        <v>112498.11</v>
      </c>
      <c r="G35" s="40">
        <f t="shared" si="3"/>
        <v>58.739001263562407</v>
      </c>
    </row>
    <row r="36" spans="1:7" ht="31.5" x14ac:dyDescent="0.25">
      <c r="A36" s="29" t="s">
        <v>80</v>
      </c>
      <c r="B36" s="25" t="s">
        <v>81</v>
      </c>
      <c r="C36" s="39">
        <v>59592000</v>
      </c>
      <c r="D36" s="39">
        <v>59592000</v>
      </c>
      <c r="E36" s="40">
        <f t="shared" si="2"/>
        <v>0</v>
      </c>
      <c r="F36" s="39">
        <v>55253214.460000001</v>
      </c>
      <c r="G36" s="40">
        <f t="shared" si="3"/>
        <v>92.719181198818632</v>
      </c>
    </row>
    <row r="37" spans="1:7" ht="126" x14ac:dyDescent="0.25">
      <c r="A37" s="29" t="s">
        <v>143</v>
      </c>
      <c r="B37" s="25" t="s">
        <v>144</v>
      </c>
      <c r="C37" s="39">
        <v>0</v>
      </c>
      <c r="D37" s="39">
        <v>4194964</v>
      </c>
      <c r="E37" s="40">
        <f t="shared" si="2"/>
        <v>4194964</v>
      </c>
      <c r="F37" s="39">
        <v>4210002.62</v>
      </c>
      <c r="G37" s="40">
        <f t="shared" si="3"/>
        <v>100.35849223020745</v>
      </c>
    </row>
    <row r="38" spans="1:7" ht="110.25" x14ac:dyDescent="0.25">
      <c r="A38" s="29" t="s">
        <v>145</v>
      </c>
      <c r="B38" s="25" t="s">
        <v>146</v>
      </c>
      <c r="C38" s="39">
        <v>0</v>
      </c>
      <c r="D38" s="39">
        <v>65</v>
      </c>
      <c r="E38" s="40">
        <f t="shared" si="2"/>
        <v>65</v>
      </c>
      <c r="F38" s="39">
        <v>400.88</v>
      </c>
      <c r="G38" s="40">
        <f t="shared" si="3"/>
        <v>616.73846153846159</v>
      </c>
    </row>
    <row r="39" spans="1:7" ht="63" x14ac:dyDescent="0.25">
      <c r="A39" s="29" t="s">
        <v>82</v>
      </c>
      <c r="B39" s="25" t="s">
        <v>83</v>
      </c>
      <c r="C39" s="39">
        <v>97500</v>
      </c>
      <c r="D39" s="39">
        <v>3369750</v>
      </c>
      <c r="E39" s="40">
        <f t="shared" si="2"/>
        <v>3272250</v>
      </c>
      <c r="F39" s="39">
        <v>3369750</v>
      </c>
      <c r="G39" s="40">
        <f t="shared" si="3"/>
        <v>100</v>
      </c>
    </row>
    <row r="40" spans="1:7" ht="94.5" x14ac:dyDescent="0.25">
      <c r="A40" s="29" t="s">
        <v>84</v>
      </c>
      <c r="B40" s="25" t="s">
        <v>128</v>
      </c>
      <c r="C40" s="39">
        <v>6000000</v>
      </c>
      <c r="D40" s="39">
        <v>10000000</v>
      </c>
      <c r="E40" s="40">
        <f t="shared" si="2"/>
        <v>4000000</v>
      </c>
      <c r="F40" s="39">
        <v>6813766.3499999996</v>
      </c>
      <c r="G40" s="40">
        <f t="shared" si="3"/>
        <v>68.137663500000002</v>
      </c>
    </row>
    <row r="41" spans="1:7" ht="110.25" x14ac:dyDescent="0.25">
      <c r="A41" s="29" t="s">
        <v>117</v>
      </c>
      <c r="B41" s="25" t="s">
        <v>118</v>
      </c>
      <c r="C41" s="39">
        <v>2900000</v>
      </c>
      <c r="D41" s="39">
        <v>4143500</v>
      </c>
      <c r="E41" s="40">
        <f t="shared" si="2"/>
        <v>1243500</v>
      </c>
      <c r="F41" s="39">
        <v>3983123.68</v>
      </c>
      <c r="G41" s="40">
        <f t="shared" si="3"/>
        <v>96.129448051164474</v>
      </c>
    </row>
    <row r="42" spans="1:7" x14ac:dyDescent="0.25">
      <c r="A42" s="29" t="s">
        <v>23</v>
      </c>
      <c r="B42" s="31" t="s">
        <v>24</v>
      </c>
      <c r="C42" s="39">
        <f>C43</f>
        <v>6879210</v>
      </c>
      <c r="D42" s="39">
        <f>D43</f>
        <v>6879210</v>
      </c>
      <c r="E42" s="40">
        <f t="shared" si="2"/>
        <v>0</v>
      </c>
      <c r="F42" s="39">
        <f>F43</f>
        <v>4804951.25</v>
      </c>
      <c r="G42" s="40">
        <f t="shared" si="3"/>
        <v>69.847427975014568</v>
      </c>
    </row>
    <row r="43" spans="1:7" x14ac:dyDescent="0.25">
      <c r="A43" s="29" t="s">
        <v>25</v>
      </c>
      <c r="B43" s="25" t="s">
        <v>26</v>
      </c>
      <c r="C43" s="39">
        <v>6879210</v>
      </c>
      <c r="D43" s="39">
        <v>6879210</v>
      </c>
      <c r="E43" s="40">
        <f t="shared" si="2"/>
        <v>0</v>
      </c>
      <c r="F43" s="39">
        <v>4804951.25</v>
      </c>
      <c r="G43" s="40">
        <f t="shared" si="3"/>
        <v>69.847427975014568</v>
      </c>
    </row>
    <row r="44" spans="1:7" ht="31.5" x14ac:dyDescent="0.25">
      <c r="A44" s="29" t="s">
        <v>85</v>
      </c>
      <c r="B44" s="31" t="s">
        <v>107</v>
      </c>
      <c r="C44" s="39">
        <f>C45+C46</f>
        <v>7513500</v>
      </c>
      <c r="D44" s="39">
        <f>D45+D46</f>
        <v>221157138</v>
      </c>
      <c r="E44" s="40">
        <f t="shared" si="2"/>
        <v>213643638</v>
      </c>
      <c r="F44" s="39">
        <f>F45+F46</f>
        <v>236400281.25</v>
      </c>
      <c r="G44" s="40">
        <f t="shared" si="3"/>
        <v>106.8924491372284</v>
      </c>
    </row>
    <row r="45" spans="1:7" ht="31.5" x14ac:dyDescent="0.25">
      <c r="A45" s="29" t="s">
        <v>86</v>
      </c>
      <c r="B45" s="25" t="s">
        <v>87</v>
      </c>
      <c r="C45" s="39">
        <f>127100+5352000</f>
        <v>5479100</v>
      </c>
      <c r="D45" s="39">
        <v>5593850</v>
      </c>
      <c r="E45" s="40">
        <f t="shared" si="2"/>
        <v>114750</v>
      </c>
      <c r="F45" s="39">
        <v>8902936.5700000003</v>
      </c>
      <c r="G45" s="40">
        <f t="shared" si="3"/>
        <v>159.15579734887422</v>
      </c>
    </row>
    <row r="46" spans="1:7" ht="31.5" x14ac:dyDescent="0.25">
      <c r="A46" s="29" t="s">
        <v>88</v>
      </c>
      <c r="B46" s="25" t="s">
        <v>89</v>
      </c>
      <c r="C46" s="39">
        <f>3000+3000+28400+2000000</f>
        <v>2034400</v>
      </c>
      <c r="D46" s="39">
        <v>215563288</v>
      </c>
      <c r="E46" s="40">
        <f t="shared" si="2"/>
        <v>213528888</v>
      </c>
      <c r="F46" s="39">
        <v>227497344.68000001</v>
      </c>
      <c r="G46" s="40">
        <f t="shared" si="3"/>
        <v>105.53621945124534</v>
      </c>
    </row>
    <row r="47" spans="1:7" ht="31.5" x14ac:dyDescent="0.25">
      <c r="A47" s="29" t="s">
        <v>27</v>
      </c>
      <c r="B47" s="31" t="s">
        <v>28</v>
      </c>
      <c r="C47" s="39">
        <f>C48+C49+C50+C51</f>
        <v>60596000</v>
      </c>
      <c r="D47" s="39">
        <f>D48+D49+D50+D51</f>
        <v>66364130</v>
      </c>
      <c r="E47" s="40">
        <f t="shared" si="2"/>
        <v>5768130</v>
      </c>
      <c r="F47" s="39">
        <f>F48+F49+F50+F51</f>
        <v>93975928.910000011</v>
      </c>
      <c r="G47" s="40">
        <f t="shared" si="3"/>
        <v>141.60651079129647</v>
      </c>
    </row>
    <row r="48" spans="1:7" ht="31.5" x14ac:dyDescent="0.25">
      <c r="A48" s="29" t="s">
        <v>90</v>
      </c>
      <c r="B48" s="25" t="s">
        <v>91</v>
      </c>
      <c r="C48" s="39">
        <v>45906000</v>
      </c>
      <c r="D48" s="39">
        <v>45906000</v>
      </c>
      <c r="E48" s="40">
        <f t="shared" si="2"/>
        <v>0</v>
      </c>
      <c r="F48" s="39">
        <v>61917217.859999999</v>
      </c>
      <c r="G48" s="40">
        <f t="shared" si="3"/>
        <v>134.87826833093712</v>
      </c>
    </row>
    <row r="49" spans="1:7" ht="94.5" x14ac:dyDescent="0.25">
      <c r="A49" s="29" t="s">
        <v>29</v>
      </c>
      <c r="B49" s="34" t="s">
        <v>30</v>
      </c>
      <c r="C49" s="39">
        <v>7190000</v>
      </c>
      <c r="D49" s="39">
        <v>12958130</v>
      </c>
      <c r="E49" s="40">
        <f t="shared" si="2"/>
        <v>5768130</v>
      </c>
      <c r="F49" s="39">
        <v>13088681.640000001</v>
      </c>
      <c r="G49" s="40">
        <f t="shared" si="3"/>
        <v>101.00748827184169</v>
      </c>
    </row>
    <row r="50" spans="1:7" ht="47.25" x14ac:dyDescent="0.25">
      <c r="A50" s="29" t="s">
        <v>92</v>
      </c>
      <c r="B50" s="25" t="s">
        <v>93</v>
      </c>
      <c r="C50" s="39">
        <v>7500000</v>
      </c>
      <c r="D50" s="39">
        <v>7500000</v>
      </c>
      <c r="E50" s="40">
        <f t="shared" si="2"/>
        <v>0</v>
      </c>
      <c r="F50" s="39">
        <v>10721183.01</v>
      </c>
      <c r="G50" s="40">
        <f t="shared" si="3"/>
        <v>142.94910679999998</v>
      </c>
    </row>
    <row r="51" spans="1:7" ht="63" x14ac:dyDescent="0.25">
      <c r="A51" s="29" t="s">
        <v>168</v>
      </c>
      <c r="B51" s="25" t="s">
        <v>169</v>
      </c>
      <c r="C51" s="39">
        <v>0</v>
      </c>
      <c r="D51" s="39">
        <v>0</v>
      </c>
      <c r="E51" s="40">
        <f t="shared" si="2"/>
        <v>0</v>
      </c>
      <c r="F51" s="39">
        <v>8248846.4000000004</v>
      </c>
      <c r="G51" s="40">
        <v>0</v>
      </c>
    </row>
    <row r="52" spans="1:7" x14ac:dyDescent="0.25">
      <c r="A52" s="29" t="s">
        <v>31</v>
      </c>
      <c r="B52" s="31" t="s">
        <v>32</v>
      </c>
      <c r="C52" s="39">
        <f>SUM(C53:C81)</f>
        <v>15982200</v>
      </c>
      <c r="D52" s="39">
        <f>SUM(D53:D81)</f>
        <v>18558094</v>
      </c>
      <c r="E52" s="40">
        <f t="shared" si="2"/>
        <v>2575894</v>
      </c>
      <c r="F52" s="39">
        <f>SUM(F53:F81)</f>
        <v>19340836.919999998</v>
      </c>
      <c r="G52" s="40">
        <f t="shared" si="3"/>
        <v>104.21779801309337</v>
      </c>
    </row>
    <row r="53" spans="1:7" ht="94.5" x14ac:dyDescent="0.25">
      <c r="A53" s="29" t="s">
        <v>33</v>
      </c>
      <c r="B53" s="25" t="s">
        <v>94</v>
      </c>
      <c r="C53" s="39">
        <f>13330+33850+15000+4670</f>
        <v>66850</v>
      </c>
      <c r="D53" s="39">
        <v>66850</v>
      </c>
      <c r="E53" s="40">
        <f t="shared" si="2"/>
        <v>0</v>
      </c>
      <c r="F53" s="39">
        <v>50081.43</v>
      </c>
      <c r="G53" s="40">
        <f t="shared" si="3"/>
        <v>74.916125654450255</v>
      </c>
    </row>
    <row r="54" spans="1:7" ht="110.25" x14ac:dyDescent="0.25">
      <c r="A54" s="29" t="s">
        <v>34</v>
      </c>
      <c r="B54" s="25" t="s">
        <v>95</v>
      </c>
      <c r="C54" s="39">
        <f>9670+48330+6670+930+14670+135810+10170</f>
        <v>226250</v>
      </c>
      <c r="D54" s="39">
        <v>226250</v>
      </c>
      <c r="E54" s="40">
        <f t="shared" si="2"/>
        <v>0</v>
      </c>
      <c r="F54" s="39">
        <v>183630.48</v>
      </c>
      <c r="G54" s="40">
        <f t="shared" si="3"/>
        <v>81.162643093922654</v>
      </c>
    </row>
    <row r="55" spans="1:7" ht="110.25" x14ac:dyDescent="0.25">
      <c r="A55" s="29" t="s">
        <v>119</v>
      </c>
      <c r="B55" s="25" t="s">
        <v>120</v>
      </c>
      <c r="C55" s="39">
        <f>1300</f>
        <v>1300</v>
      </c>
      <c r="D55" s="39">
        <v>1300</v>
      </c>
      <c r="E55" s="40">
        <f t="shared" si="2"/>
        <v>0</v>
      </c>
      <c r="F55" s="39">
        <v>9250</v>
      </c>
      <c r="G55" s="40">
        <f t="shared" si="3"/>
        <v>711.53846153846155</v>
      </c>
    </row>
    <row r="56" spans="1:7" ht="94.5" x14ac:dyDescent="0.25">
      <c r="A56" s="29" t="s">
        <v>96</v>
      </c>
      <c r="B56" s="25" t="s">
        <v>97</v>
      </c>
      <c r="C56" s="39">
        <f>700+16560</f>
        <v>17260</v>
      </c>
      <c r="D56" s="39">
        <f>700+16560</f>
        <v>17260</v>
      </c>
      <c r="E56" s="40">
        <f t="shared" si="2"/>
        <v>0</v>
      </c>
      <c r="F56" s="39">
        <v>16744.34</v>
      </c>
      <c r="G56" s="40">
        <f t="shared" si="3"/>
        <v>97.012398609501744</v>
      </c>
    </row>
    <row r="57" spans="1:7" ht="110.25" x14ac:dyDescent="0.25">
      <c r="A57" s="29" t="s">
        <v>108</v>
      </c>
      <c r="B57" s="25" t="s">
        <v>106</v>
      </c>
      <c r="C57" s="39">
        <v>131000</v>
      </c>
      <c r="D57" s="39">
        <v>131000</v>
      </c>
      <c r="E57" s="40">
        <f t="shared" si="2"/>
        <v>0</v>
      </c>
      <c r="F57" s="39">
        <v>525000</v>
      </c>
      <c r="G57" s="40">
        <f t="shared" si="3"/>
        <v>400.76335877862601</v>
      </c>
    </row>
    <row r="58" spans="1:7" ht="94.5" x14ac:dyDescent="0.25">
      <c r="A58" s="29" t="s">
        <v>109</v>
      </c>
      <c r="B58" s="25" t="s">
        <v>110</v>
      </c>
      <c r="C58" s="39">
        <f>5330+83330</f>
        <v>88660</v>
      </c>
      <c r="D58" s="39">
        <v>88660</v>
      </c>
      <c r="E58" s="40">
        <f t="shared" si="2"/>
        <v>0</v>
      </c>
      <c r="F58" s="39">
        <v>2000</v>
      </c>
      <c r="G58" s="40">
        <f t="shared" si="3"/>
        <v>2.2558087074216107</v>
      </c>
    </row>
    <row r="59" spans="1:7" ht="110.25" x14ac:dyDescent="0.25">
      <c r="A59" s="29" t="s">
        <v>35</v>
      </c>
      <c r="B59" s="25" t="s">
        <v>98</v>
      </c>
      <c r="C59" s="39">
        <f>882300</f>
        <v>882300</v>
      </c>
      <c r="D59" s="39">
        <v>882300</v>
      </c>
      <c r="E59" s="40">
        <f t="shared" si="2"/>
        <v>0</v>
      </c>
      <c r="F59" s="39">
        <v>1176000</v>
      </c>
      <c r="G59" s="40">
        <f t="shared" si="3"/>
        <v>133.28799727983679</v>
      </c>
    </row>
    <row r="60" spans="1:7" ht="94.5" x14ac:dyDescent="0.25">
      <c r="A60" s="29" t="s">
        <v>129</v>
      </c>
      <c r="B60" s="25" t="s">
        <v>130</v>
      </c>
      <c r="C60" s="39">
        <f>18330</f>
        <v>18330</v>
      </c>
      <c r="D60" s="39">
        <f>18330</f>
        <v>18330</v>
      </c>
      <c r="E60" s="40">
        <f t="shared" si="2"/>
        <v>0</v>
      </c>
      <c r="F60" s="39">
        <v>0</v>
      </c>
      <c r="G60" s="40">
        <f t="shared" si="3"/>
        <v>0</v>
      </c>
    </row>
    <row r="61" spans="1:7" ht="110.25" x14ac:dyDescent="0.25">
      <c r="A61" s="29" t="s">
        <v>131</v>
      </c>
      <c r="B61" s="25" t="s">
        <v>132</v>
      </c>
      <c r="C61" s="39">
        <v>13400</v>
      </c>
      <c r="D61" s="39">
        <v>13400</v>
      </c>
      <c r="E61" s="40">
        <f t="shared" si="2"/>
        <v>0</v>
      </c>
      <c r="F61" s="39">
        <v>0</v>
      </c>
      <c r="G61" s="40">
        <f t="shared" si="3"/>
        <v>0</v>
      </c>
    </row>
    <row r="62" spans="1:7" ht="94.5" x14ac:dyDescent="0.25">
      <c r="A62" s="29" t="s">
        <v>170</v>
      </c>
      <c r="B62" s="25" t="s">
        <v>171</v>
      </c>
      <c r="C62" s="39">
        <v>0</v>
      </c>
      <c r="D62" s="39">
        <v>0</v>
      </c>
      <c r="E62" s="40">
        <f t="shared" si="2"/>
        <v>0</v>
      </c>
      <c r="F62" s="39">
        <v>5000</v>
      </c>
      <c r="G62" s="40">
        <v>0</v>
      </c>
    </row>
    <row r="63" spans="1:7" ht="126" x14ac:dyDescent="0.25">
      <c r="A63" s="29" t="s">
        <v>111</v>
      </c>
      <c r="B63" s="25" t="s">
        <v>112</v>
      </c>
      <c r="C63" s="39">
        <v>141700</v>
      </c>
      <c r="D63" s="39">
        <v>141700</v>
      </c>
      <c r="E63" s="40">
        <f t="shared" si="2"/>
        <v>0</v>
      </c>
      <c r="F63" s="39">
        <v>25000</v>
      </c>
      <c r="G63" s="40">
        <f t="shared" si="3"/>
        <v>17.642907551164434</v>
      </c>
    </row>
    <row r="64" spans="1:7" ht="110.25" x14ac:dyDescent="0.25">
      <c r="A64" s="29" t="s">
        <v>55</v>
      </c>
      <c r="B64" s="25" t="s">
        <v>99</v>
      </c>
      <c r="C64" s="39">
        <f>16660+314110+20000+50000+137170</f>
        <v>537940</v>
      </c>
      <c r="D64" s="39">
        <f>16660+314110+20000+50000+137170</f>
        <v>537940</v>
      </c>
      <c r="E64" s="40">
        <f t="shared" si="2"/>
        <v>0</v>
      </c>
      <c r="F64" s="39">
        <v>411036.84</v>
      </c>
      <c r="G64" s="40">
        <f t="shared" si="3"/>
        <v>76.409421125032537</v>
      </c>
    </row>
    <row r="65" spans="1:7" ht="126" x14ac:dyDescent="0.25">
      <c r="A65" s="29" t="s">
        <v>36</v>
      </c>
      <c r="B65" s="25" t="s">
        <v>113</v>
      </c>
      <c r="C65" s="39">
        <f>2640+43290+1670+16940</f>
        <v>64540</v>
      </c>
      <c r="D65" s="39">
        <f>2640+43290+1670+16940</f>
        <v>64540</v>
      </c>
      <c r="E65" s="40">
        <f t="shared" si="2"/>
        <v>0</v>
      </c>
      <c r="F65" s="39">
        <v>88420.94</v>
      </c>
      <c r="G65" s="40">
        <f t="shared" si="3"/>
        <v>137.00176634645183</v>
      </c>
    </row>
    <row r="66" spans="1:7" ht="126" x14ac:dyDescent="0.25">
      <c r="A66" s="29" t="s">
        <v>37</v>
      </c>
      <c r="B66" s="25" t="s">
        <v>114</v>
      </c>
      <c r="C66" s="39">
        <v>80000</v>
      </c>
      <c r="D66" s="39">
        <v>100000</v>
      </c>
      <c r="E66" s="40">
        <f t="shared" si="2"/>
        <v>20000</v>
      </c>
      <c r="F66" s="39">
        <v>60000</v>
      </c>
      <c r="G66" s="40">
        <f t="shared" si="3"/>
        <v>60</v>
      </c>
    </row>
    <row r="67" spans="1:7" ht="94.5" x14ac:dyDescent="0.25">
      <c r="A67" s="29" t="s">
        <v>100</v>
      </c>
      <c r="B67" s="25" t="s">
        <v>101</v>
      </c>
      <c r="C67" s="39">
        <f>21330+330+4130</f>
        <v>25790</v>
      </c>
      <c r="D67" s="39">
        <f>21330+330+4130</f>
        <v>25790</v>
      </c>
      <c r="E67" s="40">
        <f t="shared" si="2"/>
        <v>0</v>
      </c>
      <c r="F67" s="39">
        <v>22577.59</v>
      </c>
      <c r="G67" s="40">
        <f t="shared" si="3"/>
        <v>87.543970531213645</v>
      </c>
    </row>
    <row r="68" spans="1:7" ht="141.75" x14ac:dyDescent="0.25">
      <c r="A68" s="29" t="s">
        <v>102</v>
      </c>
      <c r="B68" s="25" t="s">
        <v>121</v>
      </c>
      <c r="C68" s="39">
        <f>17500</f>
        <v>17500</v>
      </c>
      <c r="D68" s="39">
        <f>17500</f>
        <v>17500</v>
      </c>
      <c r="E68" s="40">
        <f t="shared" si="2"/>
        <v>0</v>
      </c>
      <c r="F68" s="39">
        <v>0</v>
      </c>
      <c r="G68" s="40">
        <f t="shared" si="3"/>
        <v>0</v>
      </c>
    </row>
    <row r="69" spans="1:7" ht="94.5" x14ac:dyDescent="0.25">
      <c r="A69" s="29" t="s">
        <v>103</v>
      </c>
      <c r="B69" s="25" t="s">
        <v>104</v>
      </c>
      <c r="C69" s="39">
        <f>33300+1300+1164950+2000+1000+9070+3330+333330+276670+8350+20070</f>
        <v>1853370</v>
      </c>
      <c r="D69" s="39">
        <f>33300+1300+1164950+2000+1000+9070+3330+333330+276670+8350+20070</f>
        <v>1853370</v>
      </c>
      <c r="E69" s="40">
        <f t="shared" si="2"/>
        <v>0</v>
      </c>
      <c r="F69" s="39">
        <v>479337.73</v>
      </c>
      <c r="G69" s="40">
        <f t="shared" si="3"/>
        <v>25.86303490398571</v>
      </c>
    </row>
    <row r="70" spans="1:7" ht="78.75" x14ac:dyDescent="0.25">
      <c r="A70" s="29" t="s">
        <v>172</v>
      </c>
      <c r="B70" s="25" t="s">
        <v>173</v>
      </c>
      <c r="C70" s="39">
        <v>0</v>
      </c>
      <c r="D70" s="39">
        <v>0</v>
      </c>
      <c r="E70" s="40">
        <f t="shared" si="2"/>
        <v>0</v>
      </c>
      <c r="F70" s="39">
        <v>20000</v>
      </c>
      <c r="G70" s="40">
        <v>0</v>
      </c>
    </row>
    <row r="71" spans="1:7" ht="94.5" x14ac:dyDescent="0.25">
      <c r="A71" s="29" t="s">
        <v>39</v>
      </c>
      <c r="B71" s="25" t="s">
        <v>105</v>
      </c>
      <c r="C71" s="39">
        <f>75700+1000+65170+1670+15000+141070+3997100+5000</f>
        <v>4301710</v>
      </c>
      <c r="D71" s="39">
        <f>75700+1000+65170+1670+15000+141070+3997100+5000</f>
        <v>4301710</v>
      </c>
      <c r="E71" s="40">
        <f t="shared" si="2"/>
        <v>0</v>
      </c>
      <c r="F71" s="39">
        <v>3319317.93</v>
      </c>
      <c r="G71" s="40">
        <f t="shared" si="3"/>
        <v>77.162754578993002</v>
      </c>
    </row>
    <row r="72" spans="1:7" ht="173.25" x14ac:dyDescent="0.25">
      <c r="A72" s="29" t="s">
        <v>133</v>
      </c>
      <c r="B72" s="25" t="s">
        <v>134</v>
      </c>
      <c r="C72" s="39">
        <v>90000</v>
      </c>
      <c r="D72" s="39">
        <v>90000</v>
      </c>
      <c r="E72" s="40">
        <f t="shared" si="2"/>
        <v>0</v>
      </c>
      <c r="F72" s="39">
        <v>0</v>
      </c>
      <c r="G72" s="40">
        <f t="shared" si="3"/>
        <v>0</v>
      </c>
    </row>
    <row r="73" spans="1:7" ht="157.5" x14ac:dyDescent="0.25">
      <c r="A73" s="29" t="s">
        <v>115</v>
      </c>
      <c r="B73" s="25" t="s">
        <v>116</v>
      </c>
      <c r="C73" s="39">
        <f>33300+142170</f>
        <v>175470</v>
      </c>
      <c r="D73" s="39">
        <f>33300+142170</f>
        <v>175470</v>
      </c>
      <c r="E73" s="40">
        <f t="shared" si="2"/>
        <v>0</v>
      </c>
      <c r="F73" s="39">
        <v>49000</v>
      </c>
      <c r="G73" s="40">
        <f t="shared" si="3"/>
        <v>27.925001424744973</v>
      </c>
    </row>
    <row r="74" spans="1:7" ht="78.75" x14ac:dyDescent="0.25">
      <c r="A74" s="29" t="s">
        <v>40</v>
      </c>
      <c r="B74" s="35" t="s">
        <v>41</v>
      </c>
      <c r="C74" s="39">
        <f>349100+10330</f>
        <v>359430</v>
      </c>
      <c r="D74" s="39">
        <v>359430</v>
      </c>
      <c r="E74" s="40">
        <f t="shared" si="2"/>
        <v>0</v>
      </c>
      <c r="F74" s="39">
        <v>253910.29</v>
      </c>
      <c r="G74" s="40">
        <f t="shared" si="3"/>
        <v>70.642486715076643</v>
      </c>
    </row>
    <row r="75" spans="1:7" ht="78.75" x14ac:dyDescent="0.25">
      <c r="A75" s="29" t="s">
        <v>42</v>
      </c>
      <c r="B75" s="35" t="s">
        <v>135</v>
      </c>
      <c r="C75" s="39">
        <f>474700+200000+208000</f>
        <v>882700</v>
      </c>
      <c r="D75" s="39">
        <v>1171214</v>
      </c>
      <c r="E75" s="40">
        <f t="shared" si="2"/>
        <v>288514</v>
      </c>
      <c r="F75" s="39">
        <v>3966027.95</v>
      </c>
      <c r="G75" s="40">
        <f t="shared" si="3"/>
        <v>338.62538784543221</v>
      </c>
    </row>
    <row r="76" spans="1:7" ht="94.5" x14ac:dyDescent="0.25">
      <c r="A76" s="29" t="s">
        <v>43</v>
      </c>
      <c r="B76" s="35" t="s">
        <v>136</v>
      </c>
      <c r="C76" s="39">
        <f>1382300+1500000+84400+40000</f>
        <v>3006700</v>
      </c>
      <c r="D76" s="39">
        <v>5274080</v>
      </c>
      <c r="E76" s="40">
        <f t="shared" si="2"/>
        <v>2267380</v>
      </c>
      <c r="F76" s="39">
        <v>8124272.5899999999</v>
      </c>
      <c r="G76" s="40">
        <f t="shared" si="3"/>
        <v>154.04151226375026</v>
      </c>
    </row>
    <row r="77" spans="1:7" ht="47.25" x14ac:dyDescent="0.25">
      <c r="A77" s="29" t="s">
        <v>160</v>
      </c>
      <c r="B77" s="35" t="s">
        <v>161</v>
      </c>
      <c r="C77" s="39">
        <v>0</v>
      </c>
      <c r="D77" s="39">
        <v>0</v>
      </c>
      <c r="E77" s="40">
        <f t="shared" si="2"/>
        <v>0</v>
      </c>
      <c r="F77" s="39">
        <v>31100</v>
      </c>
      <c r="G77" s="40">
        <v>0</v>
      </c>
    </row>
    <row r="78" spans="1:7" ht="78.75" x14ac:dyDescent="0.25">
      <c r="A78" s="29" t="s">
        <v>162</v>
      </c>
      <c r="B78" s="35" t="s">
        <v>163</v>
      </c>
      <c r="C78" s="39">
        <v>0</v>
      </c>
      <c r="D78" s="39">
        <v>0</v>
      </c>
      <c r="E78" s="40">
        <f t="shared" si="2"/>
        <v>0</v>
      </c>
      <c r="F78" s="39">
        <v>15354.14</v>
      </c>
      <c r="G78" s="40">
        <v>0</v>
      </c>
    </row>
    <row r="79" spans="1:7" ht="63" x14ac:dyDescent="0.25">
      <c r="A79" s="29" t="s">
        <v>164</v>
      </c>
      <c r="B79" s="35" t="s">
        <v>165</v>
      </c>
      <c r="C79" s="39">
        <v>0</v>
      </c>
      <c r="D79" s="39">
        <v>0</v>
      </c>
      <c r="E79" s="40">
        <f t="shared" si="2"/>
        <v>0</v>
      </c>
      <c r="F79" s="39">
        <v>52944.83</v>
      </c>
      <c r="G79" s="40">
        <v>0</v>
      </c>
    </row>
    <row r="80" spans="1:7" ht="78.75" x14ac:dyDescent="0.25">
      <c r="A80" s="29" t="s">
        <v>147</v>
      </c>
      <c r="B80" s="35" t="s">
        <v>148</v>
      </c>
      <c r="C80" s="39">
        <v>0</v>
      </c>
      <c r="D80" s="39">
        <v>0</v>
      </c>
      <c r="E80" s="40">
        <f t="shared" si="2"/>
        <v>0</v>
      </c>
      <c r="F80" s="39">
        <v>15215.03</v>
      </c>
      <c r="G80" s="40">
        <v>0</v>
      </c>
    </row>
    <row r="81" spans="1:7" ht="47.25" x14ac:dyDescent="0.25">
      <c r="A81" s="29" t="s">
        <v>38</v>
      </c>
      <c r="B81" s="25" t="s">
        <v>180</v>
      </c>
      <c r="C81" s="39">
        <v>3000000</v>
      </c>
      <c r="D81" s="39">
        <v>3000000</v>
      </c>
      <c r="E81" s="40">
        <f t="shared" si="2"/>
        <v>0</v>
      </c>
      <c r="F81" s="39">
        <v>439614.81</v>
      </c>
      <c r="G81" s="40">
        <f t="shared" ref="G77:G96" si="4">(F81/D81)*100</f>
        <v>14.653827</v>
      </c>
    </row>
    <row r="82" spans="1:7" x14ac:dyDescent="0.25">
      <c r="A82" s="29" t="s">
        <v>149</v>
      </c>
      <c r="B82" s="25" t="s">
        <v>153</v>
      </c>
      <c r="C82" s="39">
        <f>SUM(C83:C85)</f>
        <v>0</v>
      </c>
      <c r="D82" s="39">
        <f>SUM(D83:D85)</f>
        <v>210680</v>
      </c>
      <c r="E82" s="40">
        <f t="shared" si="2"/>
        <v>210680</v>
      </c>
      <c r="F82" s="39">
        <f>SUM(F83:F85)</f>
        <v>51857.109999999986</v>
      </c>
      <c r="G82" s="40">
        <f t="shared" si="4"/>
        <v>24.614158913992778</v>
      </c>
    </row>
    <row r="83" spans="1:7" ht="31.5" x14ac:dyDescent="0.25">
      <c r="A83" s="29" t="s">
        <v>150</v>
      </c>
      <c r="B83" s="25" t="s">
        <v>154</v>
      </c>
      <c r="C83" s="39">
        <v>0</v>
      </c>
      <c r="D83" s="39">
        <v>0</v>
      </c>
      <c r="E83" s="40">
        <f t="shared" si="2"/>
        <v>0</v>
      </c>
      <c r="F83" s="39">
        <v>-168989.89</v>
      </c>
      <c r="G83" s="40">
        <v>0</v>
      </c>
    </row>
    <row r="84" spans="1:7" x14ac:dyDescent="0.25">
      <c r="A84" s="29" t="s">
        <v>151</v>
      </c>
      <c r="B84" s="25" t="s">
        <v>155</v>
      </c>
      <c r="C84" s="39">
        <v>0</v>
      </c>
      <c r="D84" s="39">
        <v>53680</v>
      </c>
      <c r="E84" s="40">
        <f t="shared" si="2"/>
        <v>53680</v>
      </c>
      <c r="F84" s="39">
        <v>63847</v>
      </c>
      <c r="G84" s="40">
        <f t="shared" si="4"/>
        <v>118.94001490312966</v>
      </c>
    </row>
    <row r="85" spans="1:7" ht="31.5" x14ac:dyDescent="0.25">
      <c r="A85" s="29" t="s">
        <v>152</v>
      </c>
      <c r="B85" s="25" t="s">
        <v>156</v>
      </c>
      <c r="C85" s="39">
        <v>0</v>
      </c>
      <c r="D85" s="39">
        <v>157000</v>
      </c>
      <c r="E85" s="40">
        <f t="shared" si="2"/>
        <v>157000</v>
      </c>
      <c r="F85" s="39">
        <v>157000</v>
      </c>
      <c r="G85" s="40">
        <f t="shared" si="4"/>
        <v>100</v>
      </c>
    </row>
    <row r="86" spans="1:7" s="16" customFormat="1" x14ac:dyDescent="0.25">
      <c r="A86" s="26" t="s">
        <v>44</v>
      </c>
      <c r="B86" s="27" t="s">
        <v>125</v>
      </c>
      <c r="C86" s="37">
        <f>C87+C95</f>
        <v>6844688100</v>
      </c>
      <c r="D86" s="37">
        <f>D87+D95+D94</f>
        <v>7449037029.3899994</v>
      </c>
      <c r="E86" s="38">
        <f t="shared" si="2"/>
        <v>604348929.38999939</v>
      </c>
      <c r="F86" s="37">
        <f>F87+F95+F94+F92+F93</f>
        <v>4507381411.5300007</v>
      </c>
      <c r="G86" s="38">
        <f t="shared" si="4"/>
        <v>60.509585249022578</v>
      </c>
    </row>
    <row r="87" spans="1:7" ht="31.5" x14ac:dyDescent="0.25">
      <c r="A87" s="29" t="s">
        <v>45</v>
      </c>
      <c r="B87" s="32" t="s">
        <v>46</v>
      </c>
      <c r="C87" s="39">
        <f>C88+C89+C90+C91</f>
        <v>6844688100</v>
      </c>
      <c r="D87" s="39">
        <f>D88+D89+D90+D91</f>
        <v>7455729130.3899994</v>
      </c>
      <c r="E87" s="40">
        <f t="shared" si="2"/>
        <v>611041030.38999939</v>
      </c>
      <c r="F87" s="39">
        <f>F88+F89+F90+F91</f>
        <v>4110586098.5700002</v>
      </c>
      <c r="G87" s="40">
        <f t="shared" si="4"/>
        <v>55.133254262349809</v>
      </c>
    </row>
    <row r="88" spans="1:7" ht="30.75" customHeight="1" x14ac:dyDescent="0.25">
      <c r="A88" s="29" t="s">
        <v>47</v>
      </c>
      <c r="B88" s="25" t="s">
        <v>48</v>
      </c>
      <c r="C88" s="39">
        <v>328521600</v>
      </c>
      <c r="D88" s="39">
        <v>328521600</v>
      </c>
      <c r="E88" s="40">
        <f t="shared" si="2"/>
        <v>0</v>
      </c>
      <c r="F88" s="39">
        <v>334137800</v>
      </c>
      <c r="G88" s="40">
        <f t="shared" si="4"/>
        <v>101.70953751595025</v>
      </c>
    </row>
    <row r="89" spans="1:7" ht="31.5" x14ac:dyDescent="0.25">
      <c r="A89" s="29" t="s">
        <v>49</v>
      </c>
      <c r="B89" s="25" t="s">
        <v>50</v>
      </c>
      <c r="C89" s="39">
        <v>2006778200</v>
      </c>
      <c r="D89" s="39">
        <v>2609989030.3899999</v>
      </c>
      <c r="E89" s="40">
        <f t="shared" si="2"/>
        <v>603210830.38999987</v>
      </c>
      <c r="F89" s="39">
        <v>832441581.97000003</v>
      </c>
      <c r="G89" s="40">
        <f t="shared" si="4"/>
        <v>31.894447535115184</v>
      </c>
    </row>
    <row r="90" spans="1:7" ht="31.5" x14ac:dyDescent="0.25">
      <c r="A90" s="29" t="s">
        <v>51</v>
      </c>
      <c r="B90" s="25" t="s">
        <v>52</v>
      </c>
      <c r="C90" s="39">
        <v>4408968000</v>
      </c>
      <c r="D90" s="39">
        <v>4408968000</v>
      </c>
      <c r="E90" s="40">
        <f t="shared" ref="E90:E96" si="5">D90-C90</f>
        <v>0</v>
      </c>
      <c r="F90" s="39">
        <v>2867385675.1599998</v>
      </c>
      <c r="G90" s="40">
        <f t="shared" si="4"/>
        <v>65.035302482576412</v>
      </c>
    </row>
    <row r="91" spans="1:7" ht="23.25" customHeight="1" x14ac:dyDescent="0.25">
      <c r="A91" s="29" t="s">
        <v>53</v>
      </c>
      <c r="B91" s="25" t="s">
        <v>54</v>
      </c>
      <c r="C91" s="39">
        <v>100420300</v>
      </c>
      <c r="D91" s="39">
        <v>108250500</v>
      </c>
      <c r="E91" s="40">
        <f t="shared" si="5"/>
        <v>7830200</v>
      </c>
      <c r="F91" s="39">
        <v>76621041.439999998</v>
      </c>
      <c r="G91" s="40">
        <f t="shared" si="4"/>
        <v>70.781235597064224</v>
      </c>
    </row>
    <row r="92" spans="1:7" ht="39.75" customHeight="1" x14ac:dyDescent="0.25">
      <c r="A92" s="29" t="s">
        <v>174</v>
      </c>
      <c r="B92" s="25" t="s">
        <v>176</v>
      </c>
      <c r="C92" s="39">
        <v>0</v>
      </c>
      <c r="D92" s="39">
        <v>0</v>
      </c>
      <c r="E92" s="40">
        <f t="shared" si="5"/>
        <v>0</v>
      </c>
      <c r="F92" s="39">
        <v>403650000</v>
      </c>
      <c r="G92" s="40">
        <v>0</v>
      </c>
    </row>
    <row r="93" spans="1:7" ht="32.25" customHeight="1" x14ac:dyDescent="0.25">
      <c r="A93" s="29" t="s">
        <v>175</v>
      </c>
      <c r="B93" s="25" t="s">
        <v>177</v>
      </c>
      <c r="C93" s="39">
        <v>0</v>
      </c>
      <c r="D93" s="39">
        <v>0</v>
      </c>
      <c r="E93" s="40">
        <f t="shared" si="5"/>
        <v>0</v>
      </c>
      <c r="F93" s="39">
        <v>-162586.75</v>
      </c>
      <c r="G93" s="40">
        <v>0</v>
      </c>
    </row>
    <row r="94" spans="1:7" ht="35.25" customHeight="1" x14ac:dyDescent="0.25">
      <c r="A94" s="29" t="s">
        <v>166</v>
      </c>
      <c r="B94" s="25" t="s">
        <v>167</v>
      </c>
      <c r="C94" s="39">
        <v>0</v>
      </c>
      <c r="D94" s="39">
        <v>758604</v>
      </c>
      <c r="E94" s="40">
        <f t="shared" si="5"/>
        <v>758604</v>
      </c>
      <c r="F94" s="39">
        <v>854658.82</v>
      </c>
      <c r="G94" s="40">
        <f t="shared" si="4"/>
        <v>112.66205029237915</v>
      </c>
    </row>
    <row r="95" spans="1:7" ht="51.75" customHeight="1" x14ac:dyDescent="0.25">
      <c r="A95" s="29" t="s">
        <v>157</v>
      </c>
      <c r="B95" s="25" t="s">
        <v>158</v>
      </c>
      <c r="C95" s="39">
        <v>0</v>
      </c>
      <c r="D95" s="39">
        <v>-7450705</v>
      </c>
      <c r="E95" s="40">
        <f t="shared" si="5"/>
        <v>-7450705</v>
      </c>
      <c r="F95" s="39">
        <v>-7546759.1100000003</v>
      </c>
      <c r="G95" s="40">
        <f t="shared" si="4"/>
        <v>101.28919491511206</v>
      </c>
    </row>
    <row r="96" spans="1:7" s="16" customFormat="1" ht="18" customHeight="1" x14ac:dyDescent="0.25">
      <c r="A96" s="36"/>
      <c r="B96" s="33" t="s">
        <v>137</v>
      </c>
      <c r="C96" s="41">
        <f>C10+C86</f>
        <v>11963014312</v>
      </c>
      <c r="D96" s="41">
        <f>D10+D86</f>
        <v>12802819602.389999</v>
      </c>
      <c r="E96" s="38">
        <f t="shared" si="5"/>
        <v>839805290.38999939</v>
      </c>
      <c r="F96" s="41">
        <f>F10+F86</f>
        <v>9168021314.0600014</v>
      </c>
      <c r="G96" s="38">
        <f t="shared" si="4"/>
        <v>71.609392296276184</v>
      </c>
    </row>
  </sheetData>
  <autoFilter ref="A9:J96"/>
  <mergeCells count="2">
    <mergeCell ref="A3:G3"/>
    <mergeCell ref="A5:G5"/>
  </mergeCells>
  <pageMargins left="0.39370078740157483" right="0.39370078740157483" top="0.78740157480314965" bottom="0.39370078740157483" header="0.39370078740157483" footer="0"/>
  <pageSetup paperSize="9" scale="49" orientation="portrait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№ 1</vt:lpstr>
      <vt:lpstr>'таблица № 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2024-11-28T06:55:49Z</dcterms:modified>
</cp:coreProperties>
</file>