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сентябрь 2024 года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'!$A$7:$F$90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'!$A$4:$B$93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1" l="1"/>
  <c r="E82" i="1"/>
  <c r="D83" i="1"/>
  <c r="E83" i="1"/>
  <c r="D84" i="1"/>
  <c r="E84" i="1"/>
  <c r="D85" i="1"/>
  <c r="E85" i="1"/>
  <c r="D86" i="1"/>
  <c r="D87" i="1"/>
  <c r="D88" i="1"/>
  <c r="E88" i="1"/>
  <c r="D89" i="1"/>
  <c r="E8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1" i="1"/>
  <c r="E41" i="1"/>
  <c r="D43" i="1"/>
  <c r="E43" i="1"/>
  <c r="D44" i="1"/>
  <c r="E44" i="1"/>
  <c r="D46" i="1"/>
  <c r="E46" i="1"/>
  <c r="D47" i="1"/>
  <c r="E47" i="1"/>
  <c r="D48" i="1"/>
  <c r="E48" i="1"/>
  <c r="D49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D75" i="1"/>
  <c r="D76" i="1"/>
  <c r="E76" i="1"/>
  <c r="D78" i="1"/>
  <c r="E78" i="1"/>
  <c r="D79" i="1"/>
  <c r="E79" i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F45" i="1" l="1"/>
  <c r="C81" i="1" l="1"/>
  <c r="C80" i="1"/>
  <c r="C77" i="1"/>
  <c r="C71" i="1"/>
  <c r="C70" i="1"/>
  <c r="C68" i="1"/>
  <c r="C66" i="1"/>
  <c r="C65" i="1"/>
  <c r="C64" i="1"/>
  <c r="C62" i="1"/>
  <c r="C61" i="1"/>
  <c r="C58" i="1"/>
  <c r="C57" i="1"/>
  <c r="C56" i="1"/>
  <c r="C54" i="1"/>
  <c r="C53" i="1"/>
  <c r="C52" i="1"/>
  <c r="C51" i="1"/>
  <c r="C50" i="1"/>
  <c r="C45" i="1"/>
  <c r="D45" i="1" s="1"/>
  <c r="C42" i="1"/>
  <c r="C41" i="1"/>
  <c r="C40" i="1"/>
  <c r="C29" i="1"/>
  <c r="C25" i="1"/>
  <c r="C22" i="1"/>
  <c r="C20" i="1"/>
  <c r="C19" i="1" s="1"/>
  <c r="C13" i="1"/>
  <c r="C11" i="1"/>
  <c r="E45" i="1" l="1"/>
  <c r="C17" i="1"/>
  <c r="C28" i="1"/>
  <c r="C10" i="1"/>
  <c r="F81" i="1"/>
  <c r="F80" i="1" s="1"/>
  <c r="C9" i="1" l="1"/>
  <c r="C90" i="1" s="1"/>
  <c r="F29" i="1" l="1"/>
  <c r="F25" i="1"/>
  <c r="D25" i="1" l="1"/>
  <c r="E25" i="1"/>
  <c r="F77" i="1"/>
  <c r="D77" i="1" l="1"/>
  <c r="E77" i="1"/>
  <c r="F70" i="1"/>
  <c r="F66" i="1"/>
  <c r="F65" i="1"/>
  <c r="F64" i="1"/>
  <c r="F62" i="1"/>
  <c r="F61" i="1"/>
  <c r="F58" i="1"/>
  <c r="F57" i="1"/>
  <c r="F56" i="1"/>
  <c r="F54" i="1"/>
  <c r="F52" i="1"/>
  <c r="F51" i="1"/>
  <c r="F41" i="1"/>
  <c r="F22" i="1"/>
  <c r="F20" i="1"/>
  <c r="F19" i="1" s="1"/>
  <c r="F13" i="1"/>
  <c r="F11" i="1"/>
  <c r="D22" i="1" l="1"/>
  <c r="E22" i="1"/>
  <c r="D13" i="1"/>
  <c r="E13" i="1"/>
  <c r="D19" i="1"/>
  <c r="E19" i="1"/>
  <c r="D81" i="1"/>
  <c r="D29" i="1"/>
  <c r="D11" i="1"/>
  <c r="F17" i="1"/>
  <c r="F40" i="1"/>
  <c r="F50" i="1"/>
  <c r="E11" i="1"/>
  <c r="F42" i="1"/>
  <c r="E81" i="1"/>
  <c r="E29" i="1"/>
  <c r="D42" i="1" l="1"/>
  <c r="E42" i="1"/>
  <c r="D50" i="1"/>
  <c r="E50" i="1"/>
  <c r="D40" i="1"/>
  <c r="E40" i="1"/>
  <c r="E17" i="1"/>
  <c r="D17" i="1"/>
  <c r="F10" i="1"/>
  <c r="F28" i="1"/>
  <c r="D28" i="1" s="1"/>
  <c r="E80" i="1"/>
  <c r="D80" i="1"/>
  <c r="D10" i="1"/>
  <c r="E10" i="1"/>
  <c r="F9" i="1" l="1"/>
  <c r="F90" i="1" s="1"/>
  <c r="E28" i="1"/>
  <c r="D9" i="1" l="1"/>
  <c r="E9" i="1"/>
  <c r="D90" i="1"/>
  <c r="E90" i="1"/>
</calcChain>
</file>

<file path=xl/sharedStrings.xml><?xml version="1.0" encoding="utf-8"?>
<sst xmlns="http://schemas.openxmlformats.org/spreadsheetml/2006/main" count="170" uniqueCount="170">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</sst>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8" fillId="0" borderId="1" xfId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topLeftCell="A16" zoomScale="80" zoomScaleNormal="80" zoomScaleSheetLayoutView="100" workbookViewId="0">
      <selection activeCell="E91" sqref="E91"/>
    </sheetView>
  </sheetViews>
  <sheetFormatPr defaultRowHeight="15.75" x14ac:dyDescent="0.25"/>
  <cols>
    <col min="1" max="1" width="31.5703125" style="12" customWidth="1"/>
    <col min="2" max="2" width="61.28515625" style="2" customWidth="1"/>
    <col min="3" max="3" width="24.42578125" style="40" customWidth="1"/>
    <col min="4" max="4" width="19.5703125" style="39" customWidth="1"/>
    <col min="5" max="5" width="16.5703125" style="39" customWidth="1"/>
    <col min="6" max="6" width="23.140625" style="39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5"/>
      <c r="B3" s="6"/>
    </row>
    <row r="4" spans="1:17" s="9" customFormat="1" x14ac:dyDescent="0.25">
      <c r="A4" s="7"/>
      <c r="B4" s="48" t="s">
        <v>131</v>
      </c>
      <c r="C4" s="49"/>
      <c r="D4" s="49"/>
      <c r="E4" s="49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28" t="s">
        <v>149</v>
      </c>
      <c r="D7" s="28" t="s">
        <v>4</v>
      </c>
      <c r="E7" s="28" t="s">
        <v>5</v>
      </c>
      <c r="F7" s="28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6">
        <v>1</v>
      </c>
      <c r="B8" s="37">
        <v>2</v>
      </c>
      <c r="C8" s="38">
        <v>3</v>
      </c>
      <c r="D8" s="38">
        <v>4</v>
      </c>
      <c r="E8" s="38">
        <v>5</v>
      </c>
      <c r="F8" s="38">
        <v>6</v>
      </c>
    </row>
    <row r="9" spans="1:17" s="9" customFormat="1" ht="24" customHeight="1" x14ac:dyDescent="0.2">
      <c r="A9" s="18" t="s">
        <v>7</v>
      </c>
      <c r="B9" s="19" t="s">
        <v>127</v>
      </c>
      <c r="C9" s="32">
        <f>C10+C28</f>
        <v>5353782573</v>
      </c>
      <c r="D9" s="30">
        <f>F9-C9</f>
        <v>89338779</v>
      </c>
      <c r="E9" s="30">
        <f>(F9/C9)*100-100</f>
        <v>1.6687039075988963</v>
      </c>
      <c r="F9" s="32">
        <f>F10+F28</f>
        <v>5443121352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128</v>
      </c>
      <c r="C10" s="32">
        <f>C11+C12+C13+C17+C25</f>
        <v>4592387100</v>
      </c>
      <c r="D10" s="30">
        <f t="shared" ref="D10:D82" si="0">F10-C10</f>
        <v>25000</v>
      </c>
      <c r="E10" s="30">
        <f t="shared" ref="E10:E82" si="1">(F10/C10)*100-100</f>
        <v>5.443791966115441E-4</v>
      </c>
      <c r="F10" s="32">
        <f>F11+F12+F13+F17+F25</f>
        <v>4592412100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132</v>
      </c>
      <c r="C11" s="33">
        <f>2787863300+869866500</f>
        <v>3657729800</v>
      </c>
      <c r="D11" s="31">
        <f t="shared" si="0"/>
        <v>0</v>
      </c>
      <c r="E11" s="31">
        <f t="shared" si="1"/>
        <v>0</v>
      </c>
      <c r="F11" s="33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3">
        <v>13005000</v>
      </c>
      <c r="D12" s="31">
        <f t="shared" ref="D12:D27" si="2">F12-C12</f>
        <v>0</v>
      </c>
      <c r="E12" s="31">
        <f t="shared" ref="E12:E27" si="3">(F12/C12)*100-100</f>
        <v>0</v>
      </c>
      <c r="F12" s="33">
        <v>13005000</v>
      </c>
    </row>
    <row r="13" spans="1:17" x14ac:dyDescent="0.25">
      <c r="A13" s="21" t="s">
        <v>11</v>
      </c>
      <c r="B13" s="23" t="s">
        <v>12</v>
      </c>
      <c r="C13" s="33">
        <f>C14+C15+C16</f>
        <v>659275000</v>
      </c>
      <c r="D13" s="31">
        <f t="shared" si="2"/>
        <v>0</v>
      </c>
      <c r="E13" s="31">
        <f t="shared" si="3"/>
        <v>0</v>
      </c>
      <c r="F13" s="33">
        <f>F14+F15+F16</f>
        <v>659275000</v>
      </c>
    </row>
    <row r="14" spans="1:17" ht="31.5" x14ac:dyDescent="0.25">
      <c r="A14" s="21" t="s">
        <v>13</v>
      </c>
      <c r="B14" s="22" t="s">
        <v>108</v>
      </c>
      <c r="C14" s="33">
        <v>634575000</v>
      </c>
      <c r="D14" s="31">
        <f t="shared" si="2"/>
        <v>0</v>
      </c>
      <c r="E14" s="31">
        <f t="shared" si="3"/>
        <v>0</v>
      </c>
      <c r="F14" s="33">
        <v>634575000</v>
      </c>
    </row>
    <row r="15" spans="1:17" x14ac:dyDescent="0.25">
      <c r="A15" s="21" t="s">
        <v>14</v>
      </c>
      <c r="B15" s="22" t="s">
        <v>109</v>
      </c>
      <c r="C15" s="33">
        <v>500000</v>
      </c>
      <c r="D15" s="31">
        <f t="shared" si="2"/>
        <v>0</v>
      </c>
      <c r="E15" s="31">
        <f t="shared" si="3"/>
        <v>0</v>
      </c>
      <c r="F15" s="33">
        <v>500000</v>
      </c>
    </row>
    <row r="16" spans="1:17" ht="47.25" x14ac:dyDescent="0.25">
      <c r="A16" s="21" t="s">
        <v>50</v>
      </c>
      <c r="B16" s="22" t="s">
        <v>51</v>
      </c>
      <c r="C16" s="33">
        <v>24200000</v>
      </c>
      <c r="D16" s="31">
        <f t="shared" si="2"/>
        <v>0</v>
      </c>
      <c r="E16" s="31">
        <f t="shared" si="3"/>
        <v>0</v>
      </c>
      <c r="F16" s="33">
        <v>24200000</v>
      </c>
    </row>
    <row r="17" spans="1:17" x14ac:dyDescent="0.25">
      <c r="A17" s="21" t="s">
        <v>15</v>
      </c>
      <c r="B17" s="24" t="s">
        <v>16</v>
      </c>
      <c r="C17" s="33">
        <f>C18+C19+C22</f>
        <v>237563300</v>
      </c>
      <c r="D17" s="31">
        <f t="shared" si="2"/>
        <v>0</v>
      </c>
      <c r="E17" s="31">
        <f t="shared" si="3"/>
        <v>0</v>
      </c>
      <c r="F17" s="33">
        <f>F18+F19+F22</f>
        <v>237563300</v>
      </c>
    </row>
    <row r="18" spans="1:17" ht="47.25" x14ac:dyDescent="0.25">
      <c r="A18" s="21" t="s">
        <v>52</v>
      </c>
      <c r="B18" s="22" t="s">
        <v>53</v>
      </c>
      <c r="C18" s="33">
        <v>95000000</v>
      </c>
      <c r="D18" s="31">
        <f t="shared" si="2"/>
        <v>0</v>
      </c>
      <c r="E18" s="31">
        <f t="shared" si="3"/>
        <v>0</v>
      </c>
      <c r="F18" s="33">
        <v>95000000</v>
      </c>
    </row>
    <row r="19" spans="1:17" x14ac:dyDescent="0.25">
      <c r="A19" s="21" t="s">
        <v>38</v>
      </c>
      <c r="B19" s="22" t="s">
        <v>39</v>
      </c>
      <c r="C19" s="33">
        <f>C20+C21</f>
        <v>61063300</v>
      </c>
      <c r="D19" s="31">
        <f t="shared" si="2"/>
        <v>0</v>
      </c>
      <c r="E19" s="31">
        <f t="shared" si="3"/>
        <v>0</v>
      </c>
      <c r="F19" s="33">
        <f>F20+F21</f>
        <v>61063300</v>
      </c>
    </row>
    <row r="20" spans="1:17" x14ac:dyDescent="0.25">
      <c r="A20" s="21" t="s">
        <v>54</v>
      </c>
      <c r="B20" s="22" t="s">
        <v>56</v>
      </c>
      <c r="C20" s="33">
        <f>25000000+63300</f>
        <v>25063300</v>
      </c>
      <c r="D20" s="31">
        <f t="shared" si="2"/>
        <v>0</v>
      </c>
      <c r="E20" s="31">
        <f t="shared" si="3"/>
        <v>0</v>
      </c>
      <c r="F20" s="33">
        <f>25000000+63300</f>
        <v>25063300</v>
      </c>
    </row>
    <row r="21" spans="1:17" x14ac:dyDescent="0.25">
      <c r="A21" s="21" t="s">
        <v>55</v>
      </c>
      <c r="B21" s="22" t="s">
        <v>57</v>
      </c>
      <c r="C21" s="33">
        <v>36000000</v>
      </c>
      <c r="D21" s="31">
        <f t="shared" si="2"/>
        <v>0</v>
      </c>
      <c r="E21" s="31">
        <f t="shared" si="3"/>
        <v>0</v>
      </c>
      <c r="F21" s="33">
        <v>36000000</v>
      </c>
    </row>
    <row r="22" spans="1:17" x14ac:dyDescent="0.25">
      <c r="A22" s="21" t="s">
        <v>17</v>
      </c>
      <c r="B22" s="22" t="s">
        <v>18</v>
      </c>
      <c r="C22" s="33">
        <f>C23+C24</f>
        <v>81500000</v>
      </c>
      <c r="D22" s="31">
        <f t="shared" si="2"/>
        <v>0</v>
      </c>
      <c r="E22" s="31">
        <f t="shared" si="3"/>
        <v>0</v>
      </c>
      <c r="F22" s="33">
        <f>F23+F24</f>
        <v>81500000</v>
      </c>
    </row>
    <row r="23" spans="1:17" ht="31.5" x14ac:dyDescent="0.25">
      <c r="A23" s="21" t="s">
        <v>62</v>
      </c>
      <c r="B23" s="22" t="s">
        <v>58</v>
      </c>
      <c r="C23" s="33">
        <v>65500000</v>
      </c>
      <c r="D23" s="31">
        <f t="shared" si="2"/>
        <v>0</v>
      </c>
      <c r="E23" s="31">
        <f t="shared" si="3"/>
        <v>0</v>
      </c>
      <c r="F23" s="33">
        <v>65500000</v>
      </c>
    </row>
    <row r="24" spans="1:17" ht="49.5" customHeight="1" x14ac:dyDescent="0.25">
      <c r="A24" s="21" t="s">
        <v>63</v>
      </c>
      <c r="B24" s="22" t="s">
        <v>59</v>
      </c>
      <c r="C24" s="33">
        <v>16000000</v>
      </c>
      <c r="D24" s="31">
        <f t="shared" si="2"/>
        <v>0</v>
      </c>
      <c r="E24" s="31">
        <f t="shared" si="3"/>
        <v>0</v>
      </c>
      <c r="F24" s="33">
        <v>16000000</v>
      </c>
    </row>
    <row r="25" spans="1:17" ht="21.75" customHeight="1" x14ac:dyDescent="0.25">
      <c r="A25" s="21" t="s">
        <v>19</v>
      </c>
      <c r="B25" s="25" t="s">
        <v>20</v>
      </c>
      <c r="C25" s="33">
        <f>C26+C27</f>
        <v>24814000</v>
      </c>
      <c r="D25" s="31">
        <f t="shared" si="2"/>
        <v>25000</v>
      </c>
      <c r="E25" s="31">
        <f t="shared" si="3"/>
        <v>0.10074957685178276</v>
      </c>
      <c r="F25" s="33">
        <f>F26+F27</f>
        <v>24839000</v>
      </c>
    </row>
    <row r="26" spans="1:17" ht="51.75" customHeight="1" x14ac:dyDescent="0.25">
      <c r="A26" s="21" t="s">
        <v>60</v>
      </c>
      <c r="B26" s="22" t="s">
        <v>110</v>
      </c>
      <c r="C26" s="33">
        <v>24799000</v>
      </c>
      <c r="D26" s="31">
        <f t="shared" si="2"/>
        <v>0</v>
      </c>
      <c r="E26" s="31">
        <f t="shared" si="3"/>
        <v>0</v>
      </c>
      <c r="F26" s="33">
        <v>24799000</v>
      </c>
    </row>
    <row r="27" spans="1:17" ht="33.75" customHeight="1" x14ac:dyDescent="0.25">
      <c r="A27" s="21" t="s">
        <v>150</v>
      </c>
      <c r="B27" s="22" t="s">
        <v>151</v>
      </c>
      <c r="C27" s="33">
        <v>15000</v>
      </c>
      <c r="D27" s="31">
        <f t="shared" si="2"/>
        <v>25000</v>
      </c>
      <c r="E27" s="31">
        <f t="shared" si="3"/>
        <v>166.66666666666663</v>
      </c>
      <c r="F27" s="33">
        <v>40000</v>
      </c>
    </row>
    <row r="28" spans="1:17" x14ac:dyDescent="0.25">
      <c r="A28" s="18"/>
      <c r="B28" s="26" t="s">
        <v>129</v>
      </c>
      <c r="C28" s="32">
        <f>C29+C40+C42+C45+C50+C77</f>
        <v>761395473</v>
      </c>
      <c r="D28" s="30">
        <f t="shared" si="0"/>
        <v>89313779</v>
      </c>
      <c r="E28" s="30">
        <f t="shared" si="1"/>
        <v>11.730274498230429</v>
      </c>
      <c r="F28" s="32">
        <f>F29+F40+F42+F45+F50+F77</f>
        <v>850709252</v>
      </c>
    </row>
    <row r="29" spans="1:17" ht="37.5" customHeight="1" x14ac:dyDescent="0.25">
      <c r="A29" s="21" t="s">
        <v>21</v>
      </c>
      <c r="B29" s="24" t="s">
        <v>22</v>
      </c>
      <c r="C29" s="33">
        <f>SUM(C30:C39)</f>
        <v>448226221</v>
      </c>
      <c r="D29" s="31">
        <f t="shared" si="0"/>
        <v>30591767</v>
      </c>
      <c r="E29" s="31">
        <f t="shared" si="1"/>
        <v>6.8250730472102248</v>
      </c>
      <c r="F29" s="33">
        <f>SUM(F30:F39)</f>
        <v>478817988</v>
      </c>
    </row>
    <row r="30" spans="1:17" ht="72.75" customHeight="1" x14ac:dyDescent="0.25">
      <c r="A30" s="21" t="s">
        <v>61</v>
      </c>
      <c r="B30" s="22" t="s">
        <v>64</v>
      </c>
      <c r="C30" s="33">
        <v>1570900</v>
      </c>
      <c r="D30" s="31">
        <f t="shared" ref="D30:D79" si="4">F30-C30</f>
        <v>1071000</v>
      </c>
      <c r="E30" s="31">
        <f t="shared" ref="E30:E79" si="5">(F30/C30)*100-100</f>
        <v>68.177477878922929</v>
      </c>
      <c r="F30" s="33">
        <v>2641900</v>
      </c>
    </row>
    <row r="31" spans="1:17" s="9" customFormat="1" ht="86.25" customHeight="1" x14ac:dyDescent="0.2">
      <c r="A31" s="21" t="s">
        <v>65</v>
      </c>
      <c r="B31" s="41" t="s">
        <v>66</v>
      </c>
      <c r="C31" s="33">
        <v>364000000</v>
      </c>
      <c r="D31" s="31">
        <f t="shared" si="4"/>
        <v>28000000</v>
      </c>
      <c r="E31" s="31">
        <f t="shared" si="5"/>
        <v>7.6923076923076934</v>
      </c>
      <c r="F31" s="33">
        <v>392000000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87.75" customHeight="1" x14ac:dyDescent="0.25">
      <c r="A32" s="21" t="s">
        <v>67</v>
      </c>
      <c r="B32" s="22" t="s">
        <v>68</v>
      </c>
      <c r="C32" s="33">
        <v>1163520</v>
      </c>
      <c r="D32" s="31">
        <f t="shared" si="4"/>
        <v>1505392</v>
      </c>
      <c r="E32" s="31">
        <f t="shared" si="5"/>
        <v>129.38256325632565</v>
      </c>
      <c r="F32" s="33">
        <v>2668912</v>
      </c>
    </row>
    <row r="33" spans="1:17" ht="82.5" customHeight="1" x14ac:dyDescent="0.25">
      <c r="A33" s="21" t="s">
        <v>69</v>
      </c>
      <c r="B33" s="22" t="s">
        <v>70</v>
      </c>
      <c r="C33" s="33">
        <v>191522</v>
      </c>
      <c r="D33" s="31">
        <f t="shared" si="4"/>
        <v>0</v>
      </c>
      <c r="E33" s="31">
        <f t="shared" si="5"/>
        <v>0</v>
      </c>
      <c r="F33" s="33">
        <v>191522</v>
      </c>
    </row>
    <row r="34" spans="1:17" s="15" customFormat="1" ht="41.25" customHeight="1" x14ac:dyDescent="0.25">
      <c r="A34" s="21" t="s">
        <v>71</v>
      </c>
      <c r="B34" s="22" t="s">
        <v>72</v>
      </c>
      <c r="C34" s="33">
        <v>59592000</v>
      </c>
      <c r="D34" s="31">
        <f t="shared" si="4"/>
        <v>0</v>
      </c>
      <c r="E34" s="31">
        <f t="shared" si="5"/>
        <v>0</v>
      </c>
      <c r="F34" s="33">
        <v>59592000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s="43" customFormat="1" ht="131.25" customHeight="1" x14ac:dyDescent="0.25">
      <c r="A35" s="21" t="s">
        <v>152</v>
      </c>
      <c r="B35" s="22" t="s">
        <v>154</v>
      </c>
      <c r="C35" s="33">
        <v>4194964</v>
      </c>
      <c r="D35" s="31">
        <f t="shared" si="4"/>
        <v>15039</v>
      </c>
      <c r="E35" s="31">
        <f t="shared" si="5"/>
        <v>0.35850128868806053</v>
      </c>
      <c r="F35" s="33">
        <v>4210003</v>
      </c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1:17" s="43" customFormat="1" ht="129" customHeight="1" x14ac:dyDescent="0.25">
      <c r="A36" s="21" t="s">
        <v>153</v>
      </c>
      <c r="B36" s="22" t="s">
        <v>155</v>
      </c>
      <c r="C36" s="33">
        <v>65</v>
      </c>
      <c r="D36" s="31">
        <f t="shared" si="4"/>
        <v>336</v>
      </c>
      <c r="E36" s="31">
        <f t="shared" si="5"/>
        <v>516.92307692307691</v>
      </c>
      <c r="F36" s="33">
        <v>401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1:17" ht="63.75" customHeight="1" x14ac:dyDescent="0.25">
      <c r="A37" s="21" t="s">
        <v>73</v>
      </c>
      <c r="B37" s="22" t="s">
        <v>74</v>
      </c>
      <c r="C37" s="33">
        <v>3369750</v>
      </c>
      <c r="D37" s="31">
        <f t="shared" si="4"/>
        <v>0</v>
      </c>
      <c r="E37" s="31">
        <f t="shared" si="5"/>
        <v>0</v>
      </c>
      <c r="F37" s="33">
        <v>3369750</v>
      </c>
    </row>
    <row r="38" spans="1:17" ht="98.25" customHeight="1" x14ac:dyDescent="0.25">
      <c r="A38" s="21" t="s">
        <v>76</v>
      </c>
      <c r="B38" s="22" t="s">
        <v>75</v>
      </c>
      <c r="C38" s="33">
        <v>10000000</v>
      </c>
      <c r="D38" s="31">
        <f t="shared" si="4"/>
        <v>0</v>
      </c>
      <c r="E38" s="31">
        <f t="shared" si="5"/>
        <v>0</v>
      </c>
      <c r="F38" s="33">
        <v>10000000</v>
      </c>
    </row>
    <row r="39" spans="1:17" ht="117" customHeight="1" x14ac:dyDescent="0.25">
      <c r="A39" s="21" t="s">
        <v>118</v>
      </c>
      <c r="B39" s="22" t="s">
        <v>119</v>
      </c>
      <c r="C39" s="33">
        <v>4143500</v>
      </c>
      <c r="D39" s="31">
        <f t="shared" si="4"/>
        <v>0</v>
      </c>
      <c r="E39" s="31">
        <f t="shared" si="5"/>
        <v>0</v>
      </c>
      <c r="F39" s="33">
        <v>4143500</v>
      </c>
    </row>
    <row r="40" spans="1:17" ht="26.25" customHeight="1" x14ac:dyDescent="0.25">
      <c r="A40" s="21" t="s">
        <v>23</v>
      </c>
      <c r="B40" s="24" t="s">
        <v>24</v>
      </c>
      <c r="C40" s="33">
        <f>C41</f>
        <v>6879210</v>
      </c>
      <c r="D40" s="31">
        <f t="shared" si="4"/>
        <v>0</v>
      </c>
      <c r="E40" s="31">
        <f t="shared" si="5"/>
        <v>0</v>
      </c>
      <c r="F40" s="33">
        <f>F41</f>
        <v>6879210</v>
      </c>
    </row>
    <row r="41" spans="1:17" ht="21.75" customHeight="1" x14ac:dyDescent="0.25">
      <c r="A41" s="21" t="s">
        <v>25</v>
      </c>
      <c r="B41" s="22" t="s">
        <v>26</v>
      </c>
      <c r="C41" s="33">
        <f>11465350-4586140</f>
        <v>6879210</v>
      </c>
      <c r="D41" s="31">
        <f t="shared" si="4"/>
        <v>0</v>
      </c>
      <c r="E41" s="31">
        <f t="shared" si="5"/>
        <v>0</v>
      </c>
      <c r="F41" s="33">
        <f>11465350-4586140</f>
        <v>6879210</v>
      </c>
    </row>
    <row r="42" spans="1:17" ht="31.5" x14ac:dyDescent="0.25">
      <c r="A42" s="21" t="s">
        <v>111</v>
      </c>
      <c r="B42" s="24" t="s">
        <v>104</v>
      </c>
      <c r="C42" s="33">
        <f>C43+C44</f>
        <v>221157138</v>
      </c>
      <c r="D42" s="31">
        <f t="shared" si="4"/>
        <v>15220918</v>
      </c>
      <c r="E42" s="31">
        <f t="shared" si="5"/>
        <v>6.8823996085534418</v>
      </c>
      <c r="F42" s="33">
        <f>F43+F44</f>
        <v>236378056</v>
      </c>
    </row>
    <row r="43" spans="1:17" ht="38.25" customHeight="1" x14ac:dyDescent="0.25">
      <c r="A43" s="21" t="s">
        <v>78</v>
      </c>
      <c r="B43" s="22" t="s">
        <v>77</v>
      </c>
      <c r="C43" s="33">
        <v>5593850</v>
      </c>
      <c r="D43" s="31">
        <f t="shared" si="4"/>
        <v>4166471</v>
      </c>
      <c r="E43" s="31">
        <f t="shared" si="5"/>
        <v>74.483066224514403</v>
      </c>
      <c r="F43" s="33">
        <v>9760321</v>
      </c>
    </row>
    <row r="44" spans="1:17" ht="31.5" x14ac:dyDescent="0.25">
      <c r="A44" s="21" t="s">
        <v>79</v>
      </c>
      <c r="B44" s="22" t="s">
        <v>80</v>
      </c>
      <c r="C44" s="33">
        <v>215563288</v>
      </c>
      <c r="D44" s="31">
        <f t="shared" si="4"/>
        <v>11054447</v>
      </c>
      <c r="E44" s="31">
        <f t="shared" si="5"/>
        <v>5.1281677425517813</v>
      </c>
      <c r="F44" s="33">
        <v>226617735</v>
      </c>
    </row>
    <row r="45" spans="1:17" ht="31.5" x14ac:dyDescent="0.25">
      <c r="A45" s="21" t="s">
        <v>27</v>
      </c>
      <c r="B45" s="24" t="s">
        <v>28</v>
      </c>
      <c r="C45" s="33">
        <f>C46+C47+C48</f>
        <v>66364130</v>
      </c>
      <c r="D45" s="31">
        <f t="shared" si="4"/>
        <v>38235411</v>
      </c>
      <c r="E45" s="31">
        <f t="shared" si="5"/>
        <v>57.614574318988275</v>
      </c>
      <c r="F45" s="33">
        <f>F46+F47+F48+F49</f>
        <v>104599541</v>
      </c>
    </row>
    <row r="46" spans="1:17" ht="31.5" x14ac:dyDescent="0.25">
      <c r="A46" s="21" t="s">
        <v>81</v>
      </c>
      <c r="B46" s="22" t="s">
        <v>82</v>
      </c>
      <c r="C46" s="33">
        <v>45906000</v>
      </c>
      <c r="D46" s="31">
        <f t="shared" si="4"/>
        <v>28000000</v>
      </c>
      <c r="E46" s="31">
        <f t="shared" si="5"/>
        <v>60.994205550472714</v>
      </c>
      <c r="F46" s="33">
        <v>73906000</v>
      </c>
    </row>
    <row r="47" spans="1:17" ht="94.5" x14ac:dyDescent="0.25">
      <c r="A47" s="21" t="s">
        <v>29</v>
      </c>
      <c r="B47" s="41" t="s">
        <v>30</v>
      </c>
      <c r="C47" s="33">
        <v>12958130</v>
      </c>
      <c r="D47" s="31">
        <f t="shared" si="4"/>
        <v>70762</v>
      </c>
      <c r="E47" s="31">
        <f t="shared" si="5"/>
        <v>0.54608188064173646</v>
      </c>
      <c r="F47" s="33">
        <v>13028892</v>
      </c>
    </row>
    <row r="48" spans="1:17" ht="47.25" x14ac:dyDescent="0.25">
      <c r="A48" s="21" t="s">
        <v>83</v>
      </c>
      <c r="B48" s="22" t="s">
        <v>84</v>
      </c>
      <c r="C48" s="33">
        <v>7500000</v>
      </c>
      <c r="D48" s="31">
        <f t="shared" si="4"/>
        <v>1915802</v>
      </c>
      <c r="E48" s="31">
        <f t="shared" si="5"/>
        <v>25.544026666666667</v>
      </c>
      <c r="F48" s="33">
        <v>9415802</v>
      </c>
    </row>
    <row r="49" spans="1:6" ht="63" x14ac:dyDescent="0.25">
      <c r="A49" s="21" t="s">
        <v>158</v>
      </c>
      <c r="B49" s="22" t="s">
        <v>159</v>
      </c>
      <c r="C49" s="33">
        <v>0</v>
      </c>
      <c r="D49" s="31">
        <f t="shared" si="4"/>
        <v>8248847</v>
      </c>
      <c r="E49" s="31">
        <v>0</v>
      </c>
      <c r="F49" s="33">
        <v>8248847</v>
      </c>
    </row>
    <row r="50" spans="1:6" ht="21.75" customHeight="1" x14ac:dyDescent="0.25">
      <c r="A50" s="21" t="s">
        <v>31</v>
      </c>
      <c r="B50" s="24" t="s">
        <v>32</v>
      </c>
      <c r="C50" s="33">
        <f>SUM(C51:C76)</f>
        <v>18558094</v>
      </c>
      <c r="D50" s="31">
        <f t="shared" si="4"/>
        <v>5255516</v>
      </c>
      <c r="E50" s="31">
        <f t="shared" si="5"/>
        <v>28.319265976344326</v>
      </c>
      <c r="F50" s="33">
        <f>SUM(F51:F76)</f>
        <v>23813610</v>
      </c>
    </row>
    <row r="51" spans="1:6" ht="94.5" x14ac:dyDescent="0.25">
      <c r="A51" s="21" t="s">
        <v>85</v>
      </c>
      <c r="B51" s="22" t="s">
        <v>86</v>
      </c>
      <c r="C51" s="33">
        <f>13330+33850+15000+4670</f>
        <v>66850</v>
      </c>
      <c r="D51" s="31">
        <f t="shared" si="4"/>
        <v>0</v>
      </c>
      <c r="E51" s="31">
        <f t="shared" si="5"/>
        <v>0</v>
      </c>
      <c r="F51" s="33">
        <f>13330+33850+15000+4670</f>
        <v>66850</v>
      </c>
    </row>
    <row r="52" spans="1:6" ht="110.25" x14ac:dyDescent="0.25">
      <c r="A52" s="21" t="s">
        <v>87</v>
      </c>
      <c r="B52" s="22" t="s">
        <v>88</v>
      </c>
      <c r="C52" s="33">
        <f>9670+48330+6670+930+14670+135810+10170</f>
        <v>226250</v>
      </c>
      <c r="D52" s="31">
        <f t="shared" si="4"/>
        <v>0</v>
      </c>
      <c r="E52" s="31">
        <f t="shared" si="5"/>
        <v>0</v>
      </c>
      <c r="F52" s="33">
        <f>9670+48330+6670+930+14670+135810+10170</f>
        <v>226250</v>
      </c>
    </row>
    <row r="53" spans="1:6" ht="110.25" x14ac:dyDescent="0.25">
      <c r="A53" s="21" t="s">
        <v>120</v>
      </c>
      <c r="B53" s="22" t="s">
        <v>121</v>
      </c>
      <c r="C53" s="33">
        <f>1300</f>
        <v>1300</v>
      </c>
      <c r="D53" s="31">
        <f t="shared" si="4"/>
        <v>5750</v>
      </c>
      <c r="E53" s="31">
        <f t="shared" si="5"/>
        <v>442.30769230769238</v>
      </c>
      <c r="F53" s="33">
        <v>7050</v>
      </c>
    </row>
    <row r="54" spans="1:6" ht="94.5" x14ac:dyDescent="0.25">
      <c r="A54" s="21" t="s">
        <v>89</v>
      </c>
      <c r="B54" s="22" t="s">
        <v>90</v>
      </c>
      <c r="C54" s="33">
        <f>700+16560</f>
        <v>17260</v>
      </c>
      <c r="D54" s="31">
        <f t="shared" si="4"/>
        <v>0</v>
      </c>
      <c r="E54" s="31">
        <f t="shared" si="5"/>
        <v>0</v>
      </c>
      <c r="F54" s="33">
        <f>700+16560</f>
        <v>17260</v>
      </c>
    </row>
    <row r="55" spans="1:6" ht="126" x14ac:dyDescent="0.25">
      <c r="A55" s="21" t="s">
        <v>122</v>
      </c>
      <c r="B55" s="22" t="s">
        <v>123</v>
      </c>
      <c r="C55" s="33">
        <v>131000</v>
      </c>
      <c r="D55" s="31">
        <f t="shared" si="4"/>
        <v>355000</v>
      </c>
      <c r="E55" s="31">
        <f t="shared" si="5"/>
        <v>270.99236641221376</v>
      </c>
      <c r="F55" s="33">
        <v>486000</v>
      </c>
    </row>
    <row r="56" spans="1:6" ht="110.25" x14ac:dyDescent="0.25">
      <c r="A56" s="21" t="s">
        <v>112</v>
      </c>
      <c r="B56" s="22" t="s">
        <v>105</v>
      </c>
      <c r="C56" s="33">
        <f>5330+83330</f>
        <v>88660</v>
      </c>
      <c r="D56" s="31">
        <f t="shared" si="4"/>
        <v>0</v>
      </c>
      <c r="E56" s="31">
        <f t="shared" si="5"/>
        <v>0</v>
      </c>
      <c r="F56" s="33">
        <f>5330+83330</f>
        <v>88660</v>
      </c>
    </row>
    <row r="57" spans="1:6" ht="110.25" x14ac:dyDescent="0.25">
      <c r="A57" s="21" t="s">
        <v>91</v>
      </c>
      <c r="B57" s="22" t="s">
        <v>92</v>
      </c>
      <c r="C57" s="33">
        <f>882300</f>
        <v>882300</v>
      </c>
      <c r="D57" s="31">
        <f t="shared" si="4"/>
        <v>0</v>
      </c>
      <c r="E57" s="31">
        <f t="shared" si="5"/>
        <v>0</v>
      </c>
      <c r="F57" s="33">
        <f>882300</f>
        <v>882300</v>
      </c>
    </row>
    <row r="58" spans="1:6" ht="94.5" x14ac:dyDescent="0.25">
      <c r="A58" s="21" t="s">
        <v>133</v>
      </c>
      <c r="B58" s="22" t="s">
        <v>134</v>
      </c>
      <c r="C58" s="33">
        <f>18330</f>
        <v>18330</v>
      </c>
      <c r="D58" s="31">
        <f t="shared" si="4"/>
        <v>0</v>
      </c>
      <c r="E58" s="31">
        <f t="shared" si="5"/>
        <v>0</v>
      </c>
      <c r="F58" s="33">
        <f>18330</f>
        <v>18330</v>
      </c>
    </row>
    <row r="59" spans="1:6" ht="110.25" x14ac:dyDescent="0.25">
      <c r="A59" s="21" t="s">
        <v>135</v>
      </c>
      <c r="B59" s="22" t="s">
        <v>136</v>
      </c>
      <c r="C59" s="33">
        <v>13400</v>
      </c>
      <c r="D59" s="31">
        <f t="shared" si="4"/>
        <v>0</v>
      </c>
      <c r="E59" s="31">
        <f t="shared" si="5"/>
        <v>0</v>
      </c>
      <c r="F59" s="33">
        <v>13400</v>
      </c>
    </row>
    <row r="60" spans="1:6" ht="126" x14ac:dyDescent="0.25">
      <c r="A60" s="21" t="s">
        <v>106</v>
      </c>
      <c r="B60" s="22" t="s">
        <v>107</v>
      </c>
      <c r="C60" s="33">
        <v>141700</v>
      </c>
      <c r="D60" s="31">
        <f t="shared" si="4"/>
        <v>0</v>
      </c>
      <c r="E60" s="31">
        <f t="shared" si="5"/>
        <v>0</v>
      </c>
      <c r="F60" s="33">
        <v>141700</v>
      </c>
    </row>
    <row r="61" spans="1:6" ht="110.25" x14ac:dyDescent="0.25">
      <c r="A61" s="21" t="s">
        <v>93</v>
      </c>
      <c r="B61" s="22" t="s">
        <v>94</v>
      </c>
      <c r="C61" s="33">
        <f>16660+314110+20000+50000+137170</f>
        <v>537940</v>
      </c>
      <c r="D61" s="31">
        <f t="shared" si="4"/>
        <v>0</v>
      </c>
      <c r="E61" s="31">
        <f t="shared" si="5"/>
        <v>0</v>
      </c>
      <c r="F61" s="33">
        <f>16660+314110+20000+50000+137170</f>
        <v>537940</v>
      </c>
    </row>
    <row r="62" spans="1:6" ht="126" x14ac:dyDescent="0.25">
      <c r="A62" s="21" t="s">
        <v>95</v>
      </c>
      <c r="B62" s="22" t="s">
        <v>113</v>
      </c>
      <c r="C62" s="33">
        <f>2640+43290+1670+16940</f>
        <v>64540</v>
      </c>
      <c r="D62" s="31">
        <f t="shared" si="4"/>
        <v>0</v>
      </c>
      <c r="E62" s="31">
        <f t="shared" si="5"/>
        <v>0</v>
      </c>
      <c r="F62" s="33">
        <f>2640+43290+1670+16940</f>
        <v>64540</v>
      </c>
    </row>
    <row r="63" spans="1:6" ht="126" x14ac:dyDescent="0.25">
      <c r="A63" s="21" t="s">
        <v>96</v>
      </c>
      <c r="B63" s="22" t="s">
        <v>114</v>
      </c>
      <c r="C63" s="33">
        <v>100000</v>
      </c>
      <c r="D63" s="31">
        <f t="shared" si="4"/>
        <v>0</v>
      </c>
      <c r="E63" s="31">
        <f t="shared" si="5"/>
        <v>0</v>
      </c>
      <c r="F63" s="33">
        <v>100000</v>
      </c>
    </row>
    <row r="64" spans="1:6" ht="94.5" x14ac:dyDescent="0.25">
      <c r="A64" s="21" t="s">
        <v>97</v>
      </c>
      <c r="B64" s="22" t="s">
        <v>98</v>
      </c>
      <c r="C64" s="33">
        <f>21330+330+4130</f>
        <v>25790</v>
      </c>
      <c r="D64" s="31">
        <f t="shared" si="4"/>
        <v>0</v>
      </c>
      <c r="E64" s="31">
        <f t="shared" si="5"/>
        <v>0</v>
      </c>
      <c r="F64" s="33">
        <f>21330+330+4130</f>
        <v>25790</v>
      </c>
    </row>
    <row r="65" spans="1:17" ht="147" customHeight="1" x14ac:dyDescent="0.25">
      <c r="A65" s="21" t="s">
        <v>99</v>
      </c>
      <c r="B65" s="22" t="s">
        <v>124</v>
      </c>
      <c r="C65" s="33">
        <f>17500</f>
        <v>17500</v>
      </c>
      <c r="D65" s="31">
        <f t="shared" si="4"/>
        <v>0</v>
      </c>
      <c r="E65" s="31">
        <f t="shared" si="5"/>
        <v>0</v>
      </c>
      <c r="F65" s="33">
        <f>17500</f>
        <v>17500</v>
      </c>
    </row>
    <row r="66" spans="1:17" ht="93.75" customHeight="1" x14ac:dyDescent="0.25">
      <c r="A66" s="21" t="s">
        <v>100</v>
      </c>
      <c r="B66" s="22" t="s">
        <v>101</v>
      </c>
      <c r="C66" s="33">
        <f>33300+1300+1164950+2000+1000+9070+3330+333330+276670+8350+20070</f>
        <v>1853370</v>
      </c>
      <c r="D66" s="31">
        <f t="shared" si="4"/>
        <v>0</v>
      </c>
      <c r="E66" s="31">
        <f t="shared" si="5"/>
        <v>0</v>
      </c>
      <c r="F66" s="33">
        <f>33300+1300+1164950+2000+1000+9070+3330+333330+276670+8350+20070</f>
        <v>1853370</v>
      </c>
    </row>
    <row r="67" spans="1:17" ht="93.75" customHeight="1" x14ac:dyDescent="0.25">
      <c r="A67" s="21" t="s">
        <v>160</v>
      </c>
      <c r="B67" s="22" t="s">
        <v>161</v>
      </c>
      <c r="C67" s="33">
        <v>0</v>
      </c>
      <c r="D67" s="31">
        <f t="shared" si="4"/>
        <v>20000</v>
      </c>
      <c r="E67" s="31">
        <v>0</v>
      </c>
      <c r="F67" s="33">
        <v>20000</v>
      </c>
    </row>
    <row r="68" spans="1:17" ht="97.5" customHeight="1" x14ac:dyDescent="0.25">
      <c r="A68" s="21" t="s">
        <v>102</v>
      </c>
      <c r="B68" s="22" t="s">
        <v>103</v>
      </c>
      <c r="C68" s="33">
        <f>75700+1000+65170+1670+15000+141070+3997100+5000</f>
        <v>4301710</v>
      </c>
      <c r="D68" s="31">
        <f t="shared" si="4"/>
        <v>-4000</v>
      </c>
      <c r="E68" s="31">
        <f t="shared" si="5"/>
        <v>-9.2986277550082264E-2</v>
      </c>
      <c r="F68" s="33">
        <v>4297710</v>
      </c>
    </row>
    <row r="69" spans="1:17" ht="173.25" x14ac:dyDescent="0.25">
      <c r="A69" s="21" t="s">
        <v>137</v>
      </c>
      <c r="B69" s="22" t="s">
        <v>138</v>
      </c>
      <c r="C69" s="33">
        <v>90000</v>
      </c>
      <c r="D69" s="31">
        <f t="shared" si="4"/>
        <v>0</v>
      </c>
      <c r="E69" s="31">
        <f t="shared" si="5"/>
        <v>0</v>
      </c>
      <c r="F69" s="33">
        <v>90000</v>
      </c>
    </row>
    <row r="70" spans="1:17" s="17" customFormat="1" ht="157.5" x14ac:dyDescent="0.25">
      <c r="A70" s="21" t="s">
        <v>125</v>
      </c>
      <c r="B70" s="22" t="s">
        <v>126</v>
      </c>
      <c r="C70" s="33">
        <f>33300+142170</f>
        <v>175470</v>
      </c>
      <c r="D70" s="31">
        <f t="shared" si="4"/>
        <v>0</v>
      </c>
      <c r="E70" s="31">
        <f t="shared" si="5"/>
        <v>0</v>
      </c>
      <c r="F70" s="33">
        <f>33300+142170</f>
        <v>175470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s="9" customFormat="1" ht="78.75" x14ac:dyDescent="0.2">
      <c r="A71" s="21" t="s">
        <v>42</v>
      </c>
      <c r="B71" s="44" t="s">
        <v>43</v>
      </c>
      <c r="C71" s="33">
        <f>349100+10330</f>
        <v>359430</v>
      </c>
      <c r="D71" s="31">
        <f t="shared" si="4"/>
        <v>11000</v>
      </c>
      <c r="E71" s="31">
        <f t="shared" si="5"/>
        <v>3.0604011907742859</v>
      </c>
      <c r="F71" s="33">
        <v>370430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1:17" ht="78.75" x14ac:dyDescent="0.25">
      <c r="A72" s="21" t="s">
        <v>44</v>
      </c>
      <c r="B72" s="44" t="s">
        <v>45</v>
      </c>
      <c r="C72" s="33">
        <v>1171214</v>
      </c>
      <c r="D72" s="31">
        <f t="shared" si="4"/>
        <v>3006905</v>
      </c>
      <c r="E72" s="31">
        <f t="shared" si="5"/>
        <v>256.73403835678192</v>
      </c>
      <c r="F72" s="33">
        <v>4178119</v>
      </c>
    </row>
    <row r="73" spans="1:17" ht="94.5" x14ac:dyDescent="0.25">
      <c r="A73" s="21" t="s">
        <v>115</v>
      </c>
      <c r="B73" s="44" t="s">
        <v>139</v>
      </c>
      <c r="C73" s="33">
        <v>5274080</v>
      </c>
      <c r="D73" s="31">
        <f t="shared" si="4"/>
        <v>1814941</v>
      </c>
      <c r="E73" s="31">
        <f t="shared" si="5"/>
        <v>34.412466250037937</v>
      </c>
      <c r="F73" s="33">
        <v>7089021</v>
      </c>
    </row>
    <row r="74" spans="1:17" ht="51.75" customHeight="1" x14ac:dyDescent="0.25">
      <c r="A74" s="45" t="s">
        <v>162</v>
      </c>
      <c r="B74" s="44" t="s">
        <v>163</v>
      </c>
      <c r="C74" s="33">
        <v>0</v>
      </c>
      <c r="D74" s="31">
        <f t="shared" si="4"/>
        <v>31100</v>
      </c>
      <c r="E74" s="31">
        <v>0</v>
      </c>
      <c r="F74" s="33">
        <v>31100</v>
      </c>
    </row>
    <row r="75" spans="1:17" ht="88.5" customHeight="1" x14ac:dyDescent="0.25">
      <c r="A75" s="45" t="s">
        <v>164</v>
      </c>
      <c r="B75" s="44" t="s">
        <v>165</v>
      </c>
      <c r="C75" s="33">
        <v>0</v>
      </c>
      <c r="D75" s="31">
        <f t="shared" si="4"/>
        <v>14820</v>
      </c>
      <c r="E75" s="31">
        <v>0</v>
      </c>
      <c r="F75" s="33">
        <v>14820</v>
      </c>
    </row>
    <row r="76" spans="1:17" ht="63" x14ac:dyDescent="0.25">
      <c r="A76" s="21" t="s">
        <v>40</v>
      </c>
      <c r="B76" s="22" t="s">
        <v>41</v>
      </c>
      <c r="C76" s="33">
        <v>3000000</v>
      </c>
      <c r="D76" s="31">
        <f t="shared" si="4"/>
        <v>0</v>
      </c>
      <c r="E76" s="31">
        <f t="shared" si="5"/>
        <v>0</v>
      </c>
      <c r="F76" s="33">
        <v>3000000</v>
      </c>
    </row>
    <row r="77" spans="1:17" x14ac:dyDescent="0.25">
      <c r="A77" s="21" t="s">
        <v>141</v>
      </c>
      <c r="B77" s="22" t="s">
        <v>142</v>
      </c>
      <c r="C77" s="33">
        <f>C78+C79</f>
        <v>210680</v>
      </c>
      <c r="D77" s="31">
        <f t="shared" si="4"/>
        <v>10167</v>
      </c>
      <c r="E77" s="31">
        <f t="shared" si="5"/>
        <v>4.8258021644199687</v>
      </c>
      <c r="F77" s="33">
        <f>F78+F79</f>
        <v>220847</v>
      </c>
    </row>
    <row r="78" spans="1:17" x14ac:dyDescent="0.25">
      <c r="A78" s="21" t="s">
        <v>143</v>
      </c>
      <c r="B78" s="22" t="s">
        <v>144</v>
      </c>
      <c r="C78" s="33">
        <v>53680</v>
      </c>
      <c r="D78" s="31">
        <f t="shared" si="4"/>
        <v>10167</v>
      </c>
      <c r="E78" s="31">
        <f t="shared" si="5"/>
        <v>18.940014903129665</v>
      </c>
      <c r="F78" s="33">
        <v>63847</v>
      </c>
    </row>
    <row r="79" spans="1:17" ht="31.5" x14ac:dyDescent="0.25">
      <c r="A79" s="21" t="s">
        <v>145</v>
      </c>
      <c r="B79" s="22" t="s">
        <v>146</v>
      </c>
      <c r="C79" s="33">
        <v>157000</v>
      </c>
      <c r="D79" s="31">
        <f t="shared" si="4"/>
        <v>0</v>
      </c>
      <c r="E79" s="31">
        <f t="shared" si="5"/>
        <v>0</v>
      </c>
      <c r="F79" s="33">
        <v>157000</v>
      </c>
    </row>
    <row r="80" spans="1:17" ht="22.5" customHeight="1" x14ac:dyDescent="0.25">
      <c r="A80" s="18" t="s">
        <v>33</v>
      </c>
      <c r="B80" s="19" t="s">
        <v>130</v>
      </c>
      <c r="C80" s="32">
        <f>C81+C89+C88</f>
        <v>7449037029.3899994</v>
      </c>
      <c r="D80" s="30">
        <f t="shared" si="0"/>
        <v>693443213</v>
      </c>
      <c r="E80" s="30">
        <f t="shared" si="1"/>
        <v>9.3091658729046003</v>
      </c>
      <c r="F80" s="32">
        <f>F81+F89+F88+F86+F87</f>
        <v>8142480242.3899994</v>
      </c>
    </row>
    <row r="81" spans="1:17" ht="31.5" x14ac:dyDescent="0.25">
      <c r="A81" s="21" t="s">
        <v>34</v>
      </c>
      <c r="B81" s="25" t="s">
        <v>35</v>
      </c>
      <c r="C81" s="33">
        <f>C82+C83+C84+C85</f>
        <v>7455729130.3899994</v>
      </c>
      <c r="D81" s="31">
        <f t="shared" si="0"/>
        <v>289955800</v>
      </c>
      <c r="E81" s="31">
        <f t="shared" si="1"/>
        <v>3.889033452383913</v>
      </c>
      <c r="F81" s="33">
        <f>F82+F83+F84+F85</f>
        <v>7745684930.3899994</v>
      </c>
    </row>
    <row r="82" spans="1:17" s="9" customFormat="1" ht="31.5" x14ac:dyDescent="0.2">
      <c r="A82" s="21" t="s">
        <v>46</v>
      </c>
      <c r="B82" s="22" t="s">
        <v>116</v>
      </c>
      <c r="C82" s="33">
        <v>328521600</v>
      </c>
      <c r="D82" s="31">
        <f t="shared" ref="D82:D89" si="6">F82-C82</f>
        <v>102337200</v>
      </c>
      <c r="E82" s="31">
        <f t="shared" ref="E82:E89" si="7">(F82/C82)*100-100</f>
        <v>31.150828438677991</v>
      </c>
      <c r="F82" s="33">
        <v>430858800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</row>
    <row r="83" spans="1:17" ht="31.5" x14ac:dyDescent="0.25">
      <c r="A83" s="21" t="s">
        <v>47</v>
      </c>
      <c r="B83" s="22" t="s">
        <v>36</v>
      </c>
      <c r="C83" s="33">
        <v>2609989030.3899999</v>
      </c>
      <c r="D83" s="31">
        <f t="shared" si="6"/>
        <v>-43914100</v>
      </c>
      <c r="E83" s="31">
        <f t="shared" si="7"/>
        <v>-1.6825396386220888</v>
      </c>
      <c r="F83" s="33">
        <v>2566074930.3899999</v>
      </c>
    </row>
    <row r="84" spans="1:17" ht="31.5" x14ac:dyDescent="0.25">
      <c r="A84" s="21" t="s">
        <v>48</v>
      </c>
      <c r="B84" s="22" t="s">
        <v>117</v>
      </c>
      <c r="C84" s="33">
        <v>4408968000</v>
      </c>
      <c r="D84" s="31">
        <f t="shared" si="6"/>
        <v>232323700</v>
      </c>
      <c r="E84" s="31">
        <f t="shared" si="7"/>
        <v>5.2693442093478637</v>
      </c>
      <c r="F84" s="33">
        <v>4641291700</v>
      </c>
    </row>
    <row r="85" spans="1:17" ht="19.5" customHeight="1" x14ac:dyDescent="0.25">
      <c r="A85" s="21" t="s">
        <v>49</v>
      </c>
      <c r="B85" s="22" t="s">
        <v>37</v>
      </c>
      <c r="C85" s="33">
        <v>108250500</v>
      </c>
      <c r="D85" s="31">
        <f t="shared" si="6"/>
        <v>-791000</v>
      </c>
      <c r="E85" s="31">
        <f t="shared" si="7"/>
        <v>-0.730712560219132</v>
      </c>
      <c r="F85" s="33">
        <v>107459500</v>
      </c>
    </row>
    <row r="86" spans="1:17" ht="31.5" x14ac:dyDescent="0.25">
      <c r="A86" s="21" t="s">
        <v>167</v>
      </c>
      <c r="B86" s="22" t="s">
        <v>168</v>
      </c>
      <c r="C86" s="33">
        <v>0</v>
      </c>
      <c r="D86" s="31">
        <f t="shared" si="6"/>
        <v>403650000</v>
      </c>
      <c r="E86" s="31">
        <v>0</v>
      </c>
      <c r="F86" s="33">
        <v>403650000</v>
      </c>
    </row>
    <row r="87" spans="1:17" ht="31.5" x14ac:dyDescent="0.25">
      <c r="A87" s="21" t="s">
        <v>166</v>
      </c>
      <c r="B87" s="22" t="s">
        <v>169</v>
      </c>
      <c r="C87" s="33">
        <v>0</v>
      </c>
      <c r="D87" s="31">
        <f t="shared" si="6"/>
        <v>-162587</v>
      </c>
      <c r="E87" s="31">
        <v>0</v>
      </c>
      <c r="F87" s="33">
        <v>-162587</v>
      </c>
    </row>
    <row r="88" spans="1:17" s="17" customFormat="1" ht="31.5" x14ac:dyDescent="0.25">
      <c r="A88" s="21" t="s">
        <v>156</v>
      </c>
      <c r="B88" s="22" t="s">
        <v>157</v>
      </c>
      <c r="C88" s="33">
        <v>758604</v>
      </c>
      <c r="D88" s="31">
        <f t="shared" si="6"/>
        <v>0</v>
      </c>
      <c r="E88" s="31">
        <f t="shared" si="7"/>
        <v>0</v>
      </c>
      <c r="F88" s="33">
        <v>758604</v>
      </c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s="17" customFormat="1" ht="47.25" x14ac:dyDescent="0.25">
      <c r="A89" s="21" t="s">
        <v>147</v>
      </c>
      <c r="B89" s="22" t="s">
        <v>148</v>
      </c>
      <c r="C89" s="33">
        <v>-7450705</v>
      </c>
      <c r="D89" s="31">
        <f t="shared" si="6"/>
        <v>0</v>
      </c>
      <c r="E89" s="31">
        <f t="shared" si="7"/>
        <v>0</v>
      </c>
      <c r="F89" s="33">
        <v>-7450705</v>
      </c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17" x14ac:dyDescent="0.25">
      <c r="A90" s="27"/>
      <c r="B90" s="26" t="s">
        <v>140</v>
      </c>
      <c r="C90" s="34">
        <f>C9+C80</f>
        <v>12802819602.389999</v>
      </c>
      <c r="D90" s="30">
        <f t="shared" ref="D83:D90" si="8">F90-C90</f>
        <v>782781992</v>
      </c>
      <c r="E90" s="30">
        <f t="shared" ref="E83:E90" si="9">(F90/C90)*100-100</f>
        <v>6.1141374815112783</v>
      </c>
      <c r="F90" s="34">
        <f>F9+F80</f>
        <v>13585601594.389999</v>
      </c>
    </row>
    <row r="91" spans="1:17" x14ac:dyDescent="0.25">
      <c r="B91" s="13"/>
      <c r="C91" s="35"/>
      <c r="D91" s="35"/>
      <c r="E91" s="35"/>
      <c r="F91" s="35"/>
    </row>
    <row r="92" spans="1:17" x14ac:dyDescent="0.25">
      <c r="A92" s="4"/>
      <c r="B92" s="4"/>
    </row>
  </sheetData>
  <sheetProtection selectLockedCells="1" selectUnlockedCells="1"/>
  <autoFilter ref="A7:F90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2024-07-05T10:31:18Z</cp:lastPrinted>
  <dcterms:created xsi:type="dcterms:W3CDTF">2019-01-29T04:49:08Z</dcterms:created>
  <dcterms:modified xsi:type="dcterms:W3CDTF">2024-09-19T10:29:28Z</dcterms:modified>
</cp:coreProperties>
</file>