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следующий\"/>
    </mc:Choice>
  </mc:AlternateContent>
  <bookViews>
    <workbookView xWindow="0" yWindow="0" windowWidth="28800" windowHeight="1233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4" l="1"/>
  <c r="C42" i="14" l="1"/>
  <c r="C72" i="14"/>
  <c r="C47" i="14" l="1"/>
  <c r="C71" i="14"/>
  <c r="C46" i="14"/>
  <c r="C41" i="14"/>
  <c r="C29" i="14"/>
  <c r="C44" i="14" l="1"/>
  <c r="C45" i="14"/>
  <c r="C43" i="14" l="1"/>
  <c r="C33" i="14"/>
  <c r="C34" i="14"/>
  <c r="C84" i="14" l="1"/>
  <c r="C85" i="14" l="1"/>
  <c r="C66" i="14"/>
  <c r="C77" i="14"/>
  <c r="C30" i="14"/>
  <c r="C25" i="14"/>
  <c r="C74" i="14"/>
  <c r="C28" i="14"/>
  <c r="C70" i="14" l="1"/>
  <c r="C67" i="14"/>
  <c r="C53" i="14"/>
  <c r="C51" i="14"/>
  <c r="C82" i="14" l="1"/>
  <c r="C83" i="14" l="1"/>
  <c r="C88" i="14" l="1"/>
  <c r="C23" i="14" l="1"/>
  <c r="C37" i="14" l="1"/>
  <c r="C35" i="14" l="1"/>
  <c r="C62" i="14" l="1"/>
  <c r="C76" i="14"/>
  <c r="C36" i="14" l="1"/>
  <c r="C18" i="14" l="1"/>
  <c r="C80" i="14" l="1"/>
  <c r="C79" i="14" s="1"/>
  <c r="C69" i="14"/>
  <c r="C65" i="14"/>
  <c r="C64" i="14"/>
  <c r="C63" i="14"/>
  <c r="C61" i="14"/>
  <c r="C60" i="14"/>
  <c r="C56" i="14"/>
  <c r="C55" i="14"/>
  <c r="C54" i="14"/>
  <c r="C52" i="14"/>
  <c r="C50" i="14"/>
  <c r="C49" i="14"/>
  <c r="C39" i="14"/>
  <c r="C38" i="14" s="1"/>
  <c r="C27" i="14"/>
  <c r="C20" i="14"/>
  <c r="C17" i="14"/>
  <c r="C11" i="14"/>
  <c r="C9" i="14"/>
  <c r="C15" i="14" l="1"/>
  <c r="C8" i="14" s="1"/>
  <c r="C40" i="14"/>
  <c r="C48" i="14"/>
  <c r="C26" i="14" l="1"/>
  <c r="C7" i="14" s="1"/>
  <c r="C89" i="14" s="1"/>
</calcChain>
</file>

<file path=xl/sharedStrings.xml><?xml version="1.0" encoding="utf-8"?>
<sst xmlns="http://schemas.openxmlformats.org/spreadsheetml/2006/main" count="171" uniqueCount="171">
  <si>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</si>
  <si>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</si>
  <si>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</si>
  <si>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</si>
  <si>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</si>
  <si>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</si>
  <si>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</si>
  <si>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</si>
  <si>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</si>
  <si>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</si>
  <si>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</si>
  <si>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</si>
  <si>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</si>
  <si>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</si>
  <si>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</si>
  <si>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</si>
  <si>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</si>
  <si>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</si>
  <si>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</si>
  <si>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</si>
  <si>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</si>
  <si>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</si>
  <si>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</si>
  <si>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</si>
  <si>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</si>
  <si>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</si>
  <si>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</si>
  <si>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</si>
  <si>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</si>
  <si>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</si>
  <si>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</si>
  <si>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</si>
  <si>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</si>
  <si>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</si>
  <si>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</si>
  <si>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</si>
  <si>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</si>
  <si>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</si>
  <si>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</si>
  <si>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</si>
  <si>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</si>
  <si>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</si>
  <si>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</si>
  <si>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</si>
  <si>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</si>
  <si>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</si>
  <si>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</si>
  <si>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</si>
  <si>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</si>
  <si>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</si>
  <si>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</si>
  <si>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</si>
  <si>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</si>
  <si>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</si>
  <si>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</si>
  <si>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</si>
  <si>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</si>
  <si>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</si>
  <si>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</si>
  <si>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</si>
  <si>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</si>
  <si>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</si>
  <si>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</si>
  <si>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</si>
  <si>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</si>
  <si>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</si>
  <si>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</si>
  <si>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</si>
  <si>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</si>
  <si>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</si>
  <si>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</si>
  <si>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</si>
  <si>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</si>
  <si>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</si>
  <si>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</si>
  <si>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</si>
  <si>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</si>
  <si>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</si>
  <si>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</si>
  <si>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</si>
  <si>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</si>
  <si>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</si>
  <si>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</si>
  <si>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</si>
  <si>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</si>
  <si>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</si>
  <si>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</si>
  <si>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</si>
  <si>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</si>
  <si>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</si>
  <si>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</si>
  <si>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</si>
  <si>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</si>
  <si>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</si>
  <si>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</si>
  <si>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</si>
  <si>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</si>
  <si>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</si>
  <si>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</si>
  <si>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</si>
  <si>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</si>
  <si>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</si>
  <si>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</si>
  <si>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</si>
  <si>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</si>
  <si>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</si>
  <si>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</si>
  <si>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</si>
  <si>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</si>
  <si>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</si>
  <si>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</si>
  <si>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</si>
  <si>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</si>
  <si>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</si>
  <si>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</si>
  <si>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</si>
  <si>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</si>
  <si>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</si>
  <si>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</si>
  <si>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</si>
  <si>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</si>
  <si>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</si>
  <si>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</si>
  <si>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</si>
  <si>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</si>
  <si>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</si>
  <si>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</si>
  <si>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</si>
  <si>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</si>
  <si>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</si>
  <si>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</si>
  <si>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</si>
  <si>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</si>
  <si>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</si>
  <si>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</si>
  <si>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</si>
  <si>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</si>
  <si>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</si>
  <si>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</si>
  <si>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</si>
  <si>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</si>
  <si>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</si>
  <si>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</si>
  <si>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</si>
  <si>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</si>
  <si>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</si>
  <si>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</si>
  <si>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</si>
  <si>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</si>
  <si>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</si>
  <si>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000 1 08 07150 01 0000 110</t>
  </si>
  <si>
    <t>Государственная пошлина за выдачу разрешения на установку рекламной конструкции</t>
  </si>
  <si>
    <t xml:space="preserve">000 1 11 05312 04 0000 120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</si>
  <si>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</si>
  <si>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</si>
  <si>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</si>
  <si>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</si>
  <si>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</si>
  <si>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</si>
  <si>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</si>
  <si>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000 2 07 04050 04 0000 150</t>
  </si>
  <si>
    <t>Прочие безвозмездные поступления в бюджеты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</si>
  <si>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</si>
  <si>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</si>
  <si>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</si>
  <si>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</si>
  <si>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</si>
  <si>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</si>
  <si>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</si>
  <si>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</si>
  <si>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от 25.09.2024 № 623-VII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</si>
</sst>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9"/>
  <sheetViews>
    <sheetView showGridLines="0" tabSelected="1" zoomScaleNormal="10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170</v>
      </c>
    </row>
    <row r="4" spans="1:3" ht="15.75" x14ac:dyDescent="0.2">
      <c r="A4" s="33" t="s">
        <v>134</v>
      </c>
      <c r="B4" s="33"/>
      <c r="C4" s="33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C8+C26</f>
        <v>5443121352</v>
      </c>
    </row>
    <row r="8" spans="1:3" ht="15.75" outlineLevel="1" x14ac:dyDescent="0.2">
      <c r="A8" s="3"/>
      <c r="B8" s="4" t="s">
        <v>5</v>
      </c>
      <c r="C8" s="19">
        <f>C9+C10+C11+C15+C23</f>
        <v>4592412100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C24+C25</f>
        <v>24839000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9" customFormat="1" ht="31.5" outlineLevel="3" x14ac:dyDescent="0.2">
      <c r="A25" s="26" t="s">
        <v>150</v>
      </c>
      <c r="B25" s="27" t="s">
        <v>151</v>
      </c>
      <c r="C25" s="28">
        <f>15000+25000</f>
        <v>40000</v>
      </c>
    </row>
    <row r="26" spans="1:3" s="13" customFormat="1" ht="15.75" outlineLevel="7" x14ac:dyDescent="0.2">
      <c r="A26" s="3"/>
      <c r="B26" s="12" t="s">
        <v>22</v>
      </c>
      <c r="C26" s="19">
        <f>C27+C38+C40+C43+C48+C76</f>
        <v>850709252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SUM(C28:C37)</f>
        <v>478817988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f>1570900+1071000</f>
        <v>2641900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f>364000000+28000000</f>
        <v>392000000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f>752000+411520+1505392</f>
        <v>2668912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9" customHeight="1" outlineLevel="4" x14ac:dyDescent="0.2">
      <c r="A32" s="5" t="s">
        <v>31</v>
      </c>
      <c r="B32" s="6" t="s">
        <v>32</v>
      </c>
      <c r="C32" s="20">
        <v>59592000</v>
      </c>
    </row>
    <row r="33" spans="1:3" s="9" customFormat="1" ht="94.5" outlineLevel="4" x14ac:dyDescent="0.2">
      <c r="A33" s="26" t="s">
        <v>152</v>
      </c>
      <c r="B33" s="27" t="s">
        <v>153</v>
      </c>
      <c r="C33" s="28">
        <f>4194964+15039</f>
        <v>4210003</v>
      </c>
    </row>
    <row r="34" spans="1:3" s="9" customFormat="1" ht="78.75" outlineLevel="4" x14ac:dyDescent="0.2">
      <c r="A34" s="26" t="s">
        <v>154</v>
      </c>
      <c r="B34" s="27" t="s">
        <v>155</v>
      </c>
      <c r="C34" s="28">
        <f>65+336</f>
        <v>401</v>
      </c>
    </row>
    <row r="35" spans="1:3" s="9" customFormat="1" ht="55.5" customHeight="1" outlineLevel="4" x14ac:dyDescent="0.2">
      <c r="A35" s="5" t="s">
        <v>70</v>
      </c>
      <c r="B35" s="6" t="s">
        <v>71</v>
      </c>
      <c r="C35" s="20">
        <f>97500+3272250</f>
        <v>3369750</v>
      </c>
    </row>
    <row r="36" spans="1:3" s="9" customFormat="1" ht="78.75" outlineLevel="4" x14ac:dyDescent="0.2">
      <c r="A36" s="5" t="s">
        <v>72</v>
      </c>
      <c r="B36" s="6" t="s">
        <v>73</v>
      </c>
      <c r="C36" s="20">
        <f>6000000+4000000</f>
        <v>10000000</v>
      </c>
    </row>
    <row r="37" spans="1:3" s="9" customFormat="1" ht="84.75" customHeight="1" outlineLevel="4" x14ac:dyDescent="0.2">
      <c r="A37" s="5" t="s">
        <v>119</v>
      </c>
      <c r="B37" s="6" t="s">
        <v>122</v>
      </c>
      <c r="C37" s="20">
        <f>2900000+1243500</f>
        <v>4143500</v>
      </c>
    </row>
    <row r="38" spans="1:3" s="9" customFormat="1" ht="28.5" customHeight="1" outlineLevel="1" x14ac:dyDescent="0.2">
      <c r="A38" s="5" t="s">
        <v>33</v>
      </c>
      <c r="B38" s="10" t="s">
        <v>34</v>
      </c>
      <c r="C38" s="20">
        <f t="shared" ref="C38" si="3">C39</f>
        <v>6879210</v>
      </c>
    </row>
    <row r="39" spans="1:3" s="9" customFormat="1" ht="25.5" customHeight="1" outlineLevel="2" x14ac:dyDescent="0.2">
      <c r="A39" s="5" t="s">
        <v>35</v>
      </c>
      <c r="B39" s="6" t="s">
        <v>36</v>
      </c>
      <c r="C39" s="20">
        <f>11465350-4586140</f>
        <v>6879210</v>
      </c>
    </row>
    <row r="40" spans="1:3" s="9" customFormat="1" ht="32.25" customHeight="1" outlineLevel="1" x14ac:dyDescent="0.2">
      <c r="A40" s="5" t="s">
        <v>74</v>
      </c>
      <c r="B40" s="10" t="s">
        <v>111</v>
      </c>
      <c r="C40" s="20">
        <f t="shared" ref="C40" si="4">C41+C42</f>
        <v>236378056</v>
      </c>
    </row>
    <row r="41" spans="1:3" s="9" customFormat="1" ht="31.5" outlineLevel="4" x14ac:dyDescent="0.2">
      <c r="A41" s="5" t="s">
        <v>75</v>
      </c>
      <c r="B41" s="6" t="s">
        <v>76</v>
      </c>
      <c r="C41" s="20">
        <f>5579150+14700+4166471</f>
        <v>9760321</v>
      </c>
    </row>
    <row r="42" spans="1:3" s="9" customFormat="1" ht="18.75" customHeight="1" outlineLevel="4" x14ac:dyDescent="0.2">
      <c r="A42" s="5" t="s">
        <v>77</v>
      </c>
      <c r="B42" s="6" t="s">
        <v>78</v>
      </c>
      <c r="C42" s="20">
        <f>215563288+8000+8000000+240180+905+2802770+2592</f>
        <v>226617735</v>
      </c>
    </row>
    <row r="43" spans="1:3" s="9" customFormat="1" ht="24" customHeight="1" outlineLevel="1" x14ac:dyDescent="0.2">
      <c r="A43" s="5" t="s">
        <v>37</v>
      </c>
      <c r="B43" s="10" t="s">
        <v>38</v>
      </c>
      <c r="C43" s="20">
        <f>SUM(C44:C47)</f>
        <v>104599541</v>
      </c>
    </row>
    <row r="44" spans="1:3" s="9" customFormat="1" ht="45" customHeight="1" outlineLevel="3" x14ac:dyDescent="0.2">
      <c r="A44" s="5" t="s">
        <v>79</v>
      </c>
      <c r="B44" s="6" t="s">
        <v>80</v>
      </c>
      <c r="C44" s="20">
        <f>45906000+28000000</f>
        <v>73906000</v>
      </c>
    </row>
    <row r="45" spans="1:3" s="9" customFormat="1" ht="68.25" customHeight="1" outlineLevel="4" x14ac:dyDescent="0.2">
      <c r="A45" s="5" t="s">
        <v>102</v>
      </c>
      <c r="B45" s="7" t="s">
        <v>103</v>
      </c>
      <c r="C45" s="20">
        <f>12958130+70762</f>
        <v>13028892</v>
      </c>
    </row>
    <row r="46" spans="1:3" s="9" customFormat="1" ht="54.75" customHeight="1" outlineLevel="4" x14ac:dyDescent="0.2">
      <c r="A46" s="5" t="s">
        <v>81</v>
      </c>
      <c r="B46" s="6" t="s">
        <v>82</v>
      </c>
      <c r="C46" s="20">
        <f>7500000+1915802</f>
        <v>9415802</v>
      </c>
    </row>
    <row r="47" spans="1:3" s="9" customFormat="1" ht="54.75" customHeight="1" outlineLevel="4" x14ac:dyDescent="0.2">
      <c r="A47" s="26" t="s">
        <v>169</v>
      </c>
      <c r="B47" s="27" t="s">
        <v>168</v>
      </c>
      <c r="C47" s="28">
        <f>8248847</f>
        <v>8248847</v>
      </c>
    </row>
    <row r="48" spans="1:3" s="9" customFormat="1" ht="15.75" customHeight="1" outlineLevel="1" x14ac:dyDescent="0.2">
      <c r="A48" s="5" t="s">
        <v>39</v>
      </c>
      <c r="B48" s="10" t="s">
        <v>40</v>
      </c>
      <c r="C48" s="20">
        <f>SUM(C49:C75)</f>
        <v>23813610</v>
      </c>
    </row>
    <row r="49" spans="1:3" s="9" customFormat="1" ht="78.75" outlineLevel="2" x14ac:dyDescent="0.2">
      <c r="A49" s="5" t="s">
        <v>83</v>
      </c>
      <c r="B49" s="6" t="s">
        <v>104</v>
      </c>
      <c r="C49" s="20">
        <f>13330+33850+15000+4670</f>
        <v>66850</v>
      </c>
    </row>
    <row r="50" spans="1:3" s="9" customFormat="1" ht="100.5" customHeight="1" outlineLevel="2" x14ac:dyDescent="0.2">
      <c r="A50" s="5" t="s">
        <v>84</v>
      </c>
      <c r="B50" s="6" t="s">
        <v>105</v>
      </c>
      <c r="C50" s="20">
        <f>9670+48330+6670+930+14670+135810+10170</f>
        <v>226250</v>
      </c>
    </row>
    <row r="51" spans="1:3" s="9" customFormat="1" ht="94.5" outlineLevel="2" x14ac:dyDescent="0.2">
      <c r="A51" s="5" t="s">
        <v>120</v>
      </c>
      <c r="B51" s="6" t="s">
        <v>123</v>
      </c>
      <c r="C51" s="20">
        <f>1300+5750</f>
        <v>7050</v>
      </c>
    </row>
    <row r="52" spans="1:3" s="9" customFormat="1" ht="78.75" outlineLevel="2" x14ac:dyDescent="0.2">
      <c r="A52" s="5" t="s">
        <v>85</v>
      </c>
      <c r="B52" s="6" t="s">
        <v>106</v>
      </c>
      <c r="C52" s="20">
        <f>700+16560</f>
        <v>17260</v>
      </c>
    </row>
    <row r="53" spans="1:3" s="9" customFormat="1" ht="102.75" customHeight="1" outlineLevel="2" x14ac:dyDescent="0.2">
      <c r="A53" s="5" t="s">
        <v>113</v>
      </c>
      <c r="B53" s="6" t="s">
        <v>137</v>
      </c>
      <c r="C53" s="20">
        <f>131000+355000</f>
        <v>486000</v>
      </c>
    </row>
    <row r="54" spans="1:3" s="9" customFormat="1" ht="86.25" customHeight="1" outlineLevel="2" x14ac:dyDescent="0.2">
      <c r="A54" s="5" t="s">
        <v>116</v>
      </c>
      <c r="B54" s="6" t="s">
        <v>138</v>
      </c>
      <c r="C54" s="20">
        <f>5330+83330</f>
        <v>88660</v>
      </c>
    </row>
    <row r="55" spans="1:3" s="9" customFormat="1" ht="105" customHeight="1" outlineLevel="2" x14ac:dyDescent="0.2">
      <c r="A55" s="5" t="s">
        <v>86</v>
      </c>
      <c r="B55" s="6" t="s">
        <v>87</v>
      </c>
      <c r="C55" s="20">
        <f>882300</f>
        <v>882300</v>
      </c>
    </row>
    <row r="56" spans="1:3" s="9" customFormat="1" ht="83.25" customHeight="1" outlineLevel="2" x14ac:dyDescent="0.2">
      <c r="A56" s="5" t="s">
        <v>127</v>
      </c>
      <c r="B56" s="6" t="s">
        <v>128</v>
      </c>
      <c r="C56" s="20">
        <f>18330</f>
        <v>18330</v>
      </c>
    </row>
    <row r="57" spans="1:3" s="9" customFormat="1" ht="83.25" customHeight="1" outlineLevel="2" x14ac:dyDescent="0.2">
      <c r="A57" s="5" t="s">
        <v>125</v>
      </c>
      <c r="B57" s="6" t="s">
        <v>129</v>
      </c>
      <c r="C57" s="20">
        <v>13400</v>
      </c>
    </row>
    <row r="58" spans="1:3" s="9" customFormat="1" ht="73.5" hidden="1" customHeight="1" outlineLevel="2" x14ac:dyDescent="0.2">
      <c r="A58" s="5" t="s">
        <v>115</v>
      </c>
      <c r="B58" s="6" t="s">
        <v>117</v>
      </c>
      <c r="C58" s="20"/>
    </row>
    <row r="59" spans="1:3" s="9" customFormat="1" ht="106.5" customHeight="1" outlineLevel="2" x14ac:dyDescent="0.2">
      <c r="A59" s="5" t="s">
        <v>114</v>
      </c>
      <c r="B59" s="6" t="s">
        <v>118</v>
      </c>
      <c r="C59" s="20">
        <v>141700</v>
      </c>
    </row>
    <row r="60" spans="1:3" s="9" customFormat="1" ht="94.5" outlineLevel="2" x14ac:dyDescent="0.2">
      <c r="A60" s="5" t="s">
        <v>88</v>
      </c>
      <c r="B60" s="6" t="s">
        <v>89</v>
      </c>
      <c r="C60" s="20">
        <f>16660+314110+20000+50000+137170</f>
        <v>537940</v>
      </c>
    </row>
    <row r="61" spans="1:3" s="9" customFormat="1" ht="132.75" customHeight="1" outlineLevel="3" x14ac:dyDescent="0.2">
      <c r="A61" s="5" t="s">
        <v>90</v>
      </c>
      <c r="B61" s="6" t="s">
        <v>139</v>
      </c>
      <c r="C61" s="20">
        <f>2640+43290+1670+16940</f>
        <v>64540</v>
      </c>
    </row>
    <row r="62" spans="1:3" s="9" customFormat="1" ht="126" outlineLevel="3" x14ac:dyDescent="0.2">
      <c r="A62" s="5" t="s">
        <v>91</v>
      </c>
      <c r="B62" s="6" t="s">
        <v>140</v>
      </c>
      <c r="C62" s="20">
        <f>80000+20000</f>
        <v>100000</v>
      </c>
    </row>
    <row r="63" spans="1:3" s="9" customFormat="1" ht="89.25" customHeight="1" outlineLevel="3" x14ac:dyDescent="0.2">
      <c r="A63" s="5" t="s">
        <v>92</v>
      </c>
      <c r="B63" s="6" t="s">
        <v>93</v>
      </c>
      <c r="C63" s="20">
        <f>21330+330+4130</f>
        <v>25790</v>
      </c>
    </row>
    <row r="64" spans="1:3" s="9" customFormat="1" ht="110.25" outlineLevel="3" x14ac:dyDescent="0.2">
      <c r="A64" s="5" t="s">
        <v>94</v>
      </c>
      <c r="B64" s="6" t="s">
        <v>135</v>
      </c>
      <c r="C64" s="20">
        <f>17500</f>
        <v>17500</v>
      </c>
    </row>
    <row r="65" spans="1:3" s="9" customFormat="1" ht="78.75" outlineLevel="3" x14ac:dyDescent="0.2">
      <c r="A65" s="5" t="s">
        <v>95</v>
      </c>
      <c r="B65" s="6" t="s">
        <v>96</v>
      </c>
      <c r="C65" s="20">
        <f>33300+1300+1164950+2000+1000+9070+3330+333330+276670+8350+20070</f>
        <v>1853370</v>
      </c>
    </row>
    <row r="66" spans="1:3" s="9" customFormat="1" ht="78.75" outlineLevel="3" x14ac:dyDescent="0.2">
      <c r="A66" s="26" t="s">
        <v>166</v>
      </c>
      <c r="B66" s="27" t="s">
        <v>167</v>
      </c>
      <c r="C66" s="28">
        <f>20000</f>
        <v>20000</v>
      </c>
    </row>
    <row r="67" spans="1:3" s="9" customFormat="1" ht="85.5" customHeight="1" outlineLevel="3" x14ac:dyDescent="0.2">
      <c r="A67" s="5" t="s">
        <v>97</v>
      </c>
      <c r="B67" s="6" t="s">
        <v>98</v>
      </c>
      <c r="C67" s="20">
        <f>4301710-4000</f>
        <v>4297710</v>
      </c>
    </row>
    <row r="68" spans="1:3" s="9" customFormat="1" ht="141.75" outlineLevel="3" x14ac:dyDescent="0.2">
      <c r="A68" s="5" t="s">
        <v>126</v>
      </c>
      <c r="B68" s="6" t="s">
        <v>130</v>
      </c>
      <c r="C68" s="20">
        <v>90000</v>
      </c>
    </row>
    <row r="69" spans="1:3" s="9" customFormat="1" ht="134.25" customHeight="1" outlineLevel="3" x14ac:dyDescent="0.2">
      <c r="A69" s="5" t="s">
        <v>121</v>
      </c>
      <c r="B69" s="6" t="s">
        <v>124</v>
      </c>
      <c r="C69" s="20">
        <f>33300+142170</f>
        <v>175470</v>
      </c>
    </row>
    <row r="70" spans="1:3" s="9" customFormat="1" ht="63" outlineLevel="1" x14ac:dyDescent="0.2">
      <c r="A70" s="5" t="s">
        <v>42</v>
      </c>
      <c r="B70" s="14" t="s">
        <v>43</v>
      </c>
      <c r="C70" s="20">
        <f>359430+11000</f>
        <v>370430</v>
      </c>
    </row>
    <row r="71" spans="1:3" s="9" customFormat="1" ht="69.75" customHeight="1" outlineLevel="1" x14ac:dyDescent="0.2">
      <c r="A71" s="5" t="s">
        <v>44</v>
      </c>
      <c r="B71" s="14" t="s">
        <v>45</v>
      </c>
      <c r="C71" s="20">
        <f>882700+288514+102000+2904905</f>
        <v>4178119</v>
      </c>
    </row>
    <row r="72" spans="1:3" s="9" customFormat="1" ht="71.25" customHeight="1" outlineLevel="1" x14ac:dyDescent="0.2">
      <c r="A72" s="5" t="s">
        <v>46</v>
      </c>
      <c r="B72" s="14" t="s">
        <v>136</v>
      </c>
      <c r="C72" s="20">
        <f>5274080+1000000+255400+518571+40893+77</f>
        <v>7089021</v>
      </c>
    </row>
    <row r="73" spans="1:3" s="9" customFormat="1" ht="64.5" customHeight="1" outlineLevel="1" x14ac:dyDescent="0.2">
      <c r="A73" s="26" t="s">
        <v>162</v>
      </c>
      <c r="B73" s="32" t="s">
        <v>163</v>
      </c>
      <c r="C73" s="28">
        <v>31100</v>
      </c>
    </row>
    <row r="74" spans="1:3" s="9" customFormat="1" ht="64.5" customHeight="1" outlineLevel="1" x14ac:dyDescent="0.2">
      <c r="A74" s="26" t="s">
        <v>164</v>
      </c>
      <c r="B74" s="32" t="s">
        <v>165</v>
      </c>
      <c r="C74" s="28">
        <f>14820</f>
        <v>14820</v>
      </c>
    </row>
    <row r="75" spans="1:3" s="9" customFormat="1" ht="60" customHeight="1" outlineLevel="3" x14ac:dyDescent="0.2">
      <c r="A75" s="5" t="s">
        <v>41</v>
      </c>
      <c r="B75" s="6" t="s">
        <v>141</v>
      </c>
      <c r="C75" s="20">
        <v>3000000</v>
      </c>
    </row>
    <row r="76" spans="1:3" s="9" customFormat="1" ht="15.75" outlineLevel="3" x14ac:dyDescent="0.2">
      <c r="A76" s="26" t="s">
        <v>142</v>
      </c>
      <c r="B76" s="27" t="s">
        <v>143</v>
      </c>
      <c r="C76" s="28">
        <f>C77+C78</f>
        <v>220847</v>
      </c>
    </row>
    <row r="77" spans="1:3" s="9" customFormat="1" ht="15.75" outlineLevel="3" x14ac:dyDescent="0.2">
      <c r="A77" s="26" t="s">
        <v>144</v>
      </c>
      <c r="B77" s="27" t="s">
        <v>145</v>
      </c>
      <c r="C77" s="28">
        <f>53680+10167</f>
        <v>63847</v>
      </c>
    </row>
    <row r="78" spans="1:3" s="9" customFormat="1" ht="15.75" outlineLevel="3" x14ac:dyDescent="0.2">
      <c r="A78" s="26" t="s">
        <v>146</v>
      </c>
      <c r="B78" s="27" t="s">
        <v>147</v>
      </c>
      <c r="C78" s="28">
        <v>157000</v>
      </c>
    </row>
    <row r="79" spans="1:3" ht="15.75" x14ac:dyDescent="0.2">
      <c r="A79" s="3" t="s">
        <v>47</v>
      </c>
      <c r="B79" s="15" t="s">
        <v>48</v>
      </c>
      <c r="C79" s="30">
        <f>C80+C88+C87+C86+C85</f>
        <v>8160220842.3899994</v>
      </c>
    </row>
    <row r="80" spans="1:3" ht="32.25" customHeight="1" outlineLevel="1" x14ac:dyDescent="0.2">
      <c r="A80" s="5" t="s">
        <v>49</v>
      </c>
      <c r="B80" s="11" t="s">
        <v>50</v>
      </c>
      <c r="C80" s="29">
        <f>C82+C83+C84+C81</f>
        <v>7763425530.3899994</v>
      </c>
    </row>
    <row r="81" spans="1:3" ht="15.75" outlineLevel="2" x14ac:dyDescent="0.2">
      <c r="A81" s="5" t="s">
        <v>107</v>
      </c>
      <c r="B81" s="6" t="s">
        <v>51</v>
      </c>
      <c r="C81" s="20">
        <f>328521600+98315200-1891000+5913000+17740600</f>
        <v>448599400</v>
      </c>
    </row>
    <row r="82" spans="1:3" ht="31.5" outlineLevel="2" x14ac:dyDescent="0.2">
      <c r="A82" s="5" t="s">
        <v>108</v>
      </c>
      <c r="B82" s="6" t="s">
        <v>52</v>
      </c>
      <c r="C82" s="29">
        <f>2609989030.39-7922200-9683000-9786000-13047400-6678900+3203400</f>
        <v>2566074930.3899999</v>
      </c>
    </row>
    <row r="83" spans="1:3" ht="15.75" outlineLevel="2" x14ac:dyDescent="0.2">
      <c r="A83" s="5" t="s">
        <v>109</v>
      </c>
      <c r="B83" s="6" t="s">
        <v>53</v>
      </c>
      <c r="C83" s="20">
        <f>4408968000-15705900+248029600</f>
        <v>4641291700</v>
      </c>
    </row>
    <row r="84" spans="1:3" ht="15.75" outlineLevel="2" x14ac:dyDescent="0.2">
      <c r="A84" s="5" t="s">
        <v>110</v>
      </c>
      <c r="B84" s="6" t="s">
        <v>54</v>
      </c>
      <c r="C84" s="20">
        <f>108250500-1416000+625000</f>
        <v>107459500</v>
      </c>
    </row>
    <row r="85" spans="1:3" ht="31.5" outlineLevel="2" x14ac:dyDescent="0.2">
      <c r="A85" s="26" t="s">
        <v>158</v>
      </c>
      <c r="B85" s="27" t="s">
        <v>159</v>
      </c>
      <c r="C85" s="28">
        <f>150000+403500000</f>
        <v>403650000</v>
      </c>
    </row>
    <row r="86" spans="1:3" ht="15.75" outlineLevel="2" x14ac:dyDescent="0.2">
      <c r="A86" s="26" t="s">
        <v>160</v>
      </c>
      <c r="B86" s="27" t="s">
        <v>161</v>
      </c>
      <c r="C86" s="28">
        <v>-162587</v>
      </c>
    </row>
    <row r="87" spans="1:3" ht="31.5" outlineLevel="2" x14ac:dyDescent="0.2">
      <c r="A87" s="26" t="s">
        <v>156</v>
      </c>
      <c r="B87" s="27" t="s">
        <v>157</v>
      </c>
      <c r="C87" s="28">
        <v>758604</v>
      </c>
    </row>
    <row r="88" spans="1:3" ht="39.75" customHeight="1" outlineLevel="2" x14ac:dyDescent="0.2">
      <c r="A88" s="26" t="s">
        <v>148</v>
      </c>
      <c r="B88" s="27" t="s">
        <v>149</v>
      </c>
      <c r="C88" s="28">
        <f>-6692101-758604</f>
        <v>-7450705</v>
      </c>
    </row>
    <row r="89" spans="1:3" ht="15.75" x14ac:dyDescent="0.2">
      <c r="A89" s="16"/>
      <c r="B89" s="12" t="s">
        <v>55</v>
      </c>
      <c r="C89" s="31">
        <f>C7+C79</f>
        <v>13603342194.389999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2024-09-09T13:07:27Z</cp:lastPrinted>
  <dcterms:created xsi:type="dcterms:W3CDTF">2019-11-01T04:08:00Z</dcterms:created>
  <dcterms:modified xsi:type="dcterms:W3CDTF">2024-09-25T08:43:22Z</dcterms:modified>
</cp:coreProperties>
</file>