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ДИНА\ГРБС 2023\Приложения 2023\"/>
    </mc:Choice>
  </mc:AlternateContent>
  <bookViews>
    <workbookView xWindow="9585" yWindow="525" windowWidth="9720" windowHeight="11880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_FilterDatabase" localSheetId="0" hidden="1">доходы!$A$8:$S$92</definedName>
    <definedName name="_xlnm.Print_Titles" localSheetId="0">доходы!$6:$8</definedName>
    <definedName name="_xlnm.Print_Area" localSheetId="0">доходы!$A$1:$S$92</definedName>
  </definedNames>
  <calcPr calcId="152511"/>
</workbook>
</file>

<file path=xl/calcChain.xml><?xml version="1.0" encoding="utf-8"?>
<calcChain xmlns="http://schemas.openxmlformats.org/spreadsheetml/2006/main">
  <c r="Q10" i="5" l="1"/>
  <c r="Q11" i="5"/>
  <c r="Q13" i="5"/>
  <c r="Q15" i="5"/>
  <c r="Q16" i="5"/>
  <c r="Q18" i="5"/>
  <c r="Q19" i="5"/>
  <c r="Q20" i="5"/>
  <c r="Q22" i="5"/>
  <c r="Q25" i="5"/>
  <c r="Q28" i="5"/>
  <c r="Q29" i="5"/>
  <c r="Q30" i="5"/>
  <c r="Q31" i="5"/>
  <c r="Q32" i="5"/>
  <c r="Q34" i="5"/>
  <c r="Q35" i="5"/>
  <c r="Q36" i="5"/>
  <c r="Q37" i="5"/>
  <c r="Q39" i="5"/>
  <c r="Q40" i="5"/>
  <c r="Q42" i="5"/>
  <c r="Q43" i="5"/>
  <c r="Q44" i="5"/>
  <c r="Q46" i="5"/>
  <c r="Q47" i="5"/>
  <c r="Q48" i="5"/>
  <c r="Q49" i="5"/>
  <c r="Q50" i="5"/>
  <c r="Q51" i="5"/>
  <c r="Q52" i="5"/>
  <c r="Q53" i="5"/>
  <c r="Q54" i="5"/>
  <c r="Q58" i="5"/>
  <c r="Q59" i="5"/>
  <c r="Q60" i="5"/>
  <c r="Q61" i="5"/>
  <c r="Q64" i="5"/>
  <c r="Q66" i="5"/>
  <c r="Q67" i="5"/>
  <c r="Q68" i="5"/>
  <c r="Q69" i="5"/>
  <c r="Q70" i="5"/>
  <c r="Q71" i="5"/>
  <c r="Q72" i="5"/>
  <c r="Q75" i="5"/>
  <c r="Q77" i="5"/>
  <c r="Q80" i="5"/>
  <c r="Q81" i="5"/>
  <c r="Q83" i="5"/>
  <c r="Q84" i="5"/>
  <c r="Q85" i="5"/>
  <c r="Q86" i="5"/>
  <c r="Q87" i="5"/>
  <c r="Q88" i="5"/>
  <c r="Q90" i="5"/>
  <c r="Q91" i="5"/>
  <c r="R87" i="5" l="1"/>
  <c r="R10" i="5"/>
  <c r="R11" i="5"/>
  <c r="R13" i="5"/>
  <c r="R14" i="5"/>
  <c r="R15" i="5"/>
  <c r="R16" i="5"/>
  <c r="R18" i="5"/>
  <c r="R19" i="5"/>
  <c r="R20" i="5"/>
  <c r="R22" i="5"/>
  <c r="R23" i="5"/>
  <c r="R24" i="5"/>
  <c r="R25" i="5"/>
  <c r="R28" i="5"/>
  <c r="R29" i="5"/>
  <c r="R30" i="5"/>
  <c r="R31" i="5"/>
  <c r="R32" i="5"/>
  <c r="R34" i="5"/>
  <c r="R35" i="5"/>
  <c r="R36" i="5"/>
  <c r="R37" i="5"/>
  <c r="R39" i="5"/>
  <c r="R40" i="5"/>
  <c r="R42" i="5"/>
  <c r="R43" i="5"/>
  <c r="R44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9" i="5"/>
  <c r="R80" i="5"/>
  <c r="R81" i="5"/>
  <c r="R83" i="5"/>
  <c r="R84" i="5"/>
  <c r="R85" i="5"/>
  <c r="R86" i="5"/>
  <c r="R88" i="5"/>
  <c r="R89" i="5"/>
  <c r="R90" i="5"/>
  <c r="R91" i="5"/>
  <c r="N10" i="5"/>
  <c r="N11" i="5"/>
  <c r="N13" i="5"/>
  <c r="N14" i="5"/>
  <c r="N15" i="5"/>
  <c r="N16" i="5"/>
  <c r="N18" i="5"/>
  <c r="N19" i="5"/>
  <c r="N20" i="5"/>
  <c r="N22" i="5"/>
  <c r="N23" i="5"/>
  <c r="N24" i="5"/>
  <c r="N25" i="5"/>
  <c r="N28" i="5"/>
  <c r="N30" i="5"/>
  <c r="N31" i="5"/>
  <c r="N32" i="5"/>
  <c r="N34" i="5"/>
  <c r="N35" i="5"/>
  <c r="N36" i="5"/>
  <c r="N37" i="5"/>
  <c r="N39" i="5"/>
  <c r="N40" i="5"/>
  <c r="N42" i="5"/>
  <c r="N43" i="5"/>
  <c r="N44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9" i="5"/>
  <c r="N80" i="5"/>
  <c r="N81" i="5"/>
  <c r="N83" i="5"/>
  <c r="N84" i="5"/>
  <c r="N85" i="5"/>
  <c r="N86" i="5"/>
  <c r="N87" i="5"/>
  <c r="N88" i="5"/>
  <c r="N89" i="5"/>
  <c r="N90" i="5"/>
  <c r="N91" i="5"/>
  <c r="J82" i="5"/>
  <c r="K82" i="5"/>
  <c r="S10" i="5" l="1"/>
  <c r="S11" i="5"/>
  <c r="S13" i="5"/>
  <c r="S14" i="5"/>
  <c r="S15" i="5"/>
  <c r="S16" i="5"/>
  <c r="S18" i="5"/>
  <c r="S19" i="5"/>
  <c r="S20" i="5"/>
  <c r="S22" i="5"/>
  <c r="S23" i="5"/>
  <c r="S24" i="5"/>
  <c r="S25" i="5"/>
  <c r="S28" i="5"/>
  <c r="S29" i="5"/>
  <c r="S30" i="5"/>
  <c r="S31" i="5"/>
  <c r="S32" i="5"/>
  <c r="S33" i="5"/>
  <c r="S34" i="5"/>
  <c r="S35" i="5"/>
  <c r="S36" i="5"/>
  <c r="S37" i="5"/>
  <c r="S39" i="5"/>
  <c r="S40" i="5"/>
  <c r="S42" i="5"/>
  <c r="S43" i="5"/>
  <c r="S44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9" i="5"/>
  <c r="S80" i="5"/>
  <c r="S81" i="5"/>
  <c r="S83" i="5"/>
  <c r="S84" i="5"/>
  <c r="S85" i="5"/>
  <c r="S86" i="5"/>
  <c r="S87" i="5"/>
  <c r="S88" i="5"/>
  <c r="S89" i="5"/>
  <c r="S90" i="5"/>
  <c r="S91" i="5"/>
  <c r="L10" i="5"/>
  <c r="L11" i="5"/>
  <c r="L13" i="5"/>
  <c r="L14" i="5"/>
  <c r="L15" i="5"/>
  <c r="L16" i="5"/>
  <c r="L18" i="5"/>
  <c r="L19" i="5"/>
  <c r="L20" i="5"/>
  <c r="L22" i="5"/>
  <c r="L23" i="5"/>
  <c r="L24" i="5"/>
  <c r="L25" i="5"/>
  <c r="L28" i="5"/>
  <c r="L29" i="5"/>
  <c r="L30" i="5"/>
  <c r="L31" i="5"/>
  <c r="L32" i="5"/>
  <c r="L34" i="5"/>
  <c r="L35" i="5"/>
  <c r="L36" i="5"/>
  <c r="L37" i="5"/>
  <c r="L39" i="5"/>
  <c r="L40" i="5"/>
  <c r="L42" i="5"/>
  <c r="L43" i="5"/>
  <c r="L44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9" i="5"/>
  <c r="L80" i="5"/>
  <c r="L81" i="5"/>
  <c r="L83" i="5"/>
  <c r="L84" i="5"/>
  <c r="L85" i="5"/>
  <c r="L86" i="5"/>
  <c r="L87" i="5"/>
  <c r="L88" i="5"/>
  <c r="L89" i="5"/>
  <c r="L90" i="5"/>
  <c r="L91" i="5"/>
  <c r="H10" i="5" l="1"/>
  <c r="H11" i="5"/>
  <c r="H13" i="5"/>
  <c r="H14" i="5"/>
  <c r="H15" i="5"/>
  <c r="H16" i="5"/>
  <c r="H18" i="5"/>
  <c r="H19" i="5"/>
  <c r="H20" i="5"/>
  <c r="H22" i="5"/>
  <c r="H23" i="5"/>
  <c r="H24" i="5"/>
  <c r="H28" i="5"/>
  <c r="H29" i="5"/>
  <c r="H30" i="5"/>
  <c r="H31" i="5"/>
  <c r="H32" i="5"/>
  <c r="H33" i="5"/>
  <c r="H34" i="5"/>
  <c r="H35" i="5"/>
  <c r="H36" i="5"/>
  <c r="H37" i="5"/>
  <c r="H39" i="5"/>
  <c r="H40" i="5"/>
  <c r="H42" i="5"/>
  <c r="H43" i="5"/>
  <c r="H44" i="5"/>
  <c r="H46" i="5"/>
  <c r="H47" i="5"/>
  <c r="H48" i="5"/>
  <c r="H49" i="5"/>
  <c r="H50" i="5"/>
  <c r="H51" i="5"/>
  <c r="H52" i="5"/>
  <c r="H55" i="5"/>
  <c r="H57" i="5"/>
  <c r="H58" i="5"/>
  <c r="H59" i="5"/>
  <c r="H60" i="5"/>
  <c r="H61" i="5"/>
  <c r="H62" i="5"/>
  <c r="H64" i="5"/>
  <c r="H65" i="5"/>
  <c r="H66" i="5"/>
  <c r="H67" i="5"/>
  <c r="H68" i="5"/>
  <c r="H69" i="5"/>
  <c r="H70" i="5"/>
  <c r="H76" i="5"/>
  <c r="H77" i="5"/>
  <c r="H81" i="5"/>
  <c r="H83" i="5"/>
  <c r="H84" i="5"/>
  <c r="H85" i="5"/>
  <c r="H86" i="5"/>
  <c r="H88" i="5"/>
  <c r="H89" i="5"/>
  <c r="H90" i="5"/>
  <c r="H91" i="5"/>
  <c r="E10" i="5"/>
  <c r="E11" i="5"/>
  <c r="E13" i="5"/>
  <c r="E14" i="5"/>
  <c r="E15" i="5"/>
  <c r="E16" i="5"/>
  <c r="E18" i="5"/>
  <c r="E19" i="5"/>
  <c r="E20" i="5"/>
  <c r="E22" i="5"/>
  <c r="E23" i="5"/>
  <c r="E24" i="5"/>
  <c r="E25" i="5"/>
  <c r="E28" i="5"/>
  <c r="E29" i="5"/>
  <c r="E30" i="5"/>
  <c r="E31" i="5"/>
  <c r="E32" i="5"/>
  <c r="E33" i="5"/>
  <c r="E34" i="5"/>
  <c r="E35" i="5"/>
  <c r="E36" i="5"/>
  <c r="E37" i="5"/>
  <c r="E39" i="5"/>
  <c r="E40" i="5"/>
  <c r="E42" i="5"/>
  <c r="E43" i="5"/>
  <c r="E44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9" i="5"/>
  <c r="E80" i="5"/>
  <c r="E81" i="5"/>
  <c r="E83" i="5"/>
  <c r="E84" i="5"/>
  <c r="E85" i="5"/>
  <c r="E86" i="5"/>
  <c r="E87" i="5"/>
  <c r="E88" i="5"/>
  <c r="E89" i="5"/>
  <c r="E90" i="5"/>
  <c r="E91" i="5"/>
  <c r="O45" i="5" l="1"/>
  <c r="O12" i="5"/>
  <c r="K38" i="5" l="1"/>
  <c r="K41" i="5"/>
  <c r="K33" i="5"/>
  <c r="J38" i="5"/>
  <c r="J33" i="5"/>
  <c r="I45" i="5"/>
  <c r="I21" i="5"/>
  <c r="Q33" i="5" l="1"/>
  <c r="N33" i="5"/>
  <c r="R33" i="5"/>
  <c r="J27" i="5"/>
  <c r="L27" i="5" s="1"/>
  <c r="L33" i="5"/>
  <c r="K27" i="5"/>
  <c r="L38" i="5"/>
  <c r="O27" i="5"/>
  <c r="F82" i="5"/>
  <c r="F27" i="5"/>
  <c r="C82" i="5"/>
  <c r="C27" i="5"/>
  <c r="C21" i="5"/>
  <c r="C17" i="5"/>
  <c r="C12" i="5"/>
  <c r="Q27" i="5" l="1"/>
  <c r="R27" i="5"/>
  <c r="S27" i="5"/>
  <c r="H27" i="5"/>
  <c r="H82" i="5"/>
  <c r="C9" i="5"/>
  <c r="B27" i="5"/>
  <c r="E27" i="5" s="1"/>
  <c r="I29" i="5" l="1"/>
  <c r="N29" i="5" s="1"/>
  <c r="I27" i="5" l="1"/>
  <c r="N27" i="5" s="1"/>
  <c r="F78" i="5" l="1"/>
  <c r="F45" i="5"/>
  <c r="S45" i="5" s="1"/>
  <c r="F41" i="5"/>
  <c r="F38" i="5"/>
  <c r="F21" i="5"/>
  <c r="F17" i="5"/>
  <c r="F12" i="5"/>
  <c r="S12" i="5" s="1"/>
  <c r="C78" i="5"/>
  <c r="C45" i="5"/>
  <c r="C41" i="5"/>
  <c r="C38" i="5"/>
  <c r="B82" i="5"/>
  <c r="E82" i="5" s="1"/>
  <c r="B45" i="5"/>
  <c r="B41" i="5"/>
  <c r="B38" i="5"/>
  <c r="B21" i="5"/>
  <c r="E21" i="5" s="1"/>
  <c r="B17" i="5"/>
  <c r="E17" i="5" s="1"/>
  <c r="B12" i="5"/>
  <c r="E12" i="5" s="1"/>
  <c r="H38" i="5" l="1"/>
  <c r="E38" i="5"/>
  <c r="H12" i="5"/>
  <c r="H41" i="5"/>
  <c r="E78" i="5"/>
  <c r="H17" i="5"/>
  <c r="H45" i="5"/>
  <c r="E41" i="5"/>
  <c r="E45" i="5"/>
  <c r="H21" i="5"/>
  <c r="H78" i="5"/>
  <c r="F9" i="5"/>
  <c r="F26" i="5"/>
  <c r="C26" i="5"/>
  <c r="B26" i="5"/>
  <c r="B9" i="5"/>
  <c r="E9" i="5" s="1"/>
  <c r="H26" i="5" l="1"/>
  <c r="C92" i="5"/>
  <c r="E26" i="5"/>
  <c r="F92" i="5"/>
  <c r="B92" i="5"/>
  <c r="D10" i="5" l="1"/>
  <c r="D22" i="5"/>
  <c r="D34" i="5"/>
  <c r="D42" i="5"/>
  <c r="D54" i="5"/>
  <c r="D66" i="5"/>
  <c r="D74" i="5"/>
  <c r="D86" i="5"/>
  <c r="D32" i="5"/>
  <c r="D44" i="5"/>
  <c r="D52" i="5"/>
  <c r="D60" i="5"/>
  <c r="D68" i="5"/>
  <c r="D76" i="5"/>
  <c r="D84" i="5"/>
  <c r="D88" i="5"/>
  <c r="D11" i="5"/>
  <c r="D15" i="5"/>
  <c r="D19" i="5"/>
  <c r="D23" i="5"/>
  <c r="D31" i="5"/>
  <c r="D35" i="5"/>
  <c r="D39" i="5"/>
  <c r="D43" i="5"/>
  <c r="D47" i="5"/>
  <c r="D51" i="5"/>
  <c r="D55" i="5"/>
  <c r="D59" i="5"/>
  <c r="D63" i="5"/>
  <c r="D67" i="5"/>
  <c r="D71" i="5"/>
  <c r="D75" i="5"/>
  <c r="D79" i="5"/>
  <c r="D83" i="5"/>
  <c r="D87" i="5"/>
  <c r="D92" i="5"/>
  <c r="E92" i="5"/>
  <c r="D20" i="5"/>
  <c r="D13" i="5"/>
  <c r="D25" i="5"/>
  <c r="D29" i="5"/>
  <c r="D33" i="5"/>
  <c r="D37" i="5"/>
  <c r="D49" i="5"/>
  <c r="D53" i="5"/>
  <c r="D57" i="5"/>
  <c r="D61" i="5"/>
  <c r="D65" i="5"/>
  <c r="D69" i="5"/>
  <c r="D73" i="5"/>
  <c r="D77" i="5"/>
  <c r="D81" i="5"/>
  <c r="D85" i="5"/>
  <c r="D90" i="5"/>
  <c r="D14" i="5"/>
  <c r="D18" i="5"/>
  <c r="D30" i="5"/>
  <c r="D46" i="5"/>
  <c r="D50" i="5"/>
  <c r="D58" i="5"/>
  <c r="D62" i="5"/>
  <c r="D70" i="5"/>
  <c r="D91" i="5"/>
  <c r="D16" i="5"/>
  <c r="D24" i="5"/>
  <c r="D28" i="5"/>
  <c r="D36" i="5"/>
  <c r="D40" i="5"/>
  <c r="D48" i="5"/>
  <c r="D56" i="5"/>
  <c r="D64" i="5"/>
  <c r="D72" i="5"/>
  <c r="D80" i="5"/>
  <c r="D89" i="5"/>
  <c r="D27" i="5"/>
  <c r="D82" i="5"/>
  <c r="D21" i="5"/>
  <c r="D17" i="5"/>
  <c r="D12" i="5"/>
  <c r="D9" i="5"/>
  <c r="D45" i="5"/>
  <c r="D38" i="5"/>
  <c r="D41" i="5"/>
  <c r="D78" i="5"/>
  <c r="G11" i="5"/>
  <c r="G13" i="5"/>
  <c r="G15" i="5"/>
  <c r="G19" i="5"/>
  <c r="G23" i="5"/>
  <c r="G25" i="5"/>
  <c r="G29" i="5"/>
  <c r="G31" i="5"/>
  <c r="G33" i="5"/>
  <c r="G35" i="5"/>
  <c r="G37" i="5"/>
  <c r="G39" i="5"/>
  <c r="G43" i="5"/>
  <c r="G47" i="5"/>
  <c r="G49" i="5"/>
  <c r="G51" i="5"/>
  <c r="G53" i="5"/>
  <c r="G55" i="5"/>
  <c r="G57" i="5"/>
  <c r="G59" i="5"/>
  <c r="G61" i="5"/>
  <c r="G63" i="5"/>
  <c r="G65" i="5"/>
  <c r="G67" i="5"/>
  <c r="G69" i="5"/>
  <c r="G71" i="5"/>
  <c r="G73" i="5"/>
  <c r="G75" i="5"/>
  <c r="G77" i="5"/>
  <c r="G79" i="5"/>
  <c r="G81" i="5"/>
  <c r="G83" i="5"/>
  <c r="G85" i="5"/>
  <c r="G87" i="5"/>
  <c r="G89" i="5"/>
  <c r="G91" i="5"/>
  <c r="G14" i="5"/>
  <c r="G16" i="5"/>
  <c r="G18" i="5"/>
  <c r="G20" i="5"/>
  <c r="G22" i="5"/>
  <c r="G24" i="5"/>
  <c r="G28" i="5"/>
  <c r="G30" i="5"/>
  <c r="G32" i="5"/>
  <c r="G34" i="5"/>
  <c r="G36" i="5"/>
  <c r="G40" i="5"/>
  <c r="G42" i="5"/>
  <c r="G44" i="5"/>
  <c r="G46" i="5"/>
  <c r="G48" i="5"/>
  <c r="G50" i="5"/>
  <c r="G52" i="5"/>
  <c r="G54" i="5"/>
  <c r="G56" i="5"/>
  <c r="G58" i="5"/>
  <c r="G60" i="5"/>
  <c r="G62" i="5"/>
  <c r="G64" i="5"/>
  <c r="G66" i="5"/>
  <c r="G68" i="5"/>
  <c r="G70" i="5"/>
  <c r="G72" i="5"/>
  <c r="G74" i="5"/>
  <c r="G76" i="5"/>
  <c r="G80" i="5"/>
  <c r="G84" i="5"/>
  <c r="G86" i="5"/>
  <c r="G88" i="5"/>
  <c r="G90" i="5"/>
  <c r="G92" i="5"/>
  <c r="G10" i="5"/>
  <c r="H92" i="5"/>
  <c r="G27" i="5"/>
  <c r="G82" i="5"/>
  <c r="G38" i="5"/>
  <c r="G12" i="5"/>
  <c r="G45" i="5"/>
  <c r="G78" i="5"/>
  <c r="G41" i="5"/>
  <c r="G17" i="5"/>
  <c r="G21" i="5"/>
  <c r="D26" i="5"/>
  <c r="G26" i="5"/>
  <c r="G9" i="5"/>
  <c r="O41" i="5" l="1"/>
  <c r="S41" i="5" l="1"/>
  <c r="L82" i="5"/>
  <c r="J45" i="5"/>
  <c r="K78" i="5"/>
  <c r="K45" i="5"/>
  <c r="K21" i="5"/>
  <c r="K17" i="5"/>
  <c r="K12" i="5"/>
  <c r="N45" i="5" l="1"/>
  <c r="Q45" i="5"/>
  <c r="R45" i="5"/>
  <c r="L45" i="5"/>
  <c r="K9" i="5"/>
  <c r="K26" i="5"/>
  <c r="J17" i="5"/>
  <c r="L17" i="5" l="1"/>
  <c r="K92" i="5"/>
  <c r="M26" i="5" s="1"/>
  <c r="M11" i="5" l="1"/>
  <c r="M15" i="5"/>
  <c r="M19" i="5"/>
  <c r="M23" i="5"/>
  <c r="M31" i="5"/>
  <c r="M35" i="5"/>
  <c r="M39" i="5"/>
  <c r="M43" i="5"/>
  <c r="M47" i="5"/>
  <c r="M51" i="5"/>
  <c r="M55" i="5"/>
  <c r="M59" i="5"/>
  <c r="M63" i="5"/>
  <c r="M67" i="5"/>
  <c r="M71" i="5"/>
  <c r="M75" i="5"/>
  <c r="M79" i="5"/>
  <c r="M83" i="5"/>
  <c r="M87" i="5"/>
  <c r="M91" i="5"/>
  <c r="M20" i="5"/>
  <c r="M36" i="5"/>
  <c r="M40" i="5"/>
  <c r="M44" i="5"/>
  <c r="M48" i="5"/>
  <c r="M10" i="5"/>
  <c r="M14" i="5"/>
  <c r="M18" i="5"/>
  <c r="M22" i="5"/>
  <c r="M30" i="5"/>
  <c r="M34" i="5"/>
  <c r="M42" i="5"/>
  <c r="M46" i="5"/>
  <c r="M50" i="5"/>
  <c r="M54" i="5"/>
  <c r="M58" i="5"/>
  <c r="M62" i="5"/>
  <c r="M66" i="5"/>
  <c r="M70" i="5"/>
  <c r="M74" i="5"/>
  <c r="M86" i="5"/>
  <c r="M90" i="5"/>
  <c r="M56" i="5"/>
  <c r="M60" i="5"/>
  <c r="M64" i="5"/>
  <c r="M68" i="5"/>
  <c r="M72" i="5"/>
  <c r="M76" i="5"/>
  <c r="M80" i="5"/>
  <c r="M84" i="5"/>
  <c r="M88" i="5"/>
  <c r="M92" i="5"/>
  <c r="M13" i="5"/>
  <c r="M25" i="5"/>
  <c r="M29" i="5"/>
  <c r="M33" i="5"/>
  <c r="M37" i="5"/>
  <c r="M49" i="5"/>
  <c r="M53" i="5"/>
  <c r="M57" i="5"/>
  <c r="M61" i="5"/>
  <c r="M65" i="5"/>
  <c r="M69" i="5"/>
  <c r="M73" i="5"/>
  <c r="M77" i="5"/>
  <c r="M81" i="5"/>
  <c r="M85" i="5"/>
  <c r="M89" i="5"/>
  <c r="M16" i="5"/>
  <c r="M24" i="5"/>
  <c r="M28" i="5"/>
  <c r="M32" i="5"/>
  <c r="M52" i="5"/>
  <c r="M27" i="5"/>
  <c r="M41" i="5"/>
  <c r="M38" i="5"/>
  <c r="M82" i="5"/>
  <c r="M17" i="5"/>
  <c r="M45" i="5"/>
  <c r="M12" i="5"/>
  <c r="M21" i="5"/>
  <c r="M78" i="5"/>
  <c r="O78" i="5" l="1"/>
  <c r="J78" i="5"/>
  <c r="L78" i="5" l="1"/>
  <c r="N78" i="5"/>
  <c r="Q78" i="5"/>
  <c r="R78" i="5"/>
  <c r="S78" i="5"/>
  <c r="O38" i="5"/>
  <c r="Q38" i="5" l="1"/>
  <c r="R38" i="5"/>
  <c r="S38" i="5"/>
  <c r="O26" i="5"/>
  <c r="S26" i="5" l="1"/>
  <c r="O17" i="5" l="1"/>
  <c r="Q17" i="5" l="1"/>
  <c r="R17" i="5"/>
  <c r="S17" i="5"/>
  <c r="J99" i="5"/>
  <c r="J98" i="5"/>
  <c r="J97" i="5"/>
  <c r="J41" i="5" l="1"/>
  <c r="Q41" i="5" l="1"/>
  <c r="R41" i="5"/>
  <c r="J26" i="5"/>
  <c r="L41" i="5"/>
  <c r="M9" i="5"/>
  <c r="L26" i="5" l="1"/>
  <c r="Q26" i="5"/>
  <c r="R26" i="5"/>
  <c r="I41" i="5"/>
  <c r="N41" i="5" s="1"/>
  <c r="H9" i="5" l="1"/>
  <c r="I38" i="5" l="1"/>
  <c r="N38" i="5" s="1"/>
  <c r="O21" i="5"/>
  <c r="E144" i="7"/>
  <c r="H143" i="7"/>
  <c r="E143" i="7"/>
  <c r="H142" i="7"/>
  <c r="E142" i="7"/>
  <c r="H141" i="7"/>
  <c r="E141" i="7"/>
  <c r="H140" i="7"/>
  <c r="E140" i="7"/>
  <c r="F139" i="7"/>
  <c r="C139" i="7"/>
  <c r="B139" i="7"/>
  <c r="H138" i="7"/>
  <c r="E138" i="7"/>
  <c r="H137" i="7"/>
  <c r="E137" i="7"/>
  <c r="E136" i="7"/>
  <c r="H135" i="7"/>
  <c r="E135" i="7"/>
  <c r="F134" i="7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 s="1"/>
  <c r="H86" i="7"/>
  <c r="E86" i="7"/>
  <c r="E85" i="7"/>
  <c r="F84" i="7"/>
  <c r="J85" i="7" s="1"/>
  <c r="K85" i="7" s="1"/>
  <c r="C84" i="7"/>
  <c r="E84" i="7" s="1"/>
  <c r="H83" i="7"/>
  <c r="E83" i="7"/>
  <c r="B82" i="7"/>
  <c r="H81" i="7"/>
  <c r="E81" i="7"/>
  <c r="H80" i="7"/>
  <c r="E80" i="7"/>
  <c r="H79" i="7"/>
  <c r="E79" i="7"/>
  <c r="F78" i="7"/>
  <c r="C78" i="7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B60" i="7"/>
  <c r="H59" i="7"/>
  <c r="E59" i="7"/>
  <c r="E58" i="7"/>
  <c r="H57" i="7"/>
  <c r="E57" i="7"/>
  <c r="F56" i="7"/>
  <c r="C56" i="7"/>
  <c r="B56" i="7"/>
  <c r="H55" i="7"/>
  <c r="E55" i="7"/>
  <c r="H54" i="7"/>
  <c r="E54" i="7"/>
  <c r="F53" i="7"/>
  <c r="C53" i="7"/>
  <c r="B53" i="7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C45" i="7"/>
  <c r="B45" i="7"/>
  <c r="B44" i="7" s="1"/>
  <c r="H42" i="7"/>
  <c r="E42" i="7"/>
  <c r="H41" i="7"/>
  <c r="E41" i="7"/>
  <c r="H40" i="7"/>
  <c r="E40" i="7"/>
  <c r="F39" i="7"/>
  <c r="C39" i="7"/>
  <c r="B39" i="7"/>
  <c r="H38" i="7"/>
  <c r="E38" i="7"/>
  <c r="H37" i="7"/>
  <c r="E37" i="7"/>
  <c r="F36" i="7"/>
  <c r="C36" i="7"/>
  <c r="B36" i="7"/>
  <c r="H35" i="7"/>
  <c r="E35" i="7"/>
  <c r="H34" i="7"/>
  <c r="E34" i="7"/>
  <c r="F33" i="7"/>
  <c r="C33" i="7"/>
  <c r="B33" i="7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H16" i="7"/>
  <c r="E16" i="7"/>
  <c r="E15" i="7"/>
  <c r="H14" i="7"/>
  <c r="E14" i="7"/>
  <c r="H13" i="7"/>
  <c r="E13" i="7"/>
  <c r="H12" i="7"/>
  <c r="E12" i="7"/>
  <c r="H11" i="7"/>
  <c r="E11" i="7"/>
  <c r="F10" i="7"/>
  <c r="F8" i="7" s="1"/>
  <c r="C10" i="7"/>
  <c r="C8" i="7" s="1"/>
  <c r="B10" i="7"/>
  <c r="B8" i="7" s="1"/>
  <c r="H9" i="7"/>
  <c r="E9" i="7"/>
  <c r="C82" i="7"/>
  <c r="L44" i="7"/>
  <c r="S21" i="5" l="1"/>
  <c r="I26" i="5"/>
  <c r="N26" i="5" s="1"/>
  <c r="O9" i="5"/>
  <c r="C31" i="7"/>
  <c r="I17" i="5"/>
  <c r="N17" i="5" s="1"/>
  <c r="F31" i="7"/>
  <c r="F7" i="7" s="1"/>
  <c r="E53" i="7"/>
  <c r="H60" i="7"/>
  <c r="H139" i="7"/>
  <c r="H134" i="7"/>
  <c r="E56" i="7"/>
  <c r="E36" i="7"/>
  <c r="H39" i="7"/>
  <c r="F107" i="7"/>
  <c r="E60" i="7"/>
  <c r="C107" i="7"/>
  <c r="C77" i="7" s="1"/>
  <c r="H8" i="7"/>
  <c r="H10" i="7"/>
  <c r="B31" i="7"/>
  <c r="B7" i="7" s="1"/>
  <c r="E45" i="7"/>
  <c r="H53" i="7"/>
  <c r="E78" i="7"/>
  <c r="B77" i="7"/>
  <c r="H84" i="7"/>
  <c r="F82" i="7"/>
  <c r="E82" i="7"/>
  <c r="E18" i="7"/>
  <c r="H33" i="7"/>
  <c r="H36" i="7"/>
  <c r="H45" i="7"/>
  <c r="E39" i="7"/>
  <c r="H56" i="7"/>
  <c r="E74" i="7"/>
  <c r="E139" i="7"/>
  <c r="H78" i="7"/>
  <c r="H113" i="7"/>
  <c r="H115" i="7"/>
  <c r="E10" i="7"/>
  <c r="C44" i="7"/>
  <c r="E44" i="7" s="1"/>
  <c r="H74" i="7"/>
  <c r="E33" i="7"/>
  <c r="H31" i="7"/>
  <c r="F44" i="7"/>
  <c r="H44" i="7" s="1"/>
  <c r="E107" i="7"/>
  <c r="H118" i="7"/>
  <c r="C17" i="7"/>
  <c r="H18" i="7"/>
  <c r="E8" i="7"/>
  <c r="F77" i="7" l="1"/>
  <c r="I12" i="5"/>
  <c r="J21" i="5"/>
  <c r="I82" i="5"/>
  <c r="N82" i="5" s="1"/>
  <c r="E77" i="7"/>
  <c r="H82" i="7"/>
  <c r="H107" i="7"/>
  <c r="E31" i="7"/>
  <c r="E17" i="7"/>
  <c r="C7" i="7"/>
  <c r="C145" i="7" s="1"/>
  <c r="D77" i="7" s="1"/>
  <c r="H17" i="7"/>
  <c r="H77" i="7"/>
  <c r="F145" i="7"/>
  <c r="B145" i="7"/>
  <c r="L21" i="5" l="1"/>
  <c r="N21" i="5"/>
  <c r="Q21" i="5"/>
  <c r="R21" i="5"/>
  <c r="I9" i="5"/>
  <c r="D17" i="7"/>
  <c r="D98" i="7"/>
  <c r="D83" i="7"/>
  <c r="J12" i="5"/>
  <c r="O82" i="5"/>
  <c r="S9" i="5"/>
  <c r="D123" i="7"/>
  <c r="D85" i="7"/>
  <c r="D44" i="7"/>
  <c r="D95" i="7"/>
  <c r="D45" i="7"/>
  <c r="D135" i="7"/>
  <c r="D13" i="7"/>
  <c r="D105" i="7"/>
  <c r="D107" i="7"/>
  <c r="D139" i="7"/>
  <c r="E7" i="7"/>
  <c r="D120" i="7"/>
  <c r="D116" i="7"/>
  <c r="D91" i="7"/>
  <c r="D115" i="7"/>
  <c r="D103" i="7"/>
  <c r="D114" i="7"/>
  <c r="D65" i="7"/>
  <c r="D88" i="7"/>
  <c r="D8" i="7"/>
  <c r="D34" i="7"/>
  <c r="D86" i="7"/>
  <c r="D9" i="7"/>
  <c r="D35" i="7"/>
  <c r="D48" i="7"/>
  <c r="D46" i="7"/>
  <c r="D51" i="7"/>
  <c r="D49" i="7"/>
  <c r="D55" i="7"/>
  <c r="D41" i="7"/>
  <c r="D131" i="7"/>
  <c r="D100" i="7"/>
  <c r="D142" i="7"/>
  <c r="D144" i="7"/>
  <c r="D111" i="7"/>
  <c r="D15" i="7"/>
  <c r="D127" i="7"/>
  <c r="D12" i="7"/>
  <c r="D125" i="7"/>
  <c r="D21" i="7"/>
  <c r="D138" i="7"/>
  <c r="D16" i="7"/>
  <c r="D132" i="7"/>
  <c r="D32" i="7"/>
  <c r="D7" i="7"/>
  <c r="H7" i="7"/>
  <c r="D78" i="7"/>
  <c r="D59" i="7"/>
  <c r="D60" i="7"/>
  <c r="D80" i="7"/>
  <c r="D63" i="7"/>
  <c r="D113" i="7"/>
  <c r="D22" i="7"/>
  <c r="D129" i="7"/>
  <c r="D133" i="7"/>
  <c r="D122" i="7"/>
  <c r="D79" i="7"/>
  <c r="D66" i="7"/>
  <c r="D29" i="7"/>
  <c r="D64" i="7"/>
  <c r="D96" i="7"/>
  <c r="D84" i="7"/>
  <c r="D31" i="7"/>
  <c r="D119" i="7"/>
  <c r="D52" i="7"/>
  <c r="D92" i="7"/>
  <c r="D18" i="7"/>
  <c r="D54" i="7"/>
  <c r="D69" i="7"/>
  <c r="D110" i="7"/>
  <c r="D33" i="7"/>
  <c r="D74" i="7"/>
  <c r="D70" i="7"/>
  <c r="D140" i="7"/>
  <c r="D10" i="7"/>
  <c r="D47" i="7"/>
  <c r="D97" i="7"/>
  <c r="D90" i="7"/>
  <c r="D56" i="7"/>
  <c r="D40" i="7"/>
  <c r="D89" i="7"/>
  <c r="D71" i="7"/>
  <c r="D121" i="7"/>
  <c r="D61" i="7"/>
  <c r="D101" i="7"/>
  <c r="D104" i="7"/>
  <c r="D102" i="7"/>
  <c r="D50" i="7"/>
  <c r="D99" i="7"/>
  <c r="D93" i="7"/>
  <c r="D42" i="7"/>
  <c r="D130" i="7"/>
  <c r="D106" i="7"/>
  <c r="D109" i="7"/>
  <c r="M44" i="7"/>
  <c r="E145" i="7"/>
  <c r="D11" i="7"/>
  <c r="D27" i="7"/>
  <c r="D73" i="7"/>
  <c r="D141" i="7"/>
  <c r="D19" i="7"/>
  <c r="D38" i="7"/>
  <c r="D87" i="7"/>
  <c r="D53" i="7"/>
  <c r="D37" i="7"/>
  <c r="D67" i="7"/>
  <c r="D108" i="7"/>
  <c r="D82" i="7"/>
  <c r="D117" i="7"/>
  <c r="D136" i="7"/>
  <c r="D124" i="7"/>
  <c r="D134" i="7"/>
  <c r="D94" i="7"/>
  <c r="D72" i="7"/>
  <c r="D112" i="7"/>
  <c r="D118" i="7"/>
  <c r="D23" i="7"/>
  <c r="D58" i="7"/>
  <c r="D128" i="7"/>
  <c r="D36" i="7"/>
  <c r="D14" i="7"/>
  <c r="D145" i="7"/>
  <c r="D126" i="7"/>
  <c r="D39" i="7"/>
  <c r="D57" i="7"/>
  <c r="D68" i="7"/>
  <c r="D137" i="7"/>
  <c r="G131" i="7"/>
  <c r="G87" i="7"/>
  <c r="G127" i="7"/>
  <c r="H145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Q82" i="5" l="1"/>
  <c r="R82" i="5"/>
  <c r="N12" i="5"/>
  <c r="Q12" i="5"/>
  <c r="R12" i="5"/>
  <c r="S82" i="5"/>
  <c r="J9" i="5"/>
  <c r="L12" i="5"/>
  <c r="O92" i="5"/>
  <c r="I92" i="5"/>
  <c r="P84" i="5" l="1"/>
  <c r="N9" i="5"/>
  <c r="L9" i="5"/>
  <c r="Q9" i="5"/>
  <c r="R9" i="5"/>
  <c r="P10" i="5"/>
  <c r="P11" i="5"/>
  <c r="P13" i="5"/>
  <c r="P14" i="5"/>
  <c r="P15" i="5"/>
  <c r="P16" i="5"/>
  <c r="P18" i="5"/>
  <c r="P19" i="5"/>
  <c r="P20" i="5"/>
  <c r="P22" i="5"/>
  <c r="P23" i="5"/>
  <c r="P24" i="5"/>
  <c r="P25" i="5"/>
  <c r="P28" i="5"/>
  <c r="P29" i="5"/>
  <c r="P30" i="5"/>
  <c r="P31" i="5"/>
  <c r="P32" i="5"/>
  <c r="P33" i="5"/>
  <c r="P34" i="5"/>
  <c r="P35" i="5"/>
  <c r="P36" i="5"/>
  <c r="P37" i="5"/>
  <c r="P39" i="5"/>
  <c r="P40" i="5"/>
  <c r="P42" i="5"/>
  <c r="P43" i="5"/>
  <c r="P44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S92" i="5"/>
  <c r="P72" i="5"/>
  <c r="P73" i="5"/>
  <c r="P74" i="5"/>
  <c r="P75" i="5"/>
  <c r="P76" i="5"/>
  <c r="P77" i="5"/>
  <c r="P79" i="5"/>
  <c r="P80" i="5"/>
  <c r="P81" i="5"/>
  <c r="P83" i="5"/>
  <c r="P85" i="5"/>
  <c r="P86" i="5"/>
  <c r="P87" i="5"/>
  <c r="P88" i="5"/>
  <c r="P89" i="5"/>
  <c r="P90" i="5"/>
  <c r="P91" i="5"/>
  <c r="P92" i="5"/>
  <c r="P12" i="5"/>
  <c r="P45" i="5"/>
  <c r="P27" i="5"/>
  <c r="P41" i="5"/>
  <c r="P78" i="5"/>
  <c r="P38" i="5"/>
  <c r="P26" i="5"/>
  <c r="P17" i="5"/>
  <c r="P21" i="5"/>
  <c r="P9" i="5"/>
  <c r="P82" i="5"/>
  <c r="J92" i="5" l="1"/>
  <c r="L92" i="5" l="1"/>
  <c r="N92" i="5"/>
  <c r="Q92" i="5"/>
  <c r="R92" i="5"/>
</calcChain>
</file>

<file path=xl/sharedStrings.xml><?xml version="1.0" encoding="utf-8"?>
<sst xmlns="http://schemas.openxmlformats.org/spreadsheetml/2006/main" count="281" uniqueCount="235">
  <si>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</si>
  <si>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</si>
  <si>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</si>
  <si>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</si>
  <si>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</si>
  <si>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</si>
  <si>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</si>
  <si>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</si>
  <si>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</si>
  <si>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</si>
  <si>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</si>
  <si>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</si>
  <si>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</si>
  <si>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</si>
  <si>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</si>
  <si>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</si>
  <si>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</si>
  <si>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</si>
  <si>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</si>
  <si>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</si>
  <si>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</si>
  <si>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</si>
  <si>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</si>
  <si>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</si>
  <si>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</si>
  <si>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</si>
  <si>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</si>
  <si>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</si>
  <si>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</si>
  <si>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</si>
  <si>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</si>
  <si>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</si>
  <si>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</si>
  <si>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</si>
  <si>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</si>
  <si>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</si>
  <si>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</si>
  <si>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</si>
  <si>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</si>
  <si>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</si>
  <si>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</si>
  <si>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</si>
  <si>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</si>
  <si>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</si>
  <si>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</si>
  <si>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</si>
  <si>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</si>
  <si>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</si>
  <si>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</si>
  <si>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</si>
  <si>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</si>
  <si>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</si>
  <si>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</si>
  <si>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</si>
  <si>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</si>
  <si>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</si>
  <si>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</si>
  <si>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</si>
  <si>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</si>
  <si>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</si>
  <si>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</si>
  <si>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</si>
  <si>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</si>
  <si>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</si>
  <si>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</si>
  <si>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</si>
  <si>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</si>
  <si>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</si>
  <si>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</si>
  <si>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</si>
  <si>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</si>
  <si>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</si>
  <si>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</si>
  <si>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</si>
  <si>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</si>
  <si>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</si>
  <si>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</si>
  <si>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</si>
  <si>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</si>
  <si>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</si>
  <si>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</si>
  <si>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</si>
  <si>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</si>
  <si>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</si>
  <si>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</si>
  <si>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</si>
  <si>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</si>
  <si>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</si>
  <si>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</si>
  <si>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</si>
  <si>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</si>
  <si>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</si>
  <si>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</si>
  <si>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</si>
  <si>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</si>
  <si>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</si>
  <si>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</si>
  <si>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</si>
  <si>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</si>
  <si>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</si>
  <si>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</si>
  <si>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</si>
  <si>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</si>
  <si>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</si>
  <si>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</si>
  <si>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</si>
  <si>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</si>
  <si>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</si>
  <si>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</si>
  <si>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</si>
  <si>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</si>
  <si>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</si>
  <si>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</si>
  <si>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</si>
  <si>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</si>
  <si>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</si>
  <si>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</si>
  <si>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</si>
  <si>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</si>
  <si>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</si>
  <si>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</si>
  <si>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</si>
  <si>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</si>
  <si>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</si>
  <si>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</si>
  <si>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</si>
  <si>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</si>
  <si>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</si>
  <si>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</si>
  <si>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</si>
  <si>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</si>
  <si>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</si>
  <si>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</si>
  <si>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</si>
  <si>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</si>
  <si>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</si>
  <si>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</si>
  <si>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</si>
  <si>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</si>
  <si>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</si>
  <si>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</si>
  <si>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</si>
  <si>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</si>
  <si>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</si>
  <si>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</si>
  <si>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</si>
  <si>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</si>
  <si>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</si>
  <si>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</si>
  <si>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</si>
  <si>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</si>
  <si>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</si>
  <si>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</si>
  <si>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</si>
  <si>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</si>
  <si>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</si>
  <si>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</si>
  <si>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</si>
  <si>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</si>
  <si>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</si>
  <si>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исполнения 2011 года и 2012 года, руб.</t>
  </si>
  <si>
    <t xml:space="preserve">Налог, взимаемый в связи с применением упрощенной системы налогообложения </t>
  </si>
  <si>
    <t>Доходы от оказания платных услуг (работ) и компенсации затрат государства</t>
  </si>
  <si>
    <t>Приложение № 2 к                                               заключению Счётной палаты</t>
  </si>
  <si>
    <t>Доходы от оказания платных услуг (работ)</t>
  </si>
  <si>
    <t>Доходы от компенсации затрат государства</t>
  </si>
  <si>
    <t>Налог, взимаемый в связи с применением патентной системы налогообложения</t>
  </si>
  <si>
    <t>Доходы от продажи квартир</t>
  </si>
  <si>
    <t>Уточнённый  план по решению о бюджете, руб.</t>
  </si>
  <si>
    <t xml:space="preserve">Уточненный план по данным департамента финансов </t>
  </si>
  <si>
    <t>Уточнение плана, руб. (гр.11-гр. 10)</t>
  </si>
  <si>
    <t>Первоначаль-              ный план, руб.</t>
  </si>
  <si>
    <t>удель-ный вес в общей сумме дохо-дов, %</t>
  </si>
  <si>
    <t>Прочие неналоговые  доходы бюджетов городских округов</t>
  </si>
  <si>
    <t>Налог на имущество физических лиц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</si>
  <si>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</si>
  <si>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</si>
  <si>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</si>
  <si>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Доходы бюджетов городских округов от возврата организациями остатков субсидий прошлых лет</t>
  </si>
  <si>
    <t>Государственная пошлина по делам, рассматриваемым в судах общей юрисдикции, мировыми судьями</t>
  </si>
  <si>
    <t>Инициативные платежи, зачисляемые в бюджеты городских округов</t>
  </si>
  <si>
    <t>2022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</si>
  <si>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</si>
  <si>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Акцизы по подакцизным товарам (продукции), производимым на территории Российской Федерации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</si>
  <si>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</si>
  <si>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</si>
  <si>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</si>
  <si>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</si>
  <si>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</si>
  <si>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</si>
  <si>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</si>
  <si>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</si>
  <si>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</si>
  <si>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</si>
  <si>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</si>
  <si>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</si>
  <si>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</si>
  <si>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</si>
  <si>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</si>
  <si>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</si>
  <si>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</si>
  <si>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</si>
  <si>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</si>
  <si>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</si>
  <si>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</si>
  <si>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</si>
  <si>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</si>
  <si>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</si>
  <si>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</si>
  <si>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</si>
  <si>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</si>
  <si>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безвозмездные поступления в бюджеты городских округов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</si>
  <si>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</si>
  <si>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</si>
  <si>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</si>
  <si>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</si>
  <si>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</si>
  <si>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</si>
  <si>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</si>
  <si>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</si>
  <si>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% испол- нения уточнённого плана </t>
  </si>
  <si>
    <t>Сравнительный анализ исполнения доходной части бюджета за 2022 - 2023 годы</t>
  </si>
  <si>
    <t>2023 год</t>
  </si>
  <si>
    <t>исполнения 2023 года и 2022 года, руб.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</si>
  <si>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</si>
  <si>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</si>
  <si>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</si>
  <si>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</si>
  <si>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</si>
  <si>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</si>
  <si>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</si>
  <si>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Налог на рекламу, мобилизуемый на территориях городских округов</t>
  </si>
  <si>
    <t>Изменение плана, руб. (гр.10-гр.9)</t>
  </si>
  <si>
    <t>исполнения и уточнённого плана 2023 года, руб. (гр. 15-гр. 10)</t>
  </si>
  <si>
    <t xml:space="preserve">План по данным департамента финансов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</si>
</sst>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(* #,##0.00_);_(* \-#,##0.00;_(* &quot;&quot;??_);_(@_)"/>
    <numFmt numFmtId="167" formatCode="000000"/>
    <numFmt numFmtId="168" formatCode="?"/>
  </numFmts>
  <fonts count="16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8" fillId="0" borderId="0"/>
    <xf numFmtId="0" fontId="5" fillId="0" borderId="0"/>
  </cellStyleXfs>
  <cellXfs count="159">
    <xf numFmtId="0" fontId="0" fillId="0" borderId="0" xfId="0"/>
    <xf numFmtId="0" fontId="1" fillId="0" borderId="0" xfId="0" applyFont="1" applyAlignment="1">
      <alignment horizontal="justify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2" fillId="0" borderId="1" xfId="0" applyNumberFormat="1" applyFont="1" applyFill="1" applyBorder="1" applyAlignment="1">
      <alignment horizontal="justify" vertical="center" wrapText="1"/>
    </xf>
    <xf numFmtId="0" fontId="13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 wrapText="1"/>
    </xf>
    <xf numFmtId="166" fontId="1" fillId="0" borderId="3" xfId="0" applyNumberFormat="1" applyFont="1" applyFill="1" applyBorder="1" applyAlignment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6" fontId="10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12" fillId="0" borderId="1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0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6" fontId="14" fillId="0" borderId="1" xfId="0" applyNumberFormat="1" applyFont="1" applyFill="1" applyBorder="1" applyAlignment="1">
      <alignment horizontal="right" vertical="center"/>
    </xf>
    <xf numFmtId="164" fontId="11" fillId="0" borderId="0" xfId="0" applyNumberFormat="1" applyFont="1"/>
    <xf numFmtId="164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5" fontId="1" fillId="0" borderId="2" xfId="0" applyNumberFormat="1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0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3" fillId="0" borderId="1" xfId="0" applyFont="1" applyBorder="1"/>
    <xf numFmtId="166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1" fillId="0" borderId="1" xfId="0" applyFont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5" fillId="2" borderId="0" xfId="0" applyFont="1" applyFill="1"/>
    <xf numFmtId="164" fontId="5" fillId="2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Border="1"/>
    <xf numFmtId="0" fontId="7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/>
    <xf numFmtId="4" fontId="9" fillId="0" borderId="0" xfId="0" applyNumberFormat="1" applyFont="1" applyFill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/>
    <xf numFmtId="4" fontId="1" fillId="0" borderId="0" xfId="0" applyNumberFormat="1" applyFont="1" applyFill="1"/>
    <xf numFmtId="4" fontId="1" fillId="0" borderId="1" xfId="0" applyNumberFormat="1" applyFont="1" applyFill="1" applyBorder="1"/>
    <xf numFmtId="3" fontId="9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167" fontId="9" fillId="0" borderId="1" xfId="3" applyNumberFormat="1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1" xfId="4" applyNumberFormat="1" applyFont="1" applyFill="1" applyBorder="1" applyAlignment="1" applyProtection="1">
      <alignment vertical="center" wrapText="1"/>
    </xf>
    <xf numFmtId="1" fontId="15" fillId="2" borderId="1" xfId="0" applyNumberFormat="1" applyFont="1" applyFill="1" applyBorder="1" applyAlignment="1">
      <alignment vertical="center" wrapText="1"/>
    </xf>
    <xf numFmtId="168" fontId="9" fillId="0" borderId="1" xfId="4" applyNumberFormat="1" applyFont="1" applyFill="1" applyBorder="1" applyAlignment="1" applyProtection="1">
      <alignment horizontal="left" vertical="center" wrapText="1"/>
    </xf>
    <xf numFmtId="49" fontId="9" fillId="0" borderId="1" xfId="4" applyNumberFormat="1" applyFont="1" applyFill="1" applyBorder="1" applyAlignment="1" applyProtection="1">
      <alignment horizontal="left" vertical="center" wrapText="1"/>
    </xf>
    <xf numFmtId="0" fontId="9" fillId="0" borderId="1" xfId="2" applyNumberFormat="1" applyFont="1" applyFill="1" applyBorder="1" applyAlignment="1">
      <alignment vertical="center" wrapText="1"/>
    </xf>
    <xf numFmtId="1" fontId="9" fillId="2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15" fillId="0" borderId="2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5">
    <cellStyle name="Обычный" xfId="0" builtinId="0"/>
    <cellStyle name="Обычный 2" xfId="3"/>
    <cellStyle name="Обычный 3" xfId="4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view="pageBreakPreview" zoomScaleNormal="100" zoomScaleSheetLayoutView="100" workbookViewId="0">
      <pane xSplit="1" ySplit="8" topLeftCell="H24" activePane="bottomRight" state="frozen"/>
      <selection pane="topRight" activeCell="B1" sqref="B1"/>
      <selection pane="bottomLeft" activeCell="A7" sqref="A7"/>
      <selection pane="bottomRight" activeCell="L22" sqref="L22"/>
    </sheetView>
  </sheetViews>
  <sheetFormatPr defaultColWidth="9.140625" defaultRowHeight="12.75" x14ac:dyDescent="0.2"/>
  <cols>
    <col min="1" max="1" width="33.5703125" style="135" customWidth="1"/>
    <col min="2" max="2" width="17.85546875" style="87" customWidth="1"/>
    <col min="3" max="3" width="18" style="83" customWidth="1"/>
    <col min="4" max="4" width="7.42578125" style="100" customWidth="1"/>
    <col min="5" max="5" width="15.7109375" style="100" customWidth="1"/>
    <col min="6" max="6" width="17.85546875" style="83" customWidth="1"/>
    <col min="7" max="7" width="7.42578125" style="100" customWidth="1"/>
    <col min="8" max="8" width="7.85546875" style="100" customWidth="1"/>
    <col min="9" max="9" width="18" style="87" customWidth="1"/>
    <col min="10" max="10" width="18" style="83" customWidth="1"/>
    <col min="11" max="11" width="18.28515625" style="83" customWidth="1"/>
    <col min="12" max="12" width="15.85546875" style="83" customWidth="1"/>
    <col min="13" max="13" width="7.7109375" style="83" customWidth="1"/>
    <col min="14" max="14" width="16.7109375" style="83" customWidth="1"/>
    <col min="15" max="15" width="18" style="83" customWidth="1"/>
    <col min="16" max="16" width="7.42578125" style="83" customWidth="1"/>
    <col min="17" max="17" width="9" style="83" customWidth="1"/>
    <col min="18" max="18" width="17.5703125" style="79" customWidth="1"/>
    <col min="19" max="19" width="17" style="79" customWidth="1"/>
    <col min="20" max="20" width="17.5703125" style="81" customWidth="1"/>
    <col min="21" max="16384" width="9.140625" style="81"/>
  </cols>
  <sheetData>
    <row r="1" spans="1:20" s="95" customFormat="1" ht="26.25" customHeight="1" x14ac:dyDescent="0.2">
      <c r="A1" s="117"/>
      <c r="B1" s="87"/>
      <c r="C1" s="83"/>
      <c r="D1" s="94"/>
      <c r="E1" s="94"/>
      <c r="F1" s="83"/>
      <c r="G1" s="94"/>
      <c r="H1" s="94"/>
      <c r="I1" s="87"/>
      <c r="J1" s="93"/>
      <c r="K1" s="83"/>
      <c r="L1" s="83"/>
      <c r="M1" s="83"/>
      <c r="N1" s="83"/>
      <c r="O1" s="83"/>
      <c r="P1" s="83"/>
      <c r="Q1" s="83"/>
      <c r="R1" s="141" t="s">
        <v>163</v>
      </c>
      <c r="S1" s="142"/>
    </row>
    <row r="2" spans="1:20" s="95" customFormat="1" x14ac:dyDescent="0.2">
      <c r="A2" s="117"/>
      <c r="B2" s="87"/>
      <c r="C2" s="83"/>
      <c r="D2" s="94"/>
      <c r="E2" s="94"/>
      <c r="F2" s="83"/>
      <c r="G2" s="94"/>
      <c r="H2" s="94"/>
      <c r="I2" s="87"/>
      <c r="J2" s="83"/>
      <c r="K2" s="83"/>
      <c r="L2" s="93"/>
      <c r="M2" s="83"/>
      <c r="N2" s="83"/>
      <c r="O2" s="83"/>
      <c r="P2" s="83"/>
      <c r="Q2" s="83"/>
      <c r="R2" s="142"/>
      <c r="S2" s="142"/>
    </row>
    <row r="3" spans="1:20" s="95" customFormat="1" x14ac:dyDescent="0.2">
      <c r="A3" s="117"/>
      <c r="B3" s="87"/>
      <c r="C3" s="83"/>
      <c r="D3" s="94"/>
      <c r="E3" s="94"/>
      <c r="F3" s="93"/>
      <c r="G3" s="94"/>
      <c r="H3" s="94"/>
      <c r="I3" s="87"/>
      <c r="J3" s="83"/>
      <c r="K3" s="83"/>
      <c r="L3" s="83"/>
      <c r="M3" s="83"/>
      <c r="N3" s="83"/>
      <c r="O3" s="93"/>
      <c r="P3" s="83"/>
      <c r="Q3" s="83"/>
      <c r="R3" s="87"/>
      <c r="S3" s="83"/>
    </row>
    <row r="4" spans="1:20" s="95" customFormat="1" ht="15" x14ac:dyDescent="0.25">
      <c r="A4" s="143" t="s">
        <v>221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0" s="95" customFormat="1" x14ac:dyDescent="0.2">
      <c r="A5" s="118"/>
      <c r="B5" s="88"/>
      <c r="C5" s="84"/>
      <c r="F5" s="84"/>
      <c r="I5" s="88"/>
      <c r="J5" s="84"/>
      <c r="K5" s="84"/>
      <c r="L5" s="84"/>
      <c r="M5" s="84"/>
      <c r="N5" s="84"/>
      <c r="O5" s="139"/>
      <c r="P5" s="84"/>
      <c r="Q5" s="84"/>
      <c r="R5" s="84"/>
      <c r="S5" s="84"/>
    </row>
    <row r="6" spans="1:20" s="96" customFormat="1" ht="21.75" customHeight="1" x14ac:dyDescent="0.2">
      <c r="A6" s="147" t="s">
        <v>0</v>
      </c>
      <c r="B6" s="145" t="s">
        <v>181</v>
      </c>
      <c r="C6" s="145"/>
      <c r="D6" s="145"/>
      <c r="E6" s="145"/>
      <c r="F6" s="145"/>
      <c r="G6" s="145"/>
      <c r="H6" s="146"/>
      <c r="I6" s="145" t="s">
        <v>222</v>
      </c>
      <c r="J6" s="145"/>
      <c r="K6" s="145"/>
      <c r="L6" s="145"/>
      <c r="M6" s="145"/>
      <c r="N6" s="145"/>
      <c r="O6" s="145"/>
      <c r="P6" s="145"/>
      <c r="Q6" s="146"/>
      <c r="R6" s="145" t="s">
        <v>56</v>
      </c>
      <c r="S6" s="146"/>
    </row>
    <row r="7" spans="1:20" s="96" customFormat="1" ht="114" x14ac:dyDescent="0.2">
      <c r="A7" s="148"/>
      <c r="B7" s="85" t="s">
        <v>171</v>
      </c>
      <c r="C7" s="89" t="s">
        <v>169</v>
      </c>
      <c r="D7" s="89" t="s">
        <v>172</v>
      </c>
      <c r="E7" s="85" t="s">
        <v>117</v>
      </c>
      <c r="F7" s="85" t="s">
        <v>75</v>
      </c>
      <c r="G7" s="89" t="s">
        <v>172</v>
      </c>
      <c r="H7" s="90" t="s">
        <v>220</v>
      </c>
      <c r="I7" s="85" t="s">
        <v>171</v>
      </c>
      <c r="J7" s="85" t="s">
        <v>168</v>
      </c>
      <c r="K7" s="89" t="s">
        <v>234</v>
      </c>
      <c r="L7" s="89" t="s">
        <v>170</v>
      </c>
      <c r="M7" s="89" t="s">
        <v>172</v>
      </c>
      <c r="N7" s="85" t="s">
        <v>232</v>
      </c>
      <c r="O7" s="85" t="s">
        <v>75</v>
      </c>
      <c r="P7" s="89" t="s">
        <v>172</v>
      </c>
      <c r="Q7" s="90" t="s">
        <v>220</v>
      </c>
      <c r="R7" s="85" t="s">
        <v>233</v>
      </c>
      <c r="S7" s="97" t="s">
        <v>223</v>
      </c>
    </row>
    <row r="8" spans="1:20" s="98" customFormat="1" ht="14.25" x14ac:dyDescent="0.2">
      <c r="A8" s="119">
        <v>1</v>
      </c>
      <c r="B8" s="91">
        <v>9</v>
      </c>
      <c r="C8" s="91">
        <v>3</v>
      </c>
      <c r="D8" s="91">
        <v>4</v>
      </c>
      <c r="E8" s="91">
        <v>5</v>
      </c>
      <c r="F8" s="86">
        <v>6</v>
      </c>
      <c r="G8" s="91">
        <v>7</v>
      </c>
      <c r="H8" s="91">
        <v>8</v>
      </c>
      <c r="I8" s="91">
        <v>9</v>
      </c>
      <c r="J8" s="86">
        <v>10</v>
      </c>
      <c r="K8" s="91">
        <v>11</v>
      </c>
      <c r="L8" s="91">
        <v>12</v>
      </c>
      <c r="M8" s="91">
        <v>13</v>
      </c>
      <c r="N8" s="91">
        <v>14</v>
      </c>
      <c r="O8" s="86">
        <v>15</v>
      </c>
      <c r="P8" s="91">
        <v>16</v>
      </c>
      <c r="Q8" s="91">
        <v>17</v>
      </c>
      <c r="R8" s="86">
        <v>18</v>
      </c>
      <c r="S8" s="91">
        <v>19</v>
      </c>
    </row>
    <row r="9" spans="1:20" s="96" customFormat="1" ht="14.25" x14ac:dyDescent="0.2">
      <c r="A9" s="120" t="s">
        <v>49</v>
      </c>
      <c r="B9" s="140">
        <f>B10+B12+B17+B21+B11</f>
        <v>3771679500</v>
      </c>
      <c r="C9" s="140">
        <f>C10+C12+C17+C21+C11</f>
        <v>4185155000</v>
      </c>
      <c r="D9" s="103">
        <f>C9/C$92*100</f>
        <v>32.848541363739429</v>
      </c>
      <c r="E9" s="103">
        <f>C9-B9</f>
        <v>413475500</v>
      </c>
      <c r="F9" s="140">
        <f>F10+F12+F17+F21+F11+F25</f>
        <v>4367667636.3100004</v>
      </c>
      <c r="G9" s="103">
        <f>F9/F$92*100</f>
        <v>34.236715862343743</v>
      </c>
      <c r="H9" s="103">
        <f t="shared" ref="H9" si="0">F9/C9*100</f>
        <v>104.36095285144758</v>
      </c>
      <c r="I9" s="140">
        <f>I10+I12+I17+I21+I11+I25</f>
        <v>4055325900</v>
      </c>
      <c r="J9" s="140">
        <f>J10+J12+J17+J21+J11+J25</f>
        <v>4744353111</v>
      </c>
      <c r="K9" s="140">
        <f t="shared" ref="K9" si="1">K10+K12+K17+K21+K11+K25</f>
        <v>4744353111</v>
      </c>
      <c r="L9" s="140">
        <f>K9-J9</f>
        <v>0</v>
      </c>
      <c r="M9" s="103">
        <f t="shared" ref="M9" si="2">K9/K$92*100</f>
        <v>27.801853574757434</v>
      </c>
      <c r="N9" s="103">
        <f>J9-I9</f>
        <v>689027211</v>
      </c>
      <c r="O9" s="140">
        <f>O10+O12+O17+O21+O11+O25</f>
        <v>4909305834.2600002</v>
      </c>
      <c r="P9" s="103">
        <f t="shared" ref="P9" si="3">O9/O$92*100</f>
        <v>28.682993816013784</v>
      </c>
      <c r="Q9" s="103">
        <f>O9/J9*100</f>
        <v>103.47682222213919</v>
      </c>
      <c r="R9" s="103">
        <f>O9-J9</f>
        <v>164952723.26000023</v>
      </c>
      <c r="S9" s="103">
        <f t="shared" ref="S9" si="4">O9-F9</f>
        <v>541638197.94999981</v>
      </c>
    </row>
    <row r="10" spans="1:20" s="100" customFormat="1" ht="16.5" customHeight="1" x14ac:dyDescent="0.2">
      <c r="A10" s="121" t="s">
        <v>1</v>
      </c>
      <c r="B10" s="104">
        <v>3062320100</v>
      </c>
      <c r="C10" s="104">
        <v>3250000000</v>
      </c>
      <c r="D10" s="105">
        <f t="shared" ref="D10:D73" si="5">C10/C$92*100</f>
        <v>25.508675170251315</v>
      </c>
      <c r="E10" s="105">
        <f t="shared" ref="E10:E73" si="6">C10-B10</f>
        <v>187679900</v>
      </c>
      <c r="F10" s="104">
        <v>3393116952.2600002</v>
      </c>
      <c r="G10" s="105">
        <f t="shared" ref="G10:G73" si="7">F10/F$92*100</f>
        <v>26.597532288508173</v>
      </c>
      <c r="H10" s="105">
        <f t="shared" ref="H10:H70" si="8">F10/C10*100</f>
        <v>104.40359853107692</v>
      </c>
      <c r="I10" s="104">
        <v>3167941800</v>
      </c>
      <c r="J10" s="104">
        <v>3805134000</v>
      </c>
      <c r="K10" s="104">
        <v>3805134000</v>
      </c>
      <c r="L10" s="104">
        <f t="shared" ref="L10:L73" si="9">K10-J10</f>
        <v>0</v>
      </c>
      <c r="M10" s="105">
        <f t="shared" ref="M10:M73" si="10">K10/K$92*100</f>
        <v>22.298040602216687</v>
      </c>
      <c r="N10" s="105">
        <f t="shared" ref="N10:N73" si="11">J10-I10</f>
        <v>637192200</v>
      </c>
      <c r="O10" s="104">
        <v>3982153481.2199998</v>
      </c>
      <c r="P10" s="105">
        <f t="shared" ref="P10:P73" si="12">O10/O$92*100</f>
        <v>23.266035470668104</v>
      </c>
      <c r="Q10" s="105">
        <f t="shared" ref="Q10:Q72" si="13">O10/J10*100</f>
        <v>104.65212213866843</v>
      </c>
      <c r="R10" s="105">
        <f t="shared" ref="R10:R73" si="14">O10-J10</f>
        <v>177019481.21999979</v>
      </c>
      <c r="S10" s="105">
        <f t="shared" ref="S10:S73" si="15">O10-F10</f>
        <v>589036528.95999956</v>
      </c>
      <c r="T10" s="99"/>
    </row>
    <row r="11" spans="1:20" s="100" customFormat="1" ht="39" customHeight="1" x14ac:dyDescent="0.2">
      <c r="A11" s="122" t="s">
        <v>183</v>
      </c>
      <c r="B11" s="106">
        <v>8192400</v>
      </c>
      <c r="C11" s="106">
        <v>9800000</v>
      </c>
      <c r="D11" s="105">
        <f t="shared" si="5"/>
        <v>7.6918466667219354E-2</v>
      </c>
      <c r="E11" s="105">
        <f t="shared" si="6"/>
        <v>1607600</v>
      </c>
      <c r="F11" s="106">
        <v>11577422.699999999</v>
      </c>
      <c r="G11" s="105">
        <f t="shared" si="7"/>
        <v>9.0751624071153433E-2</v>
      </c>
      <c r="H11" s="105">
        <f t="shared" si="8"/>
        <v>118.13696632653061</v>
      </c>
      <c r="I11" s="106">
        <v>8192400</v>
      </c>
      <c r="J11" s="106">
        <v>12259890</v>
      </c>
      <c r="K11" s="106">
        <v>12259890</v>
      </c>
      <c r="L11" s="104">
        <f t="shared" si="9"/>
        <v>0</v>
      </c>
      <c r="M11" s="105">
        <f t="shared" si="10"/>
        <v>7.1842811580015403E-2</v>
      </c>
      <c r="N11" s="105">
        <f t="shared" si="11"/>
        <v>4067490</v>
      </c>
      <c r="O11" s="106">
        <v>12577280.16</v>
      </c>
      <c r="P11" s="105">
        <f t="shared" si="12"/>
        <v>7.3483718723327582E-2</v>
      </c>
      <c r="Q11" s="105">
        <f t="shared" si="13"/>
        <v>102.58884998152513</v>
      </c>
      <c r="R11" s="105">
        <f t="shared" si="14"/>
        <v>317390.16000000015</v>
      </c>
      <c r="S11" s="105">
        <f t="shared" si="15"/>
        <v>999857.46000000089</v>
      </c>
    </row>
    <row r="12" spans="1:20" s="100" customFormat="1" ht="15.75" customHeight="1" x14ac:dyDescent="0.2">
      <c r="A12" s="121" t="s">
        <v>7</v>
      </c>
      <c r="B12" s="104">
        <f>B13+B14+B15+B16</f>
        <v>484238600</v>
      </c>
      <c r="C12" s="104">
        <f>C13+C14+C15+C16</f>
        <v>685623700</v>
      </c>
      <c r="D12" s="105">
        <f t="shared" si="5"/>
        <v>5.3813391545617959</v>
      </c>
      <c r="E12" s="105">
        <f t="shared" si="6"/>
        <v>201385100</v>
      </c>
      <c r="F12" s="104">
        <f>F13+F14+F15+F16</f>
        <v>696115255.75999999</v>
      </c>
      <c r="G12" s="105">
        <f t="shared" si="7"/>
        <v>5.4566194599534104</v>
      </c>
      <c r="H12" s="105">
        <f t="shared" si="8"/>
        <v>101.53022069686331</v>
      </c>
      <c r="I12" s="104">
        <f>I13+I14+I15+I16</f>
        <v>653327200</v>
      </c>
      <c r="J12" s="104">
        <f>J13+J14+J15+J16</f>
        <v>642687720</v>
      </c>
      <c r="K12" s="104">
        <f>K13+K14+K15+K16</f>
        <v>642687720</v>
      </c>
      <c r="L12" s="104">
        <f t="shared" si="9"/>
        <v>0</v>
      </c>
      <c r="M12" s="105">
        <f t="shared" si="10"/>
        <v>3.7661424998715081</v>
      </c>
      <c r="N12" s="105">
        <f t="shared" si="11"/>
        <v>-10639480</v>
      </c>
      <c r="O12" s="104">
        <f>O13+O14+O15+O16</f>
        <v>621950671.68999994</v>
      </c>
      <c r="P12" s="105">
        <f t="shared" si="12"/>
        <v>3.6337942414294293</v>
      </c>
      <c r="Q12" s="105">
        <f t="shared" si="13"/>
        <v>96.773386566340477</v>
      </c>
      <c r="R12" s="105">
        <f t="shared" si="14"/>
        <v>-20737048.310000062</v>
      </c>
      <c r="S12" s="105">
        <f t="shared" si="15"/>
        <v>-74164584.070000052</v>
      </c>
    </row>
    <row r="13" spans="1:20" s="100" customFormat="1" ht="39" customHeight="1" x14ac:dyDescent="0.2">
      <c r="A13" s="123" t="s">
        <v>161</v>
      </c>
      <c r="B13" s="104">
        <v>460000000</v>
      </c>
      <c r="C13" s="104">
        <v>661000000</v>
      </c>
      <c r="D13" s="105">
        <f t="shared" si="5"/>
        <v>5.1880720884726523</v>
      </c>
      <c r="E13" s="105">
        <f t="shared" si="6"/>
        <v>201000000</v>
      </c>
      <c r="F13" s="104">
        <v>670150139.22000003</v>
      </c>
      <c r="G13" s="105">
        <f t="shared" si="7"/>
        <v>5.2530874169191897</v>
      </c>
      <c r="H13" s="105">
        <f t="shared" si="8"/>
        <v>101.38428732526475</v>
      </c>
      <c r="I13" s="104">
        <v>625000000</v>
      </c>
      <c r="J13" s="104">
        <v>630000000</v>
      </c>
      <c r="K13" s="104">
        <v>630000000</v>
      </c>
      <c r="L13" s="104">
        <f t="shared" si="9"/>
        <v>0</v>
      </c>
      <c r="M13" s="105">
        <f t="shared" si="10"/>
        <v>3.6917926095103386</v>
      </c>
      <c r="N13" s="105">
        <f t="shared" si="11"/>
        <v>5000000</v>
      </c>
      <c r="O13" s="104">
        <v>616315377.91999996</v>
      </c>
      <c r="P13" s="105">
        <f t="shared" si="12"/>
        <v>3.6008696077208651</v>
      </c>
      <c r="Q13" s="105">
        <f t="shared" si="13"/>
        <v>97.827837765079366</v>
      </c>
      <c r="R13" s="105">
        <f t="shared" si="14"/>
        <v>-13684622.080000043</v>
      </c>
      <c r="S13" s="105">
        <f t="shared" si="15"/>
        <v>-53834761.300000072</v>
      </c>
    </row>
    <row r="14" spans="1:20" s="100" customFormat="1" ht="27" customHeight="1" x14ac:dyDescent="0.2">
      <c r="A14" s="123" t="s">
        <v>119</v>
      </c>
      <c r="B14" s="104">
        <v>0</v>
      </c>
      <c r="C14" s="104">
        <v>1135000</v>
      </c>
      <c r="D14" s="105">
        <f t="shared" si="5"/>
        <v>8.9084142517646889E-3</v>
      </c>
      <c r="E14" s="105">
        <f t="shared" si="6"/>
        <v>1135000</v>
      </c>
      <c r="F14" s="104">
        <v>1268727.43</v>
      </c>
      <c r="G14" s="105">
        <f t="shared" si="7"/>
        <v>9.9451387203924619E-3</v>
      </c>
      <c r="H14" s="105">
        <f t="shared" si="8"/>
        <v>111.78215242290747</v>
      </c>
      <c r="I14" s="104">
        <v>0</v>
      </c>
      <c r="J14" s="104">
        <v>0</v>
      </c>
      <c r="K14" s="104">
        <v>0</v>
      </c>
      <c r="L14" s="104">
        <f t="shared" si="9"/>
        <v>0</v>
      </c>
      <c r="M14" s="105">
        <f t="shared" si="10"/>
        <v>0</v>
      </c>
      <c r="N14" s="105">
        <f t="shared" si="11"/>
        <v>0</v>
      </c>
      <c r="O14" s="104">
        <v>-1032084.48</v>
      </c>
      <c r="P14" s="105">
        <f t="shared" si="12"/>
        <v>-6.0300323012787062E-3</v>
      </c>
      <c r="Q14" s="105">
        <v>0</v>
      </c>
      <c r="R14" s="105">
        <f t="shared" si="14"/>
        <v>-1032084.48</v>
      </c>
      <c r="S14" s="105">
        <f t="shared" si="15"/>
        <v>-2300811.91</v>
      </c>
    </row>
    <row r="15" spans="1:20" s="100" customFormat="1" ht="19.5" customHeight="1" x14ac:dyDescent="0.2">
      <c r="A15" s="123" t="s">
        <v>50</v>
      </c>
      <c r="B15" s="104">
        <v>1238600</v>
      </c>
      <c r="C15" s="104">
        <v>488700</v>
      </c>
      <c r="D15" s="105">
        <f t="shared" si="5"/>
        <v>3.8357198632928665E-3</v>
      </c>
      <c r="E15" s="105">
        <f t="shared" si="6"/>
        <v>-749900</v>
      </c>
      <c r="F15" s="104">
        <v>488658.01</v>
      </c>
      <c r="G15" s="105">
        <f t="shared" si="7"/>
        <v>3.8304300682463583E-3</v>
      </c>
      <c r="H15" s="105">
        <f t="shared" si="8"/>
        <v>99.991407816656448</v>
      </c>
      <c r="I15" s="104">
        <v>827200</v>
      </c>
      <c r="J15" s="104">
        <v>187720</v>
      </c>
      <c r="K15" s="104">
        <v>187720</v>
      </c>
      <c r="L15" s="104">
        <f t="shared" si="9"/>
        <v>0</v>
      </c>
      <c r="M15" s="105">
        <f t="shared" si="10"/>
        <v>1.1000369978686995E-3</v>
      </c>
      <c r="N15" s="105">
        <f t="shared" si="11"/>
        <v>-639480</v>
      </c>
      <c r="O15" s="104">
        <v>187721</v>
      </c>
      <c r="P15" s="105">
        <f t="shared" si="12"/>
        <v>1.0967742617623124E-3</v>
      </c>
      <c r="Q15" s="105">
        <f t="shared" si="13"/>
        <v>100.00053270828894</v>
      </c>
      <c r="R15" s="105">
        <f t="shared" si="14"/>
        <v>1</v>
      </c>
      <c r="S15" s="105">
        <f t="shared" si="15"/>
        <v>-300937.01</v>
      </c>
    </row>
    <row r="16" spans="1:20" s="100" customFormat="1" ht="38.25" x14ac:dyDescent="0.2">
      <c r="A16" s="123" t="s">
        <v>166</v>
      </c>
      <c r="B16" s="107">
        <v>23000000</v>
      </c>
      <c r="C16" s="107">
        <v>23000000</v>
      </c>
      <c r="D16" s="105">
        <f t="shared" si="5"/>
        <v>0.18052293197408623</v>
      </c>
      <c r="E16" s="105">
        <f t="shared" si="6"/>
        <v>0</v>
      </c>
      <c r="F16" s="107">
        <v>24207731.100000001</v>
      </c>
      <c r="G16" s="105">
        <f t="shared" si="7"/>
        <v>0.18975647424558231</v>
      </c>
      <c r="H16" s="105">
        <f t="shared" si="8"/>
        <v>105.25100478260869</v>
      </c>
      <c r="I16" s="107">
        <v>27500000</v>
      </c>
      <c r="J16" s="107">
        <v>12500000</v>
      </c>
      <c r="K16" s="107">
        <v>12500000</v>
      </c>
      <c r="L16" s="104">
        <f t="shared" si="9"/>
        <v>0</v>
      </c>
      <c r="M16" s="105">
        <f t="shared" si="10"/>
        <v>7.3249853363300366E-2</v>
      </c>
      <c r="N16" s="105">
        <f t="shared" si="11"/>
        <v>-15000000</v>
      </c>
      <c r="O16" s="107">
        <v>6479657.25</v>
      </c>
      <c r="P16" s="105">
        <f t="shared" si="12"/>
        <v>3.7857891748081268E-2</v>
      </c>
      <c r="Q16" s="105">
        <f t="shared" si="13"/>
        <v>51.837257999999999</v>
      </c>
      <c r="R16" s="105">
        <f t="shared" si="14"/>
        <v>-6020342.75</v>
      </c>
      <c r="S16" s="105">
        <f t="shared" si="15"/>
        <v>-17728073.850000001</v>
      </c>
    </row>
    <row r="17" spans="1:19" s="100" customFormat="1" ht="15" x14ac:dyDescent="0.2">
      <c r="A17" s="123" t="s">
        <v>10</v>
      </c>
      <c r="B17" s="104">
        <f>B18+B20+B19</f>
        <v>193381200</v>
      </c>
      <c r="C17" s="104">
        <f>C18+C20+C19</f>
        <v>211220300</v>
      </c>
      <c r="D17" s="105">
        <f t="shared" si="5"/>
        <v>1.6578307760193951</v>
      </c>
      <c r="E17" s="105">
        <f t="shared" si="6"/>
        <v>17839100</v>
      </c>
      <c r="F17" s="104">
        <f>F18+F20+F19</f>
        <v>235867712.5</v>
      </c>
      <c r="G17" s="105">
        <f t="shared" si="7"/>
        <v>1.8488897339235009</v>
      </c>
      <c r="H17" s="105">
        <f t="shared" si="8"/>
        <v>111.66905477361789</v>
      </c>
      <c r="I17" s="104">
        <f>I18+I20+I19</f>
        <v>201341400</v>
      </c>
      <c r="J17" s="104">
        <f>J18+J20+J19</f>
        <v>262838200</v>
      </c>
      <c r="K17" s="104">
        <f>K18+K20+K19</f>
        <v>262838200</v>
      </c>
      <c r="L17" s="104">
        <f t="shared" si="9"/>
        <v>0</v>
      </c>
      <c r="M17" s="105">
        <f t="shared" si="10"/>
        <v>1.5402287686619052</v>
      </c>
      <c r="N17" s="105">
        <f t="shared" si="11"/>
        <v>61496800</v>
      </c>
      <c r="O17" s="104">
        <f>O18+O20+O19</f>
        <v>272032235.59000003</v>
      </c>
      <c r="P17" s="105">
        <f t="shared" si="12"/>
        <v>1.5893690869150161</v>
      </c>
      <c r="Q17" s="105">
        <f t="shared" si="13"/>
        <v>103.49798301388459</v>
      </c>
      <c r="R17" s="105">
        <f t="shared" si="14"/>
        <v>9194035.5900000334</v>
      </c>
      <c r="S17" s="105">
        <f t="shared" si="15"/>
        <v>36164523.090000033</v>
      </c>
    </row>
    <row r="18" spans="1:19" s="100" customFormat="1" ht="16.5" customHeight="1" x14ac:dyDescent="0.2">
      <c r="A18" s="124" t="s">
        <v>174</v>
      </c>
      <c r="B18" s="104">
        <v>66611900</v>
      </c>
      <c r="C18" s="104">
        <v>71672000</v>
      </c>
      <c r="D18" s="105">
        <f t="shared" si="5"/>
        <v>0.56254085132376985</v>
      </c>
      <c r="E18" s="105">
        <f t="shared" si="6"/>
        <v>5060100</v>
      </c>
      <c r="F18" s="104">
        <v>93561129.769999996</v>
      </c>
      <c r="G18" s="105">
        <f t="shared" si="7"/>
        <v>0.73339504798070843</v>
      </c>
      <c r="H18" s="105">
        <f t="shared" si="8"/>
        <v>130.54069897589017</v>
      </c>
      <c r="I18" s="104">
        <v>74731700</v>
      </c>
      <c r="J18" s="104">
        <v>93580000</v>
      </c>
      <c r="K18" s="104">
        <v>93580000</v>
      </c>
      <c r="L18" s="104">
        <f t="shared" si="9"/>
        <v>0</v>
      </c>
      <c r="M18" s="105">
        <f t="shared" si="10"/>
        <v>0.54837770221901194</v>
      </c>
      <c r="N18" s="105">
        <f t="shared" si="11"/>
        <v>18848300</v>
      </c>
      <c r="O18" s="104">
        <v>97677175.480000004</v>
      </c>
      <c r="P18" s="105">
        <f t="shared" si="12"/>
        <v>0.57068634850711863</v>
      </c>
      <c r="Q18" s="105">
        <f t="shared" si="13"/>
        <v>104.37825975635819</v>
      </c>
      <c r="R18" s="105">
        <f t="shared" si="14"/>
        <v>4097175.4800000042</v>
      </c>
      <c r="S18" s="105">
        <f t="shared" si="15"/>
        <v>4116045.7100000083</v>
      </c>
    </row>
    <row r="19" spans="1:19" s="100" customFormat="1" ht="15" x14ac:dyDescent="0.2">
      <c r="A19" s="124" t="s">
        <v>15</v>
      </c>
      <c r="B19" s="104">
        <v>59000000</v>
      </c>
      <c r="C19" s="104">
        <v>60195000</v>
      </c>
      <c r="D19" s="105">
        <f t="shared" si="5"/>
        <v>0.47245990826870088</v>
      </c>
      <c r="E19" s="105">
        <f t="shared" si="6"/>
        <v>1195000</v>
      </c>
      <c r="F19" s="104">
        <v>60885443.119999997</v>
      </c>
      <c r="G19" s="105">
        <f t="shared" si="7"/>
        <v>0.47726104406914643</v>
      </c>
      <c r="H19" s="105">
        <f t="shared" si="8"/>
        <v>101.14701074840102</v>
      </c>
      <c r="I19" s="104">
        <v>59000000</v>
      </c>
      <c r="J19" s="104">
        <v>63351300</v>
      </c>
      <c r="K19" s="104">
        <v>63351300</v>
      </c>
      <c r="L19" s="104">
        <f t="shared" si="9"/>
        <v>0</v>
      </c>
      <c r="M19" s="105">
        <f t="shared" si="10"/>
        <v>0.37123787482995607</v>
      </c>
      <c r="N19" s="105">
        <f t="shared" si="11"/>
        <v>4351300</v>
      </c>
      <c r="O19" s="104">
        <v>64814040.840000004</v>
      </c>
      <c r="P19" s="105">
        <f t="shared" si="12"/>
        <v>0.37868097758973884</v>
      </c>
      <c r="Q19" s="105">
        <f t="shared" si="13"/>
        <v>102.30893579137287</v>
      </c>
      <c r="R19" s="105">
        <f t="shared" si="14"/>
        <v>1462740.8400000036</v>
      </c>
      <c r="S19" s="105">
        <f t="shared" si="15"/>
        <v>3928597.7200000063</v>
      </c>
    </row>
    <row r="20" spans="1:19" s="100" customFormat="1" ht="15" x14ac:dyDescent="0.2">
      <c r="A20" s="124" t="s">
        <v>12</v>
      </c>
      <c r="B20" s="104">
        <v>67769300</v>
      </c>
      <c r="C20" s="104">
        <v>79353300</v>
      </c>
      <c r="D20" s="105">
        <f t="shared" si="5"/>
        <v>0.62283001642692426</v>
      </c>
      <c r="E20" s="105">
        <f t="shared" si="6"/>
        <v>11584000</v>
      </c>
      <c r="F20" s="104">
        <v>81421139.609999999</v>
      </c>
      <c r="G20" s="105">
        <f t="shared" si="7"/>
        <v>0.63823364187364617</v>
      </c>
      <c r="H20" s="105">
        <f t="shared" si="8"/>
        <v>102.60586467103448</v>
      </c>
      <c r="I20" s="104">
        <v>67609700</v>
      </c>
      <c r="J20" s="104">
        <v>105906900</v>
      </c>
      <c r="K20" s="104">
        <v>105906900</v>
      </c>
      <c r="L20" s="104">
        <f t="shared" si="9"/>
        <v>0</v>
      </c>
      <c r="M20" s="105">
        <f t="shared" si="10"/>
        <v>0.62061319161293726</v>
      </c>
      <c r="N20" s="105">
        <f t="shared" si="11"/>
        <v>38297200</v>
      </c>
      <c r="O20" s="104">
        <v>109541019.27</v>
      </c>
      <c r="P20" s="105">
        <f t="shared" si="12"/>
        <v>0.64000176081815818</v>
      </c>
      <c r="Q20" s="105">
        <f t="shared" si="13"/>
        <v>103.43142823555405</v>
      </c>
      <c r="R20" s="105">
        <f t="shared" si="14"/>
        <v>3634119.2699999958</v>
      </c>
      <c r="S20" s="105">
        <f t="shared" si="15"/>
        <v>28119879.659999996</v>
      </c>
    </row>
    <row r="21" spans="1:19" s="100" customFormat="1" ht="15" x14ac:dyDescent="0.2">
      <c r="A21" s="123" t="s">
        <v>18</v>
      </c>
      <c r="B21" s="104">
        <f>B22+B24</f>
        <v>23547200</v>
      </c>
      <c r="C21" s="104">
        <f>C22+C24+C23</f>
        <v>28511000</v>
      </c>
      <c r="D21" s="105">
        <f t="shared" si="5"/>
        <v>0.22377779623970312</v>
      </c>
      <c r="E21" s="105">
        <f t="shared" si="6"/>
        <v>4963800</v>
      </c>
      <c r="F21" s="104">
        <f>F22+F24+F23</f>
        <v>30990293.09</v>
      </c>
      <c r="G21" s="105">
        <f t="shared" si="7"/>
        <v>0.24292275588750373</v>
      </c>
      <c r="H21" s="105">
        <f t="shared" si="8"/>
        <v>108.69591768089508</v>
      </c>
      <c r="I21" s="104">
        <f>I22+I24+I23</f>
        <v>24523100</v>
      </c>
      <c r="J21" s="104">
        <f>J22+J24+J23</f>
        <v>21433100</v>
      </c>
      <c r="K21" s="104">
        <f>K22+K24+K23</f>
        <v>21433100</v>
      </c>
      <c r="L21" s="104">
        <f t="shared" si="9"/>
        <v>0</v>
      </c>
      <c r="M21" s="105">
        <f t="shared" si="10"/>
        <v>0.12559771456967625</v>
      </c>
      <c r="N21" s="105">
        <f t="shared" si="11"/>
        <v>-3090000</v>
      </c>
      <c r="O21" s="104">
        <f>O22+O24+O23</f>
        <v>20591964.18</v>
      </c>
      <c r="P21" s="105">
        <f t="shared" si="12"/>
        <v>0.12031012146619438</v>
      </c>
      <c r="Q21" s="105">
        <f t="shared" si="13"/>
        <v>96.075528878230401</v>
      </c>
      <c r="R21" s="105">
        <f t="shared" si="14"/>
        <v>-841135.8200000003</v>
      </c>
      <c r="S21" s="105">
        <f t="shared" si="15"/>
        <v>-10398328.91</v>
      </c>
    </row>
    <row r="22" spans="1:19" s="100" customFormat="1" ht="40.5" customHeight="1" x14ac:dyDescent="0.2">
      <c r="A22" s="124" t="s">
        <v>179</v>
      </c>
      <c r="B22" s="104">
        <v>23432200</v>
      </c>
      <c r="C22" s="104">
        <v>28441000</v>
      </c>
      <c r="D22" s="105">
        <f t="shared" si="5"/>
        <v>0.22322837862065159</v>
      </c>
      <c r="E22" s="105">
        <f t="shared" si="6"/>
        <v>5008800</v>
      </c>
      <c r="F22" s="104">
        <v>30932293.09</v>
      </c>
      <c r="G22" s="105">
        <f t="shared" si="7"/>
        <v>0.24246811288685327</v>
      </c>
      <c r="H22" s="105">
        <f t="shared" si="8"/>
        <v>108.7595129918076</v>
      </c>
      <c r="I22" s="104">
        <v>24433100</v>
      </c>
      <c r="J22" s="104">
        <v>21433100</v>
      </c>
      <c r="K22" s="104">
        <v>21433100</v>
      </c>
      <c r="L22" s="104">
        <f t="shared" si="9"/>
        <v>0</v>
      </c>
      <c r="M22" s="105">
        <f t="shared" si="10"/>
        <v>0.12559771456967625</v>
      </c>
      <c r="N22" s="105">
        <f t="shared" si="11"/>
        <v>-3000000</v>
      </c>
      <c r="O22" s="104">
        <v>20591964.18</v>
      </c>
      <c r="P22" s="105">
        <f t="shared" si="12"/>
        <v>0.12031012146619438</v>
      </c>
      <c r="Q22" s="105">
        <f t="shared" si="13"/>
        <v>96.075528878230401</v>
      </c>
      <c r="R22" s="105">
        <f t="shared" si="14"/>
        <v>-841135.8200000003</v>
      </c>
      <c r="S22" s="105">
        <f t="shared" si="15"/>
        <v>-10340328.91</v>
      </c>
    </row>
    <row r="23" spans="1:19" s="100" customFormat="1" ht="38.25" x14ac:dyDescent="0.2">
      <c r="A23" s="124" t="s">
        <v>184</v>
      </c>
      <c r="B23" s="104">
        <v>0</v>
      </c>
      <c r="C23" s="104">
        <v>10000</v>
      </c>
      <c r="D23" s="105">
        <f t="shared" si="5"/>
        <v>7.8488231293080972E-5</v>
      </c>
      <c r="E23" s="105">
        <f t="shared" si="6"/>
        <v>10000</v>
      </c>
      <c r="F23" s="104">
        <v>10000</v>
      </c>
      <c r="G23" s="105">
        <f t="shared" si="7"/>
        <v>7.8386724250081543E-5</v>
      </c>
      <c r="H23" s="105">
        <f t="shared" si="8"/>
        <v>100</v>
      </c>
      <c r="I23" s="104">
        <v>10000</v>
      </c>
      <c r="J23" s="104">
        <v>0</v>
      </c>
      <c r="K23" s="104">
        <v>0</v>
      </c>
      <c r="L23" s="104">
        <f t="shared" si="9"/>
        <v>0</v>
      </c>
      <c r="M23" s="105">
        <f t="shared" si="10"/>
        <v>0</v>
      </c>
      <c r="N23" s="105">
        <f t="shared" si="11"/>
        <v>-10000</v>
      </c>
      <c r="O23" s="104">
        <v>0</v>
      </c>
      <c r="P23" s="105">
        <f t="shared" si="12"/>
        <v>0</v>
      </c>
      <c r="Q23" s="105">
        <v>0</v>
      </c>
      <c r="R23" s="105">
        <f t="shared" si="14"/>
        <v>0</v>
      </c>
      <c r="S23" s="105">
        <f t="shared" si="15"/>
        <v>-10000</v>
      </c>
    </row>
    <row r="24" spans="1:19" s="100" customFormat="1" ht="82.5" customHeight="1" x14ac:dyDescent="0.2">
      <c r="A24" s="125" t="s">
        <v>185</v>
      </c>
      <c r="B24" s="104">
        <v>115000</v>
      </c>
      <c r="C24" s="104">
        <v>60000</v>
      </c>
      <c r="D24" s="105">
        <f t="shared" si="5"/>
        <v>4.7092938775848583E-4</v>
      </c>
      <c r="E24" s="105">
        <f t="shared" si="6"/>
        <v>-55000</v>
      </c>
      <c r="F24" s="104">
        <v>48000</v>
      </c>
      <c r="G24" s="105">
        <f t="shared" si="7"/>
        <v>3.762562764003914E-4</v>
      </c>
      <c r="H24" s="105">
        <f t="shared" si="8"/>
        <v>80</v>
      </c>
      <c r="I24" s="104">
        <v>80000</v>
      </c>
      <c r="J24" s="104">
        <v>0</v>
      </c>
      <c r="K24" s="104">
        <v>0</v>
      </c>
      <c r="L24" s="104">
        <f t="shared" si="9"/>
        <v>0</v>
      </c>
      <c r="M24" s="105">
        <f t="shared" si="10"/>
        <v>0</v>
      </c>
      <c r="N24" s="105">
        <f t="shared" si="11"/>
        <v>-80000</v>
      </c>
      <c r="O24" s="104">
        <v>0</v>
      </c>
      <c r="P24" s="105">
        <f t="shared" si="12"/>
        <v>0</v>
      </c>
      <c r="Q24" s="105">
        <v>0</v>
      </c>
      <c r="R24" s="105">
        <f t="shared" si="14"/>
        <v>0</v>
      </c>
      <c r="S24" s="105">
        <f t="shared" si="15"/>
        <v>-48000</v>
      </c>
    </row>
    <row r="25" spans="1:19" s="100" customFormat="1" ht="25.5" x14ac:dyDescent="0.2">
      <c r="A25" s="124" t="s">
        <v>231</v>
      </c>
      <c r="B25" s="104">
        <v>0</v>
      </c>
      <c r="C25" s="104">
        <v>0</v>
      </c>
      <c r="D25" s="105">
        <f t="shared" si="5"/>
        <v>0</v>
      </c>
      <c r="E25" s="105">
        <f t="shared" si="6"/>
        <v>0</v>
      </c>
      <c r="F25" s="104">
        <v>0</v>
      </c>
      <c r="G25" s="105">
        <f t="shared" si="7"/>
        <v>0</v>
      </c>
      <c r="H25" s="105">
        <v>0</v>
      </c>
      <c r="I25" s="104">
        <v>0</v>
      </c>
      <c r="J25" s="104">
        <v>201</v>
      </c>
      <c r="K25" s="104">
        <v>201</v>
      </c>
      <c r="L25" s="104">
        <f t="shared" si="9"/>
        <v>0</v>
      </c>
      <c r="M25" s="105">
        <f t="shared" si="10"/>
        <v>1.17785764208187E-6</v>
      </c>
      <c r="N25" s="105">
        <f t="shared" si="11"/>
        <v>201</v>
      </c>
      <c r="O25" s="104">
        <v>201.42</v>
      </c>
      <c r="P25" s="105">
        <f t="shared" si="12"/>
        <v>1.1768117142150581E-6</v>
      </c>
      <c r="Q25" s="105">
        <f t="shared" si="13"/>
        <v>100.20895522388058</v>
      </c>
      <c r="R25" s="105">
        <f t="shared" si="14"/>
        <v>0.41999999999998749</v>
      </c>
      <c r="S25" s="105">
        <f t="shared" si="15"/>
        <v>201.42</v>
      </c>
    </row>
    <row r="26" spans="1:19" s="80" customFormat="1" ht="16.5" customHeight="1" x14ac:dyDescent="0.2">
      <c r="A26" s="126" t="s">
        <v>20</v>
      </c>
      <c r="B26" s="97">
        <f>B27+B37+B38+B41+B45+B78+B91</f>
        <v>441485470</v>
      </c>
      <c r="C26" s="97">
        <f>C27+C37+C38+C41+C45+C78</f>
        <v>657794379</v>
      </c>
      <c r="D26" s="103">
        <f t="shared" si="5"/>
        <v>5.1629117362240562</v>
      </c>
      <c r="E26" s="103">
        <f t="shared" si="6"/>
        <v>216308909</v>
      </c>
      <c r="F26" s="97">
        <f>F27+F37+F38+F41+F45+F78</f>
        <v>675084857.54999995</v>
      </c>
      <c r="G26" s="103">
        <f t="shared" si="7"/>
        <v>5.2917690574177421</v>
      </c>
      <c r="H26" s="103">
        <f t="shared" si="8"/>
        <v>102.62855370948675</v>
      </c>
      <c r="I26" s="97">
        <f>I27+I37+I38+I41+I45+I78</f>
        <v>525910339</v>
      </c>
      <c r="J26" s="97">
        <f>J27+J37+J38+J41+J45+J78</f>
        <v>934101600</v>
      </c>
      <c r="K26" s="97">
        <f>K27+K37+K38+K41+K45+K78</f>
        <v>934101600</v>
      </c>
      <c r="L26" s="140">
        <f t="shared" si="9"/>
        <v>0</v>
      </c>
      <c r="M26" s="103">
        <f t="shared" si="10"/>
        <v>5.4738244181139404</v>
      </c>
      <c r="N26" s="103">
        <f t="shared" si="11"/>
        <v>408191261</v>
      </c>
      <c r="O26" s="97">
        <f>O27+O37+O38+O41+O45+O78</f>
        <v>1006760221.4000002</v>
      </c>
      <c r="P26" s="103">
        <f t="shared" si="12"/>
        <v>5.8820733886866527</v>
      </c>
      <c r="Q26" s="103">
        <f t="shared" si="13"/>
        <v>107.77844951769701</v>
      </c>
      <c r="R26" s="103">
        <f t="shared" si="14"/>
        <v>72658621.400000215</v>
      </c>
      <c r="S26" s="103">
        <f t="shared" si="15"/>
        <v>331675363.85000026</v>
      </c>
    </row>
    <row r="27" spans="1:19" s="100" customFormat="1" ht="38.25" customHeight="1" x14ac:dyDescent="0.2">
      <c r="A27" s="123" t="s">
        <v>21</v>
      </c>
      <c r="B27" s="108">
        <f>B28+B29+B30+B32+B31+B33+B34+B35</f>
        <v>361728448</v>
      </c>
      <c r="C27" s="108">
        <f>C28+C29+C30+C32+C31+C33+C34+C35+C36</f>
        <v>467527325</v>
      </c>
      <c r="D27" s="105">
        <f t="shared" si="5"/>
        <v>3.6695392820435435</v>
      </c>
      <c r="E27" s="105">
        <f t="shared" si="6"/>
        <v>105798877</v>
      </c>
      <c r="F27" s="108">
        <f>F28+F29+F30+F32+F31+F33+F34+F35+F36</f>
        <v>469070989.47999996</v>
      </c>
      <c r="G27" s="105">
        <f t="shared" si="7"/>
        <v>3.6768938306081655</v>
      </c>
      <c r="H27" s="105">
        <f t="shared" si="8"/>
        <v>100.33017631215458</v>
      </c>
      <c r="I27" s="108">
        <f>I28+I29+I30+I32+I31+I33+I34+I35+I36</f>
        <v>410379672</v>
      </c>
      <c r="J27" s="108">
        <f>J28+J29+J30+J32+J31+J33+J34+J35+J36</f>
        <v>442166368</v>
      </c>
      <c r="K27" s="108">
        <f t="shared" ref="K27" si="16">K28+K29+K30+K32+K31+K33+K34+K35+K36</f>
        <v>442166368</v>
      </c>
      <c r="L27" s="104">
        <f t="shared" si="9"/>
        <v>0</v>
      </c>
      <c r="M27" s="105">
        <f t="shared" si="10"/>
        <v>2.5910897294546489</v>
      </c>
      <c r="N27" s="105">
        <f t="shared" si="11"/>
        <v>31786696</v>
      </c>
      <c r="O27" s="108">
        <f t="shared" ref="O27" si="17">O28+O29+O30+O32+O31+O33+O34+O35+O36</f>
        <v>495829552.4600001</v>
      </c>
      <c r="P27" s="105">
        <f t="shared" si="12"/>
        <v>2.8969219818733882</v>
      </c>
      <c r="Q27" s="105">
        <f t="shared" si="13"/>
        <v>112.1364238313123</v>
      </c>
      <c r="R27" s="105">
        <f t="shared" si="14"/>
        <v>53663184.460000098</v>
      </c>
      <c r="S27" s="105">
        <f t="shared" si="15"/>
        <v>26758562.980000138</v>
      </c>
    </row>
    <row r="28" spans="1:19" s="100" customFormat="1" ht="71.25" customHeight="1" x14ac:dyDescent="0.2">
      <c r="A28" s="123" t="s">
        <v>22</v>
      </c>
      <c r="B28" s="104">
        <v>3507000</v>
      </c>
      <c r="C28" s="104">
        <v>343500</v>
      </c>
      <c r="D28" s="105">
        <f t="shared" si="5"/>
        <v>2.696070744917331E-3</v>
      </c>
      <c r="E28" s="105">
        <f t="shared" si="6"/>
        <v>-3163500</v>
      </c>
      <c r="F28" s="104">
        <v>343519.24</v>
      </c>
      <c r="G28" s="105">
        <f t="shared" si="7"/>
        <v>2.6927347940477577E-3</v>
      </c>
      <c r="H28" s="105">
        <f t="shared" si="8"/>
        <v>100.00560116448325</v>
      </c>
      <c r="I28" s="104">
        <v>2173000</v>
      </c>
      <c r="J28" s="104">
        <v>1925783</v>
      </c>
      <c r="K28" s="104">
        <v>1925783</v>
      </c>
      <c r="L28" s="104">
        <f t="shared" si="9"/>
        <v>0</v>
      </c>
      <c r="M28" s="105">
        <f t="shared" si="10"/>
        <v>1.1285065788762936E-2</v>
      </c>
      <c r="N28" s="105">
        <f t="shared" si="11"/>
        <v>-247217</v>
      </c>
      <c r="O28" s="104">
        <v>1925782.24</v>
      </c>
      <c r="P28" s="105">
        <f t="shared" si="12"/>
        <v>1.1251529634888862E-2</v>
      </c>
      <c r="Q28" s="105">
        <f t="shared" si="13"/>
        <v>99.999960535532821</v>
      </c>
      <c r="R28" s="105">
        <f t="shared" si="14"/>
        <v>-0.76000000000931323</v>
      </c>
      <c r="S28" s="105">
        <f t="shared" si="15"/>
        <v>1582263</v>
      </c>
    </row>
    <row r="29" spans="1:19" s="100" customFormat="1" ht="102" x14ac:dyDescent="0.2">
      <c r="A29" s="127" t="s">
        <v>23</v>
      </c>
      <c r="B29" s="104">
        <v>302430000</v>
      </c>
      <c r="C29" s="104">
        <v>406030000</v>
      </c>
      <c r="D29" s="105">
        <f t="shared" si="5"/>
        <v>3.1868576551929664</v>
      </c>
      <c r="E29" s="105">
        <f t="shared" si="6"/>
        <v>103600000</v>
      </c>
      <c r="F29" s="104">
        <v>407136365.20999998</v>
      </c>
      <c r="G29" s="105">
        <f t="shared" si="7"/>
        <v>3.1914085991896761</v>
      </c>
      <c r="H29" s="105">
        <f t="shared" si="8"/>
        <v>100.27248361204838</v>
      </c>
      <c r="I29" s="104">
        <f>350000000</f>
        <v>350000000</v>
      </c>
      <c r="J29" s="104">
        <v>360000000</v>
      </c>
      <c r="K29" s="104">
        <v>360000000</v>
      </c>
      <c r="L29" s="104">
        <f t="shared" si="9"/>
        <v>0</v>
      </c>
      <c r="M29" s="105">
        <f t="shared" si="10"/>
        <v>2.1095957768630509</v>
      </c>
      <c r="N29" s="105">
        <f t="shared" si="11"/>
        <v>10000000</v>
      </c>
      <c r="O29" s="104">
        <v>401195069.68000001</v>
      </c>
      <c r="P29" s="105">
        <f t="shared" si="12"/>
        <v>2.344012797561069</v>
      </c>
      <c r="Q29" s="105">
        <f t="shared" si="13"/>
        <v>111.44307491111111</v>
      </c>
      <c r="R29" s="105">
        <f t="shared" si="14"/>
        <v>41195069.680000007</v>
      </c>
      <c r="S29" s="105">
        <f t="shared" si="15"/>
        <v>-5941295.5299999714</v>
      </c>
    </row>
    <row r="30" spans="1:19" s="100" customFormat="1" ht="89.25" x14ac:dyDescent="0.2">
      <c r="A30" s="128" t="s">
        <v>224</v>
      </c>
      <c r="B30" s="104">
        <v>583700</v>
      </c>
      <c r="C30" s="104">
        <v>1063700</v>
      </c>
      <c r="D30" s="105">
        <f t="shared" si="5"/>
        <v>8.3487931626450226E-3</v>
      </c>
      <c r="E30" s="105">
        <f t="shared" si="6"/>
        <v>480000</v>
      </c>
      <c r="F30" s="104">
        <v>1073855.26</v>
      </c>
      <c r="G30" s="105">
        <f t="shared" si="7"/>
        <v>8.4175996150119611E-3</v>
      </c>
      <c r="H30" s="105">
        <f t="shared" si="8"/>
        <v>100.95471091473161</v>
      </c>
      <c r="I30" s="104">
        <v>607000</v>
      </c>
      <c r="J30" s="104">
        <v>1700000</v>
      </c>
      <c r="K30" s="104">
        <v>1700000</v>
      </c>
      <c r="L30" s="104">
        <f t="shared" si="9"/>
        <v>0</v>
      </c>
      <c r="M30" s="105">
        <f t="shared" si="10"/>
        <v>9.9619800574088507E-3</v>
      </c>
      <c r="N30" s="105">
        <f t="shared" si="11"/>
        <v>1093000</v>
      </c>
      <c r="O30" s="104">
        <v>2182608.42</v>
      </c>
      <c r="P30" s="105">
        <f t="shared" si="12"/>
        <v>1.2752056182109122E-2</v>
      </c>
      <c r="Q30" s="105">
        <f t="shared" si="13"/>
        <v>128.38873058823529</v>
      </c>
      <c r="R30" s="105">
        <f t="shared" si="14"/>
        <v>482608.41999999993</v>
      </c>
      <c r="S30" s="105">
        <f t="shared" si="15"/>
        <v>1108753.1599999999</v>
      </c>
    </row>
    <row r="31" spans="1:19" s="100" customFormat="1" ht="89.25" x14ac:dyDescent="0.2">
      <c r="A31" s="128" t="s">
        <v>110</v>
      </c>
      <c r="B31" s="104">
        <v>18248</v>
      </c>
      <c r="C31" s="104">
        <v>218295</v>
      </c>
      <c r="D31" s="105">
        <f t="shared" si="5"/>
        <v>1.7133588450123109E-3</v>
      </c>
      <c r="E31" s="105">
        <f t="shared" si="6"/>
        <v>200047</v>
      </c>
      <c r="F31" s="104">
        <v>211688.34</v>
      </c>
      <c r="G31" s="105">
        <f t="shared" si="7"/>
        <v>1.6593555534537507E-3</v>
      </c>
      <c r="H31" s="105">
        <f t="shared" si="8"/>
        <v>96.973517487803193</v>
      </c>
      <c r="I31" s="104">
        <v>191522</v>
      </c>
      <c r="J31" s="104">
        <v>191522</v>
      </c>
      <c r="K31" s="104">
        <v>191522</v>
      </c>
      <c r="L31" s="104">
        <f t="shared" si="9"/>
        <v>0</v>
      </c>
      <c r="M31" s="105">
        <f t="shared" si="10"/>
        <v>1.1223166732676811E-3</v>
      </c>
      <c r="N31" s="105">
        <f t="shared" si="11"/>
        <v>0</v>
      </c>
      <c r="O31" s="104">
        <v>201431.73</v>
      </c>
      <c r="P31" s="105">
        <f t="shared" si="12"/>
        <v>1.1768802476348167E-3</v>
      </c>
      <c r="Q31" s="105">
        <f t="shared" si="13"/>
        <v>105.17419930869561</v>
      </c>
      <c r="R31" s="105">
        <f t="shared" si="14"/>
        <v>9909.7300000000105</v>
      </c>
      <c r="S31" s="105">
        <f t="shared" si="15"/>
        <v>-10256.609999999986</v>
      </c>
    </row>
    <row r="32" spans="1:19" s="100" customFormat="1" ht="45" customHeight="1" x14ac:dyDescent="0.2">
      <c r="A32" s="128" t="s">
        <v>225</v>
      </c>
      <c r="B32" s="104">
        <v>50900000</v>
      </c>
      <c r="C32" s="104">
        <v>50900000</v>
      </c>
      <c r="D32" s="105">
        <f t="shared" si="5"/>
        <v>0.39950509728178213</v>
      </c>
      <c r="E32" s="105">
        <f t="shared" si="6"/>
        <v>0</v>
      </c>
      <c r="F32" s="104">
        <v>51774005.310000002</v>
      </c>
      <c r="G32" s="105">
        <f t="shared" si="7"/>
        <v>0.40583946775572272</v>
      </c>
      <c r="H32" s="105">
        <f t="shared" si="8"/>
        <v>101.71710277013753</v>
      </c>
      <c r="I32" s="104">
        <v>50582000</v>
      </c>
      <c r="J32" s="104">
        <v>65224000</v>
      </c>
      <c r="K32" s="104">
        <v>65224000</v>
      </c>
      <c r="L32" s="104">
        <f t="shared" si="9"/>
        <v>0</v>
      </c>
      <c r="M32" s="105">
        <f t="shared" si="10"/>
        <v>0.38221187486143227</v>
      </c>
      <c r="N32" s="105">
        <f t="shared" si="11"/>
        <v>14642000</v>
      </c>
      <c r="O32" s="104">
        <v>76393324.540000007</v>
      </c>
      <c r="P32" s="105">
        <f t="shared" si="12"/>
        <v>0.44633382586885451</v>
      </c>
      <c r="Q32" s="105">
        <f t="shared" si="13"/>
        <v>117.12456233901631</v>
      </c>
      <c r="R32" s="105">
        <f t="shared" si="14"/>
        <v>11169324.540000007</v>
      </c>
      <c r="S32" s="105">
        <f t="shared" si="15"/>
        <v>24619319.230000004</v>
      </c>
    </row>
    <row r="33" spans="1:19" s="100" customFormat="1" ht="63.75" x14ac:dyDescent="0.2">
      <c r="A33" s="123" t="s">
        <v>182</v>
      </c>
      <c r="B33" s="104">
        <v>0</v>
      </c>
      <c r="C33" s="104">
        <v>20</v>
      </c>
      <c r="D33" s="105">
        <f t="shared" si="5"/>
        <v>1.5697646258616191E-7</v>
      </c>
      <c r="E33" s="105">
        <f t="shared" si="6"/>
        <v>20</v>
      </c>
      <c r="F33" s="104">
        <v>70.400000000000006</v>
      </c>
      <c r="G33" s="105">
        <f t="shared" si="7"/>
        <v>5.518425387205741E-7</v>
      </c>
      <c r="H33" s="105">
        <f t="shared" si="8"/>
        <v>352.00000000000006</v>
      </c>
      <c r="I33" s="104">
        <v>0</v>
      </c>
      <c r="J33" s="104">
        <f>1534+279</f>
        <v>1813</v>
      </c>
      <c r="K33" s="104">
        <f>1534+279</f>
        <v>1813</v>
      </c>
      <c r="L33" s="104">
        <f t="shared" si="9"/>
        <v>0</v>
      </c>
      <c r="M33" s="105">
        <f t="shared" si="10"/>
        <v>1.0624158731813086E-5</v>
      </c>
      <c r="N33" s="105">
        <f t="shared" si="11"/>
        <v>1813</v>
      </c>
      <c r="O33" s="104">
        <v>1825.33</v>
      </c>
      <c r="P33" s="105">
        <f t="shared" si="12"/>
        <v>1.0664629760243135E-5</v>
      </c>
      <c r="Q33" s="105">
        <f t="shared" si="13"/>
        <v>100.68008825151682</v>
      </c>
      <c r="R33" s="105">
        <f t="shared" si="14"/>
        <v>12.329999999999927</v>
      </c>
      <c r="S33" s="105">
        <f t="shared" si="15"/>
        <v>1754.9299999999998</v>
      </c>
    </row>
    <row r="34" spans="1:19" s="100" customFormat="1" ht="76.5" x14ac:dyDescent="0.2">
      <c r="A34" s="129" t="s">
        <v>25</v>
      </c>
      <c r="B34" s="104">
        <v>289500</v>
      </c>
      <c r="C34" s="104">
        <v>61750</v>
      </c>
      <c r="D34" s="105">
        <f t="shared" si="5"/>
        <v>4.8466482823477492E-4</v>
      </c>
      <c r="E34" s="105">
        <f t="shared" si="6"/>
        <v>-227750</v>
      </c>
      <c r="F34" s="104">
        <v>61750</v>
      </c>
      <c r="G34" s="105">
        <f t="shared" si="7"/>
        <v>4.8403802224425348E-4</v>
      </c>
      <c r="H34" s="105">
        <f t="shared" si="8"/>
        <v>100</v>
      </c>
      <c r="I34" s="104">
        <v>1026150</v>
      </c>
      <c r="J34" s="104">
        <v>123250</v>
      </c>
      <c r="K34" s="104">
        <v>123250</v>
      </c>
      <c r="L34" s="104">
        <f t="shared" si="9"/>
        <v>0</v>
      </c>
      <c r="M34" s="105">
        <f t="shared" si="10"/>
        <v>7.2224355416214165E-4</v>
      </c>
      <c r="N34" s="105">
        <f t="shared" si="11"/>
        <v>-902900</v>
      </c>
      <c r="O34" s="104">
        <v>123250</v>
      </c>
      <c r="P34" s="105">
        <f t="shared" si="12"/>
        <v>7.2009752644725412E-4</v>
      </c>
      <c r="Q34" s="105">
        <f t="shared" si="13"/>
        <v>100</v>
      </c>
      <c r="R34" s="105">
        <f t="shared" si="14"/>
        <v>0</v>
      </c>
      <c r="S34" s="105">
        <f t="shared" si="15"/>
        <v>61500</v>
      </c>
    </row>
    <row r="35" spans="1:19" s="100" customFormat="1" ht="114.75" x14ac:dyDescent="0.2">
      <c r="A35" s="123" t="s">
        <v>186</v>
      </c>
      <c r="B35" s="104">
        <v>4000000</v>
      </c>
      <c r="C35" s="104">
        <v>7000000</v>
      </c>
      <c r="D35" s="105">
        <f t="shared" si="5"/>
        <v>5.4941761905156677E-2</v>
      </c>
      <c r="E35" s="105">
        <f t="shared" si="6"/>
        <v>3000000</v>
      </c>
      <c r="F35" s="104">
        <v>6413970.25</v>
      </c>
      <c r="G35" s="105">
        <f t="shared" si="7"/>
        <v>5.0277011733497655E-2</v>
      </c>
      <c r="H35" s="105">
        <f t="shared" si="8"/>
        <v>91.628146428571426</v>
      </c>
      <c r="I35" s="104">
        <v>4000000</v>
      </c>
      <c r="J35" s="104">
        <v>10000000</v>
      </c>
      <c r="K35" s="104">
        <v>10000000</v>
      </c>
      <c r="L35" s="104">
        <f t="shared" si="9"/>
        <v>0</v>
      </c>
      <c r="M35" s="105">
        <f t="shared" si="10"/>
        <v>5.8599882690640294E-2</v>
      </c>
      <c r="N35" s="105">
        <f t="shared" si="11"/>
        <v>6000000</v>
      </c>
      <c r="O35" s="104">
        <v>10077529.92</v>
      </c>
      <c r="P35" s="105">
        <f t="shared" si="12"/>
        <v>5.8878737266451882E-2</v>
      </c>
      <c r="Q35" s="105">
        <f t="shared" si="13"/>
        <v>100.77529919999999</v>
      </c>
      <c r="R35" s="105">
        <f t="shared" si="14"/>
        <v>77529.919999999925</v>
      </c>
      <c r="S35" s="105">
        <f t="shared" si="15"/>
        <v>3663559.67</v>
      </c>
    </row>
    <row r="36" spans="1:19" s="100" customFormat="1" ht="140.25" x14ac:dyDescent="0.2">
      <c r="A36" s="123" t="s">
        <v>187</v>
      </c>
      <c r="B36" s="104">
        <v>0</v>
      </c>
      <c r="C36" s="104">
        <v>1910060</v>
      </c>
      <c r="D36" s="105">
        <f t="shared" si="5"/>
        <v>1.4991723106366225E-2</v>
      </c>
      <c r="E36" s="105">
        <f t="shared" si="6"/>
        <v>1910060</v>
      </c>
      <c r="F36" s="104">
        <v>2055765.47</v>
      </c>
      <c r="G36" s="105">
        <f t="shared" si="7"/>
        <v>1.6114472101972928E-2</v>
      </c>
      <c r="H36" s="105">
        <f t="shared" si="8"/>
        <v>107.62831900568568</v>
      </c>
      <c r="I36" s="104">
        <v>1800000</v>
      </c>
      <c r="J36" s="104">
        <v>3000000</v>
      </c>
      <c r="K36" s="104">
        <v>3000000</v>
      </c>
      <c r="L36" s="104">
        <f t="shared" si="9"/>
        <v>0</v>
      </c>
      <c r="M36" s="105">
        <f t="shared" si="10"/>
        <v>1.7579964807192087E-2</v>
      </c>
      <c r="N36" s="105">
        <f t="shared" si="11"/>
        <v>1200000</v>
      </c>
      <c r="O36" s="104">
        <v>3728730.6</v>
      </c>
      <c r="P36" s="105">
        <f t="shared" si="12"/>
        <v>2.1785392956171892E-2</v>
      </c>
      <c r="Q36" s="105">
        <f t="shared" si="13"/>
        <v>124.29102</v>
      </c>
      <c r="R36" s="105">
        <f t="shared" si="14"/>
        <v>728730.60000000009</v>
      </c>
      <c r="S36" s="105">
        <f t="shared" si="15"/>
        <v>1672965.1300000001</v>
      </c>
    </row>
    <row r="37" spans="1:19" s="100" customFormat="1" ht="25.5" x14ac:dyDescent="0.2">
      <c r="A37" s="123" t="s">
        <v>26</v>
      </c>
      <c r="B37" s="104">
        <v>12229472</v>
      </c>
      <c r="C37" s="104">
        <v>12229472</v>
      </c>
      <c r="D37" s="105">
        <f t="shared" si="5"/>
        <v>9.598696269282575E-2</v>
      </c>
      <c r="E37" s="105">
        <f t="shared" si="6"/>
        <v>0</v>
      </c>
      <c r="F37" s="104">
        <v>12776315.35</v>
      </c>
      <c r="G37" s="105">
        <f t="shared" si="7"/>
        <v>0.10014935082725339</v>
      </c>
      <c r="H37" s="105">
        <f t="shared" si="8"/>
        <v>104.47152052026449</v>
      </c>
      <c r="I37" s="104">
        <v>21492867</v>
      </c>
      <c r="J37" s="104">
        <v>21492867</v>
      </c>
      <c r="K37" s="104">
        <v>21492867</v>
      </c>
      <c r="L37" s="104">
        <f t="shared" si="9"/>
        <v>0</v>
      </c>
      <c r="M37" s="105">
        <f t="shared" si="10"/>
        <v>0.1259479484885534</v>
      </c>
      <c r="N37" s="105">
        <f t="shared" si="11"/>
        <v>0</v>
      </c>
      <c r="O37" s="104">
        <v>18640266.41</v>
      </c>
      <c r="P37" s="105">
        <f t="shared" si="12"/>
        <v>0.10890717837045709</v>
      </c>
      <c r="Q37" s="105">
        <f t="shared" si="13"/>
        <v>86.72768695772416</v>
      </c>
      <c r="R37" s="105">
        <f t="shared" si="14"/>
        <v>-2852600.59</v>
      </c>
      <c r="S37" s="105">
        <f t="shared" si="15"/>
        <v>5863951.0600000005</v>
      </c>
    </row>
    <row r="38" spans="1:19" s="100" customFormat="1" ht="38.25" x14ac:dyDescent="0.2">
      <c r="A38" s="123" t="s">
        <v>162</v>
      </c>
      <c r="B38" s="104">
        <f>B39+B40</f>
        <v>7985900</v>
      </c>
      <c r="C38" s="104">
        <f>C39+C40</f>
        <v>12249830</v>
      </c>
      <c r="D38" s="105">
        <f t="shared" si="5"/>
        <v>9.6146749034092191E-2</v>
      </c>
      <c r="E38" s="105">
        <f t="shared" si="6"/>
        <v>4263930</v>
      </c>
      <c r="F38" s="104">
        <f>F39+F40</f>
        <v>10269055.120000001</v>
      </c>
      <c r="G38" s="105">
        <f t="shared" si="7"/>
        <v>8.0495759200032796E-2</v>
      </c>
      <c r="H38" s="105">
        <f t="shared" si="8"/>
        <v>83.830184745420965</v>
      </c>
      <c r="I38" s="104">
        <f>I39+I40</f>
        <v>7540500</v>
      </c>
      <c r="J38" s="104">
        <f>J39+J40</f>
        <v>11282051</v>
      </c>
      <c r="K38" s="104">
        <f>K39+K40</f>
        <v>11282051</v>
      </c>
      <c r="L38" s="104">
        <f t="shared" si="9"/>
        <v>0</v>
      </c>
      <c r="M38" s="105">
        <f t="shared" si="10"/>
        <v>6.6112686510982108E-2</v>
      </c>
      <c r="N38" s="105">
        <f t="shared" si="11"/>
        <v>3741551</v>
      </c>
      <c r="O38" s="104">
        <f>O39+O40</f>
        <v>11684973.84</v>
      </c>
      <c r="P38" s="105">
        <f t="shared" si="12"/>
        <v>6.8270350984055761E-2</v>
      </c>
      <c r="Q38" s="105">
        <f t="shared" si="13"/>
        <v>103.57136162564768</v>
      </c>
      <c r="R38" s="105">
        <f t="shared" si="14"/>
        <v>402922.83999999985</v>
      </c>
      <c r="S38" s="105">
        <f t="shared" si="15"/>
        <v>1415918.7199999988</v>
      </c>
    </row>
    <row r="39" spans="1:19" s="100" customFormat="1" ht="25.5" x14ac:dyDescent="0.2">
      <c r="A39" s="123" t="s">
        <v>164</v>
      </c>
      <c r="B39" s="104">
        <v>5624900</v>
      </c>
      <c r="C39" s="104">
        <v>8972900</v>
      </c>
      <c r="D39" s="105">
        <f t="shared" si="5"/>
        <v>7.0426705056968616E-2</v>
      </c>
      <c r="E39" s="105">
        <f t="shared" si="6"/>
        <v>3348000</v>
      </c>
      <c r="F39" s="104">
        <v>8441134.5600000005</v>
      </c>
      <c r="G39" s="105">
        <f t="shared" si="7"/>
        <v>6.6167288711255337E-2</v>
      </c>
      <c r="H39" s="105">
        <f t="shared" si="8"/>
        <v>94.073650213420407</v>
      </c>
      <c r="I39" s="104">
        <v>5479100</v>
      </c>
      <c r="J39" s="104">
        <v>8992214</v>
      </c>
      <c r="K39" s="104">
        <v>8992214</v>
      </c>
      <c r="L39" s="104">
        <f t="shared" si="9"/>
        <v>0</v>
      </c>
      <c r="M39" s="105">
        <f t="shared" si="10"/>
        <v>5.2694268552913329E-2</v>
      </c>
      <c r="N39" s="105">
        <f t="shared" si="11"/>
        <v>3513114</v>
      </c>
      <c r="O39" s="104">
        <v>9701189.9499999993</v>
      </c>
      <c r="P39" s="105">
        <f t="shared" si="12"/>
        <v>5.6679942284705555E-2</v>
      </c>
      <c r="Q39" s="105">
        <f t="shared" si="13"/>
        <v>107.88433137823455</v>
      </c>
      <c r="R39" s="105">
        <f t="shared" si="14"/>
        <v>708975.94999999925</v>
      </c>
      <c r="S39" s="105">
        <f t="shared" si="15"/>
        <v>1260055.3899999987</v>
      </c>
    </row>
    <row r="40" spans="1:19" s="100" customFormat="1" ht="27" customHeight="1" x14ac:dyDescent="0.2">
      <c r="A40" s="123" t="s">
        <v>165</v>
      </c>
      <c r="B40" s="104">
        <v>2361000</v>
      </c>
      <c r="C40" s="104">
        <v>3276930</v>
      </c>
      <c r="D40" s="105">
        <f t="shared" si="5"/>
        <v>2.5720043977123581E-2</v>
      </c>
      <c r="E40" s="105">
        <f t="shared" si="6"/>
        <v>915930</v>
      </c>
      <c r="F40" s="104">
        <v>1827920.56</v>
      </c>
      <c r="G40" s="105">
        <f t="shared" si="7"/>
        <v>1.4328470488777462E-2</v>
      </c>
      <c r="H40" s="105">
        <f t="shared" si="8"/>
        <v>55.781495485103441</v>
      </c>
      <c r="I40" s="104">
        <v>2061400</v>
      </c>
      <c r="J40" s="104">
        <v>2289837</v>
      </c>
      <c r="K40" s="104">
        <v>2289837</v>
      </c>
      <c r="L40" s="104">
        <f t="shared" si="9"/>
        <v>0</v>
      </c>
      <c r="M40" s="105">
        <f t="shared" si="10"/>
        <v>1.341841795806877E-2</v>
      </c>
      <c r="N40" s="105">
        <f t="shared" si="11"/>
        <v>228437</v>
      </c>
      <c r="O40" s="104">
        <v>1983783.89</v>
      </c>
      <c r="P40" s="105">
        <f t="shared" si="12"/>
        <v>1.1590408699350196E-2</v>
      </c>
      <c r="Q40" s="105">
        <f t="shared" si="13"/>
        <v>86.634284012355451</v>
      </c>
      <c r="R40" s="105">
        <f t="shared" si="14"/>
        <v>-306053.1100000001</v>
      </c>
      <c r="S40" s="105">
        <f t="shared" si="15"/>
        <v>155863.32999999984</v>
      </c>
    </row>
    <row r="41" spans="1:19" ht="30.75" customHeight="1" x14ac:dyDescent="0.2">
      <c r="A41" s="130" t="s">
        <v>28</v>
      </c>
      <c r="B41" s="104">
        <f>B42+B43+B44</f>
        <v>39770000</v>
      </c>
      <c r="C41" s="104">
        <f>C42+C43+C44</f>
        <v>95354713</v>
      </c>
      <c r="D41" s="105">
        <f t="shared" si="5"/>
        <v>0.7484222768829355</v>
      </c>
      <c r="E41" s="105">
        <f t="shared" si="6"/>
        <v>55584713</v>
      </c>
      <c r="F41" s="104">
        <f>F42+F43+F44</f>
        <v>109692822.15000001</v>
      </c>
      <c r="G41" s="105">
        <f t="shared" si="7"/>
        <v>0.8598461002085287</v>
      </c>
      <c r="H41" s="105">
        <f t="shared" si="8"/>
        <v>115.03660249074423</v>
      </c>
      <c r="I41" s="104">
        <f>I42+I43+I44</f>
        <v>69264700</v>
      </c>
      <c r="J41" s="104">
        <f>J42+J43+J44</f>
        <v>111207224</v>
      </c>
      <c r="K41" s="104">
        <f>K42+K43+K44</f>
        <v>111207224</v>
      </c>
      <c r="L41" s="104">
        <f t="shared" si="9"/>
        <v>0</v>
      </c>
      <c r="M41" s="105">
        <f t="shared" si="10"/>
        <v>0.65167302807517591</v>
      </c>
      <c r="N41" s="105">
        <f t="shared" si="11"/>
        <v>41942524</v>
      </c>
      <c r="O41" s="104">
        <f>O42+O43+O44</f>
        <v>130051410.89000002</v>
      </c>
      <c r="P41" s="105">
        <f t="shared" si="12"/>
        <v>0.75983528838023928</v>
      </c>
      <c r="Q41" s="105">
        <f t="shared" si="13"/>
        <v>116.94511040937414</v>
      </c>
      <c r="R41" s="105">
        <f t="shared" si="14"/>
        <v>18844186.890000015</v>
      </c>
      <c r="S41" s="105">
        <f t="shared" si="15"/>
        <v>20358588.74000001</v>
      </c>
    </row>
    <row r="42" spans="1:19" s="100" customFormat="1" ht="18" customHeight="1" x14ac:dyDescent="0.2">
      <c r="A42" s="123" t="s">
        <v>167</v>
      </c>
      <c r="B42" s="104">
        <v>25430000</v>
      </c>
      <c r="C42" s="104">
        <v>39430000</v>
      </c>
      <c r="D42" s="105">
        <f t="shared" si="5"/>
        <v>0.30947909598861828</v>
      </c>
      <c r="E42" s="105">
        <f t="shared" si="6"/>
        <v>14000000</v>
      </c>
      <c r="F42" s="104">
        <v>49994292.200000003</v>
      </c>
      <c r="G42" s="105">
        <f t="shared" si="7"/>
        <v>0.39188887967594027</v>
      </c>
      <c r="H42" s="105">
        <f t="shared" si="8"/>
        <v>126.79252396652296</v>
      </c>
      <c r="I42" s="104">
        <v>55609000</v>
      </c>
      <c r="J42" s="104">
        <v>68899603</v>
      </c>
      <c r="K42" s="104">
        <v>68899603</v>
      </c>
      <c r="L42" s="104">
        <f t="shared" si="9"/>
        <v>0</v>
      </c>
      <c r="M42" s="105">
        <f t="shared" si="10"/>
        <v>0.40375086532316889</v>
      </c>
      <c r="N42" s="105">
        <f t="shared" si="11"/>
        <v>13290603</v>
      </c>
      <c r="O42" s="104">
        <v>78085378.890000001</v>
      </c>
      <c r="P42" s="105">
        <f t="shared" si="12"/>
        <v>0.45621978247777389</v>
      </c>
      <c r="Q42" s="105">
        <f t="shared" si="13"/>
        <v>113.33211729826658</v>
      </c>
      <c r="R42" s="105">
        <f t="shared" si="14"/>
        <v>9185775.8900000006</v>
      </c>
      <c r="S42" s="105">
        <f t="shared" si="15"/>
        <v>28091086.689999998</v>
      </c>
    </row>
    <row r="43" spans="1:19" s="100" customFormat="1" ht="110.25" customHeight="1" x14ac:dyDescent="0.2">
      <c r="A43" s="131" t="s">
        <v>188</v>
      </c>
      <c r="B43" s="104">
        <v>6840000</v>
      </c>
      <c r="C43" s="104">
        <v>41973024</v>
      </c>
      <c r="D43" s="105">
        <f t="shared" si="5"/>
        <v>0.32943884157820386</v>
      </c>
      <c r="E43" s="105">
        <f t="shared" si="6"/>
        <v>35133024</v>
      </c>
      <c r="F43" s="104">
        <v>43412068.700000003</v>
      </c>
      <c r="G43" s="105">
        <f t="shared" si="7"/>
        <v>0.34029298583124962</v>
      </c>
      <c r="H43" s="105">
        <f t="shared" si="8"/>
        <v>103.42849898067865</v>
      </c>
      <c r="I43" s="104">
        <v>6155700</v>
      </c>
      <c r="J43" s="104">
        <v>15171779</v>
      </c>
      <c r="K43" s="104">
        <v>15171779</v>
      </c>
      <c r="L43" s="104">
        <f t="shared" si="9"/>
        <v>0</v>
      </c>
      <c r="M43" s="105">
        <f t="shared" si="10"/>
        <v>8.8906446960831997E-2</v>
      </c>
      <c r="N43" s="105">
        <f t="shared" si="11"/>
        <v>9016079</v>
      </c>
      <c r="O43" s="104">
        <v>17666052.32</v>
      </c>
      <c r="P43" s="105">
        <f t="shared" si="12"/>
        <v>0.10321525823707728</v>
      </c>
      <c r="Q43" s="105">
        <f t="shared" si="13"/>
        <v>116.44021653624139</v>
      </c>
      <c r="R43" s="105">
        <f t="shared" si="14"/>
        <v>2494273.3200000003</v>
      </c>
      <c r="S43" s="105">
        <f t="shared" si="15"/>
        <v>-25746016.380000003</v>
      </c>
    </row>
    <row r="44" spans="1:19" s="100" customFormat="1" ht="43.5" customHeight="1" x14ac:dyDescent="0.2">
      <c r="A44" s="129" t="s">
        <v>189</v>
      </c>
      <c r="B44" s="104">
        <v>7500000</v>
      </c>
      <c r="C44" s="104">
        <v>13951689</v>
      </c>
      <c r="D44" s="105">
        <f t="shared" si="5"/>
        <v>0.10950433931611334</v>
      </c>
      <c r="E44" s="105">
        <f t="shared" si="6"/>
        <v>6451689</v>
      </c>
      <c r="F44" s="104">
        <v>16286461.25</v>
      </c>
      <c r="G44" s="105">
        <f t="shared" si="7"/>
        <v>0.12766423470133881</v>
      </c>
      <c r="H44" s="105">
        <f t="shared" si="8"/>
        <v>116.73469248060218</v>
      </c>
      <c r="I44" s="104">
        <v>7500000</v>
      </c>
      <c r="J44" s="104">
        <v>27135842</v>
      </c>
      <c r="K44" s="104">
        <v>27135842</v>
      </c>
      <c r="L44" s="104">
        <f t="shared" si="9"/>
        <v>0</v>
      </c>
      <c r="M44" s="105">
        <f t="shared" si="10"/>
        <v>0.15901571579117502</v>
      </c>
      <c r="N44" s="105">
        <f t="shared" si="11"/>
        <v>19635842</v>
      </c>
      <c r="O44" s="104">
        <v>34299979.68</v>
      </c>
      <c r="P44" s="105">
        <f t="shared" si="12"/>
        <v>0.20040024766538803</v>
      </c>
      <c r="Q44" s="105">
        <f t="shared" si="13"/>
        <v>126.40101486439963</v>
      </c>
      <c r="R44" s="105">
        <f t="shared" si="14"/>
        <v>7164137.6799999997</v>
      </c>
      <c r="S44" s="105">
        <f t="shared" si="15"/>
        <v>18013518.43</v>
      </c>
    </row>
    <row r="45" spans="1:19" s="100" customFormat="1" ht="15" x14ac:dyDescent="0.2">
      <c r="A45" s="123" t="s">
        <v>30</v>
      </c>
      <c r="B45" s="104">
        <f>SUM(B46:B77)</f>
        <v>19771650</v>
      </c>
      <c r="C45" s="104">
        <f>SUM(C46:C77)</f>
        <v>69640199</v>
      </c>
      <c r="D45" s="105">
        <f t="shared" si="5"/>
        <v>0.54659360464081852</v>
      </c>
      <c r="E45" s="105">
        <f t="shared" si="6"/>
        <v>49868549</v>
      </c>
      <c r="F45" s="104">
        <f>SUM(F46:F77)</f>
        <v>73322239.679999992</v>
      </c>
      <c r="G45" s="105">
        <f t="shared" si="7"/>
        <v>0.57474901831945469</v>
      </c>
      <c r="H45" s="105">
        <f t="shared" si="8"/>
        <v>105.28723457553588</v>
      </c>
      <c r="I45" s="104">
        <f>SUM(I46:I77)</f>
        <v>17232600</v>
      </c>
      <c r="J45" s="104">
        <f>SUM(J46:J77)</f>
        <v>347833975</v>
      </c>
      <c r="K45" s="104">
        <f>SUM(K46:K77)</f>
        <v>347833975</v>
      </c>
      <c r="L45" s="104">
        <f t="shared" si="9"/>
        <v>0</v>
      </c>
      <c r="M45" s="105">
        <f t="shared" si="10"/>
        <v>2.0383030130819111</v>
      </c>
      <c r="N45" s="105">
        <f t="shared" si="11"/>
        <v>330601375</v>
      </c>
      <c r="O45" s="104">
        <f>SUM(O46:O77)</f>
        <v>350301154.57000005</v>
      </c>
      <c r="P45" s="105">
        <f t="shared" si="12"/>
        <v>2.0466612163689595</v>
      </c>
      <c r="Q45" s="105">
        <f t="shared" si="13"/>
        <v>100.70929804082537</v>
      </c>
      <c r="R45" s="105">
        <f t="shared" si="14"/>
        <v>2467179.5700000525</v>
      </c>
      <c r="S45" s="105">
        <f t="shared" si="15"/>
        <v>276978914.89000005</v>
      </c>
    </row>
    <row r="46" spans="1:19" s="100" customFormat="1" ht="114.75" x14ac:dyDescent="0.2">
      <c r="A46" s="124" t="s">
        <v>190</v>
      </c>
      <c r="B46" s="104">
        <v>11500</v>
      </c>
      <c r="C46" s="104">
        <v>76236</v>
      </c>
      <c r="D46" s="105">
        <f t="shared" si="5"/>
        <v>5.9836288008593204E-4</v>
      </c>
      <c r="E46" s="105">
        <f t="shared" si="6"/>
        <v>64736</v>
      </c>
      <c r="F46" s="104">
        <v>99605.67</v>
      </c>
      <c r="G46" s="105">
        <f t="shared" si="7"/>
        <v>7.8077621880346185E-4</v>
      </c>
      <c r="H46" s="105">
        <f t="shared" si="8"/>
        <v>130.65437588540846</v>
      </c>
      <c r="I46" s="104">
        <v>50500</v>
      </c>
      <c r="J46" s="104">
        <v>102994</v>
      </c>
      <c r="K46" s="104">
        <v>102994</v>
      </c>
      <c r="L46" s="104">
        <f t="shared" si="9"/>
        <v>0</v>
      </c>
      <c r="M46" s="105">
        <f t="shared" si="10"/>
        <v>6.0354363178398071E-4</v>
      </c>
      <c r="N46" s="105">
        <f t="shared" si="11"/>
        <v>52494</v>
      </c>
      <c r="O46" s="104">
        <v>111953.48</v>
      </c>
      <c r="P46" s="105">
        <f t="shared" si="12"/>
        <v>6.5409674665445946E-4</v>
      </c>
      <c r="Q46" s="105">
        <f t="shared" si="13"/>
        <v>108.69903101151523</v>
      </c>
      <c r="R46" s="105">
        <f t="shared" si="14"/>
        <v>8959.4799999999959</v>
      </c>
      <c r="S46" s="105">
        <f t="shared" si="15"/>
        <v>12347.809999999998</v>
      </c>
    </row>
    <row r="47" spans="1:19" s="100" customFormat="1" ht="140.25" x14ac:dyDescent="0.2">
      <c r="A47" s="124" t="s">
        <v>214</v>
      </c>
      <c r="B47" s="104">
        <v>109600</v>
      </c>
      <c r="C47" s="104">
        <v>275924</v>
      </c>
      <c r="D47" s="105">
        <f t="shared" si="5"/>
        <v>2.1656786731312073E-3</v>
      </c>
      <c r="E47" s="105">
        <f t="shared" si="6"/>
        <v>166324</v>
      </c>
      <c r="F47" s="104">
        <v>359120.78</v>
      </c>
      <c r="G47" s="105">
        <f t="shared" si="7"/>
        <v>2.8150301554334201E-3</v>
      </c>
      <c r="H47" s="105">
        <f t="shared" si="8"/>
        <v>130.15206361171917</v>
      </c>
      <c r="I47" s="104">
        <v>159900</v>
      </c>
      <c r="J47" s="104">
        <v>353932</v>
      </c>
      <c r="K47" s="104">
        <v>353932</v>
      </c>
      <c r="L47" s="104">
        <f t="shared" si="9"/>
        <v>0</v>
      </c>
      <c r="M47" s="105">
        <f t="shared" si="10"/>
        <v>2.0740373680463702E-3</v>
      </c>
      <c r="N47" s="105">
        <f t="shared" si="11"/>
        <v>194032</v>
      </c>
      <c r="O47" s="104">
        <v>374276.88</v>
      </c>
      <c r="P47" s="105">
        <f t="shared" si="12"/>
        <v>2.186741221049864E-3</v>
      </c>
      <c r="Q47" s="105">
        <f t="shared" si="13"/>
        <v>105.74824542567498</v>
      </c>
      <c r="R47" s="105">
        <f t="shared" si="14"/>
        <v>20344.880000000005</v>
      </c>
      <c r="S47" s="105">
        <f t="shared" si="15"/>
        <v>15156.099999999977</v>
      </c>
    </row>
    <row r="48" spans="1:19" s="100" customFormat="1" ht="140.25" x14ac:dyDescent="0.2">
      <c r="A48" s="124" t="s">
        <v>191</v>
      </c>
      <c r="B48" s="104">
        <v>0</v>
      </c>
      <c r="C48" s="104">
        <v>22000</v>
      </c>
      <c r="D48" s="105">
        <f t="shared" si="5"/>
        <v>1.7267410884477813E-4</v>
      </c>
      <c r="E48" s="105">
        <f t="shared" si="6"/>
        <v>22000</v>
      </c>
      <c r="F48" s="104">
        <v>22000</v>
      </c>
      <c r="G48" s="105">
        <f t="shared" si="7"/>
        <v>1.7245079335017938E-4</v>
      </c>
      <c r="H48" s="105">
        <f t="shared" si="8"/>
        <v>100</v>
      </c>
      <c r="I48" s="104">
        <v>1000</v>
      </c>
      <c r="J48" s="104">
        <v>28000</v>
      </c>
      <c r="K48" s="104">
        <v>28000</v>
      </c>
      <c r="L48" s="104">
        <f t="shared" si="9"/>
        <v>0</v>
      </c>
      <c r="M48" s="105">
        <f t="shared" si="10"/>
        <v>1.6407967153379282E-4</v>
      </c>
      <c r="N48" s="105">
        <f t="shared" si="11"/>
        <v>27000</v>
      </c>
      <c r="O48" s="104">
        <v>28000</v>
      </c>
      <c r="P48" s="105">
        <f t="shared" si="12"/>
        <v>1.6359213582574535E-4</v>
      </c>
      <c r="Q48" s="105">
        <f t="shared" si="13"/>
        <v>100</v>
      </c>
      <c r="R48" s="105">
        <f t="shared" si="14"/>
        <v>0</v>
      </c>
      <c r="S48" s="105">
        <f t="shared" si="15"/>
        <v>6000</v>
      </c>
    </row>
    <row r="49" spans="1:19" s="100" customFormat="1" ht="114.75" x14ac:dyDescent="0.2">
      <c r="A49" s="124" t="s">
        <v>192</v>
      </c>
      <c r="B49" s="104">
        <v>1800</v>
      </c>
      <c r="C49" s="104">
        <v>53504</v>
      </c>
      <c r="D49" s="105">
        <f t="shared" si="5"/>
        <v>4.1994343271050039E-4</v>
      </c>
      <c r="E49" s="105">
        <f t="shared" si="6"/>
        <v>51704</v>
      </c>
      <c r="F49" s="104">
        <v>43051.79</v>
      </c>
      <c r="G49" s="105">
        <f t="shared" si="7"/>
        <v>3.3746887912024183E-4</v>
      </c>
      <c r="H49" s="105">
        <f t="shared" si="8"/>
        <v>80.464619467703344</v>
      </c>
      <c r="I49" s="104">
        <v>4300</v>
      </c>
      <c r="J49" s="104">
        <v>17762</v>
      </c>
      <c r="K49" s="104">
        <v>17762</v>
      </c>
      <c r="L49" s="104">
        <f t="shared" si="9"/>
        <v>0</v>
      </c>
      <c r="M49" s="105">
        <f t="shared" si="10"/>
        <v>1.040851116351153E-4</v>
      </c>
      <c r="N49" s="105">
        <f t="shared" si="11"/>
        <v>13462</v>
      </c>
      <c r="O49" s="104">
        <v>17544.259999999998</v>
      </c>
      <c r="P49" s="105">
        <f t="shared" si="12"/>
        <v>1.025036773172211E-4</v>
      </c>
      <c r="Q49" s="105">
        <f t="shared" si="13"/>
        <v>98.77412453552526</v>
      </c>
      <c r="R49" s="105">
        <f t="shared" si="14"/>
        <v>-217.7400000000016</v>
      </c>
      <c r="S49" s="105">
        <f t="shared" si="15"/>
        <v>-25507.530000000002</v>
      </c>
    </row>
    <row r="50" spans="1:19" s="100" customFormat="1" ht="140.25" x14ac:dyDescent="0.2">
      <c r="A50" s="124" t="s">
        <v>193</v>
      </c>
      <c r="B50" s="104">
        <v>0</v>
      </c>
      <c r="C50" s="104">
        <v>67300</v>
      </c>
      <c r="D50" s="105">
        <f t="shared" si="5"/>
        <v>5.2822579660243495E-4</v>
      </c>
      <c r="E50" s="105">
        <f t="shared" si="6"/>
        <v>67300</v>
      </c>
      <c r="F50" s="104">
        <v>88300</v>
      </c>
      <c r="G50" s="105">
        <f t="shared" si="7"/>
        <v>6.9215477512822002E-4</v>
      </c>
      <c r="H50" s="105">
        <f t="shared" si="8"/>
        <v>131.2035661218425</v>
      </c>
      <c r="I50" s="104">
        <v>849500</v>
      </c>
      <c r="J50" s="104">
        <v>200000</v>
      </c>
      <c r="K50" s="104">
        <v>200000</v>
      </c>
      <c r="L50" s="104">
        <f t="shared" si="9"/>
        <v>0</v>
      </c>
      <c r="M50" s="105">
        <f t="shared" si="10"/>
        <v>1.1719976538128061E-3</v>
      </c>
      <c r="N50" s="105">
        <f t="shared" si="11"/>
        <v>-649500</v>
      </c>
      <c r="O50" s="104">
        <v>183466.95</v>
      </c>
      <c r="P50" s="105">
        <f t="shared" si="12"/>
        <v>1.071919650140544E-3</v>
      </c>
      <c r="Q50" s="105">
        <f t="shared" si="13"/>
        <v>91.733475000000013</v>
      </c>
      <c r="R50" s="105">
        <f t="shared" si="14"/>
        <v>-16533.049999999988</v>
      </c>
      <c r="S50" s="105">
        <f t="shared" si="15"/>
        <v>95166.950000000012</v>
      </c>
    </row>
    <row r="51" spans="1:19" s="100" customFormat="1" ht="127.5" x14ac:dyDescent="0.2">
      <c r="A51" s="124" t="s">
        <v>194</v>
      </c>
      <c r="B51" s="104">
        <v>4000</v>
      </c>
      <c r="C51" s="104">
        <v>6000</v>
      </c>
      <c r="D51" s="105">
        <f t="shared" si="5"/>
        <v>4.7092938775848578E-5</v>
      </c>
      <c r="E51" s="105">
        <f t="shared" si="6"/>
        <v>2000</v>
      </c>
      <c r="F51" s="104">
        <v>6000</v>
      </c>
      <c r="G51" s="105">
        <f t="shared" si="7"/>
        <v>4.7032034550048924E-5</v>
      </c>
      <c r="H51" s="105">
        <f t="shared" si="8"/>
        <v>100</v>
      </c>
      <c r="I51" s="104">
        <v>130000</v>
      </c>
      <c r="J51" s="104">
        <v>90000</v>
      </c>
      <c r="K51" s="104">
        <v>90000</v>
      </c>
      <c r="L51" s="104">
        <f t="shared" si="9"/>
        <v>0</v>
      </c>
      <c r="M51" s="105">
        <f t="shared" si="10"/>
        <v>5.2739894421576275E-4</v>
      </c>
      <c r="N51" s="105">
        <f t="shared" si="11"/>
        <v>-40000</v>
      </c>
      <c r="O51" s="104">
        <v>90000</v>
      </c>
      <c r="P51" s="105">
        <f t="shared" si="12"/>
        <v>5.2583186515418152E-4</v>
      </c>
      <c r="Q51" s="105">
        <f t="shared" si="13"/>
        <v>100</v>
      </c>
      <c r="R51" s="105">
        <f t="shared" si="14"/>
        <v>0</v>
      </c>
      <c r="S51" s="105">
        <f t="shared" si="15"/>
        <v>84000</v>
      </c>
    </row>
    <row r="52" spans="1:19" s="100" customFormat="1" ht="140.25" x14ac:dyDescent="0.2">
      <c r="A52" s="124" t="s">
        <v>215</v>
      </c>
      <c r="B52" s="104">
        <v>1608650</v>
      </c>
      <c r="C52" s="104">
        <v>318800</v>
      </c>
      <c r="D52" s="105">
        <f t="shared" si="5"/>
        <v>2.5022048136234213E-3</v>
      </c>
      <c r="E52" s="105">
        <f t="shared" si="6"/>
        <v>-1289850</v>
      </c>
      <c r="F52" s="104">
        <v>355163.43</v>
      </c>
      <c r="G52" s="105">
        <f t="shared" si="7"/>
        <v>2.7840097851123138E-3</v>
      </c>
      <c r="H52" s="105">
        <f t="shared" si="8"/>
        <v>111.40634567126726</v>
      </c>
      <c r="I52" s="104">
        <v>1160600</v>
      </c>
      <c r="J52" s="104">
        <v>878000</v>
      </c>
      <c r="K52" s="104">
        <v>878000</v>
      </c>
      <c r="L52" s="104">
        <f t="shared" si="9"/>
        <v>0</v>
      </c>
      <c r="M52" s="105">
        <f t="shared" si="10"/>
        <v>5.1450697002382176E-3</v>
      </c>
      <c r="N52" s="105">
        <f t="shared" si="11"/>
        <v>-282600</v>
      </c>
      <c r="O52" s="104">
        <v>1197920.18</v>
      </c>
      <c r="P52" s="105">
        <f t="shared" si="12"/>
        <v>6.9989400283914753E-3</v>
      </c>
      <c r="Q52" s="105">
        <f t="shared" si="13"/>
        <v>136.43737813211845</v>
      </c>
      <c r="R52" s="105">
        <f t="shared" si="14"/>
        <v>319920.17999999993</v>
      </c>
      <c r="S52" s="105">
        <f t="shared" si="15"/>
        <v>842756.75</v>
      </c>
    </row>
    <row r="53" spans="1:19" s="100" customFormat="1" ht="114.75" x14ac:dyDescent="0.2">
      <c r="A53" s="124" t="s">
        <v>226</v>
      </c>
      <c r="B53" s="104">
        <v>0</v>
      </c>
      <c r="C53" s="104">
        <v>0</v>
      </c>
      <c r="D53" s="105">
        <f t="shared" si="5"/>
        <v>0</v>
      </c>
      <c r="E53" s="105">
        <f t="shared" si="6"/>
        <v>0</v>
      </c>
      <c r="F53" s="104">
        <v>0</v>
      </c>
      <c r="G53" s="105">
        <f t="shared" si="7"/>
        <v>0</v>
      </c>
      <c r="H53" s="105">
        <v>0</v>
      </c>
      <c r="I53" s="104">
        <v>0</v>
      </c>
      <c r="J53" s="104">
        <v>24000</v>
      </c>
      <c r="K53" s="104">
        <v>24000</v>
      </c>
      <c r="L53" s="104">
        <f t="shared" si="9"/>
        <v>0</v>
      </c>
      <c r="M53" s="105">
        <f t="shared" si="10"/>
        <v>1.4063971845753673E-4</v>
      </c>
      <c r="N53" s="105">
        <f t="shared" si="11"/>
        <v>24000</v>
      </c>
      <c r="O53" s="104">
        <v>26000</v>
      </c>
      <c r="P53" s="105">
        <f t="shared" si="12"/>
        <v>1.5190698326676355E-4</v>
      </c>
      <c r="Q53" s="105">
        <f t="shared" si="13"/>
        <v>108.33333333333333</v>
      </c>
      <c r="R53" s="105">
        <f t="shared" si="14"/>
        <v>2000</v>
      </c>
      <c r="S53" s="105">
        <f t="shared" si="15"/>
        <v>26000</v>
      </c>
    </row>
    <row r="54" spans="1:19" s="100" customFormat="1" ht="127.5" x14ac:dyDescent="0.2">
      <c r="A54" s="128" t="s">
        <v>227</v>
      </c>
      <c r="B54" s="104">
        <v>0</v>
      </c>
      <c r="C54" s="104">
        <v>0</v>
      </c>
      <c r="D54" s="105">
        <f t="shared" si="5"/>
        <v>0</v>
      </c>
      <c r="E54" s="105">
        <f t="shared" si="6"/>
        <v>0</v>
      </c>
      <c r="F54" s="104">
        <v>0</v>
      </c>
      <c r="G54" s="105">
        <f t="shared" si="7"/>
        <v>0</v>
      </c>
      <c r="H54" s="105">
        <v>0</v>
      </c>
      <c r="I54" s="104">
        <v>0</v>
      </c>
      <c r="J54" s="104">
        <v>3000</v>
      </c>
      <c r="K54" s="104">
        <v>3000</v>
      </c>
      <c r="L54" s="104">
        <f t="shared" si="9"/>
        <v>0</v>
      </c>
      <c r="M54" s="105">
        <f t="shared" si="10"/>
        <v>1.7579964807192091E-5</v>
      </c>
      <c r="N54" s="105">
        <f t="shared" si="11"/>
        <v>3000</v>
      </c>
      <c r="O54" s="104">
        <v>3000</v>
      </c>
      <c r="P54" s="105">
        <f t="shared" si="12"/>
        <v>1.7527728838472715E-5</v>
      </c>
      <c r="Q54" s="105">
        <f t="shared" si="13"/>
        <v>100</v>
      </c>
      <c r="R54" s="105">
        <f t="shared" si="14"/>
        <v>0</v>
      </c>
      <c r="S54" s="105">
        <f t="shared" si="15"/>
        <v>3000</v>
      </c>
    </row>
    <row r="55" spans="1:19" s="100" customFormat="1" ht="140.25" x14ac:dyDescent="0.2">
      <c r="A55" s="124" t="s">
        <v>195</v>
      </c>
      <c r="B55" s="104">
        <v>0</v>
      </c>
      <c r="C55" s="104">
        <v>40200</v>
      </c>
      <c r="D55" s="105">
        <f t="shared" si="5"/>
        <v>3.1552268979818547E-4</v>
      </c>
      <c r="E55" s="105">
        <f t="shared" si="6"/>
        <v>40200</v>
      </c>
      <c r="F55" s="104">
        <v>40108.11</v>
      </c>
      <c r="G55" s="105">
        <f t="shared" si="7"/>
        <v>3.1439433587619379E-4</v>
      </c>
      <c r="H55" s="105">
        <f t="shared" si="8"/>
        <v>99.771417910447752</v>
      </c>
      <c r="I55" s="104">
        <v>0</v>
      </c>
      <c r="J55" s="104">
        <v>0</v>
      </c>
      <c r="K55" s="104">
        <v>0</v>
      </c>
      <c r="L55" s="104">
        <f t="shared" si="9"/>
        <v>0</v>
      </c>
      <c r="M55" s="105">
        <f t="shared" si="10"/>
        <v>0</v>
      </c>
      <c r="N55" s="105">
        <f t="shared" si="11"/>
        <v>0</v>
      </c>
      <c r="O55" s="104">
        <v>0</v>
      </c>
      <c r="P55" s="105">
        <f t="shared" si="12"/>
        <v>0</v>
      </c>
      <c r="Q55" s="105">
        <v>0</v>
      </c>
      <c r="R55" s="105">
        <f t="shared" si="14"/>
        <v>0</v>
      </c>
      <c r="S55" s="105">
        <f t="shared" si="15"/>
        <v>-40108.11</v>
      </c>
    </row>
    <row r="56" spans="1:19" s="100" customFormat="1" ht="114.75" x14ac:dyDescent="0.2">
      <c r="A56" s="124" t="s">
        <v>196</v>
      </c>
      <c r="B56" s="104">
        <v>50000</v>
      </c>
      <c r="C56" s="104">
        <v>0</v>
      </c>
      <c r="D56" s="105">
        <f t="shared" si="5"/>
        <v>0</v>
      </c>
      <c r="E56" s="105">
        <f t="shared" si="6"/>
        <v>-50000</v>
      </c>
      <c r="F56" s="104">
        <v>0</v>
      </c>
      <c r="G56" s="105">
        <f t="shared" si="7"/>
        <v>0</v>
      </c>
      <c r="H56" s="105">
        <v>0</v>
      </c>
      <c r="I56" s="104">
        <v>27500</v>
      </c>
      <c r="J56" s="104">
        <v>0</v>
      </c>
      <c r="K56" s="104">
        <v>0</v>
      </c>
      <c r="L56" s="104">
        <f t="shared" si="9"/>
        <v>0</v>
      </c>
      <c r="M56" s="105">
        <f t="shared" si="10"/>
        <v>0</v>
      </c>
      <c r="N56" s="105">
        <f t="shared" si="11"/>
        <v>-27500</v>
      </c>
      <c r="O56" s="104">
        <v>0</v>
      </c>
      <c r="P56" s="105">
        <f t="shared" si="12"/>
        <v>0</v>
      </c>
      <c r="Q56" s="105">
        <v>0</v>
      </c>
      <c r="R56" s="105">
        <f t="shared" si="14"/>
        <v>0</v>
      </c>
      <c r="S56" s="105">
        <f t="shared" si="15"/>
        <v>0</v>
      </c>
    </row>
    <row r="57" spans="1:19" s="100" customFormat="1" ht="165.75" x14ac:dyDescent="0.2">
      <c r="A57" s="124" t="s">
        <v>197</v>
      </c>
      <c r="B57" s="104">
        <v>75000</v>
      </c>
      <c r="C57" s="104">
        <v>300000</v>
      </c>
      <c r="D57" s="105">
        <f t="shared" si="5"/>
        <v>2.3546469387924289E-3</v>
      </c>
      <c r="E57" s="105">
        <f t="shared" si="6"/>
        <v>225000</v>
      </c>
      <c r="F57" s="104">
        <v>300000</v>
      </c>
      <c r="G57" s="105">
        <f t="shared" si="7"/>
        <v>2.3516017275024463E-3</v>
      </c>
      <c r="H57" s="105">
        <f t="shared" si="8"/>
        <v>100</v>
      </c>
      <c r="I57" s="104">
        <v>62500</v>
      </c>
      <c r="J57" s="104">
        <v>0</v>
      </c>
      <c r="K57" s="104">
        <v>0</v>
      </c>
      <c r="L57" s="104">
        <f t="shared" si="9"/>
        <v>0</v>
      </c>
      <c r="M57" s="105">
        <f t="shared" si="10"/>
        <v>0</v>
      </c>
      <c r="N57" s="105">
        <f t="shared" si="11"/>
        <v>-62500</v>
      </c>
      <c r="O57" s="104">
        <v>0</v>
      </c>
      <c r="P57" s="105">
        <f t="shared" si="12"/>
        <v>0</v>
      </c>
      <c r="Q57" s="105">
        <v>0</v>
      </c>
      <c r="R57" s="105">
        <f t="shared" si="14"/>
        <v>0</v>
      </c>
      <c r="S57" s="105">
        <f t="shared" si="15"/>
        <v>-300000</v>
      </c>
    </row>
    <row r="58" spans="1:19" s="100" customFormat="1" ht="140.25" x14ac:dyDescent="0.2">
      <c r="A58" s="124" t="s">
        <v>198</v>
      </c>
      <c r="B58" s="104">
        <v>482900</v>
      </c>
      <c r="C58" s="104">
        <v>482900</v>
      </c>
      <c r="D58" s="105">
        <f t="shared" si="5"/>
        <v>3.7901966891428799E-3</v>
      </c>
      <c r="E58" s="105">
        <f t="shared" si="6"/>
        <v>0</v>
      </c>
      <c r="F58" s="104">
        <v>372557.48</v>
      </c>
      <c r="G58" s="105">
        <f t="shared" si="7"/>
        <v>2.9203560452065267E-3</v>
      </c>
      <c r="H58" s="105">
        <f t="shared" si="8"/>
        <v>77.150026920687509</v>
      </c>
      <c r="I58" s="104">
        <v>182900</v>
      </c>
      <c r="J58" s="104">
        <v>109024</v>
      </c>
      <c r="K58" s="104">
        <v>109024</v>
      </c>
      <c r="L58" s="104">
        <f t="shared" si="9"/>
        <v>0</v>
      </c>
      <c r="M58" s="105">
        <f t="shared" si="10"/>
        <v>6.3887936104643685E-4</v>
      </c>
      <c r="N58" s="105">
        <f t="shared" si="11"/>
        <v>-73876</v>
      </c>
      <c r="O58" s="104">
        <v>224523.51999999999</v>
      </c>
      <c r="P58" s="105">
        <f t="shared" si="12"/>
        <v>1.3117957921398018E-3</v>
      </c>
      <c r="Q58" s="105">
        <f t="shared" si="13"/>
        <v>205.93953624889934</v>
      </c>
      <c r="R58" s="105">
        <f t="shared" si="14"/>
        <v>115499.51999999999</v>
      </c>
      <c r="S58" s="105">
        <f t="shared" si="15"/>
        <v>-148033.96</v>
      </c>
    </row>
    <row r="59" spans="1:19" s="100" customFormat="1" ht="165.75" x14ac:dyDescent="0.2">
      <c r="A59" s="124" t="s">
        <v>216</v>
      </c>
      <c r="B59" s="108">
        <v>58000</v>
      </c>
      <c r="C59" s="104">
        <v>69135</v>
      </c>
      <c r="D59" s="105">
        <f t="shared" si="5"/>
        <v>5.4262838704471526E-4</v>
      </c>
      <c r="E59" s="105">
        <f t="shared" si="6"/>
        <v>11135</v>
      </c>
      <c r="F59" s="104">
        <v>65934.25</v>
      </c>
      <c r="G59" s="105">
        <f t="shared" si="7"/>
        <v>5.1683698733859381E-4</v>
      </c>
      <c r="H59" s="105">
        <f t="shared" si="8"/>
        <v>95.370290012294788</v>
      </c>
      <c r="I59" s="108">
        <v>63900</v>
      </c>
      <c r="J59" s="104">
        <v>34651</v>
      </c>
      <c r="K59" s="104">
        <v>34651</v>
      </c>
      <c r="L59" s="104">
        <f t="shared" si="9"/>
        <v>0</v>
      </c>
      <c r="M59" s="105">
        <f t="shared" si="10"/>
        <v>2.0305445351133768E-4</v>
      </c>
      <c r="N59" s="105">
        <f t="shared" si="11"/>
        <v>-29249</v>
      </c>
      <c r="O59" s="104">
        <v>40173.980000000003</v>
      </c>
      <c r="P59" s="105">
        <f t="shared" si="12"/>
        <v>2.3471954260074207E-4</v>
      </c>
      <c r="Q59" s="105">
        <f t="shared" si="13"/>
        <v>115.93887622290843</v>
      </c>
      <c r="R59" s="105">
        <f t="shared" si="14"/>
        <v>5522.9800000000032</v>
      </c>
      <c r="S59" s="105">
        <f t="shared" si="15"/>
        <v>-25760.269999999997</v>
      </c>
    </row>
    <row r="60" spans="1:19" s="100" customFormat="1" ht="153" x14ac:dyDescent="0.2">
      <c r="A60" s="124" t="s">
        <v>199</v>
      </c>
      <c r="B60" s="104">
        <v>80000</v>
      </c>
      <c r="C60" s="104">
        <v>447617</v>
      </c>
      <c r="D60" s="105">
        <f t="shared" si="5"/>
        <v>3.5132666626715024E-3</v>
      </c>
      <c r="E60" s="105">
        <f t="shared" si="6"/>
        <v>367617</v>
      </c>
      <c r="F60" s="104">
        <v>452332.62</v>
      </c>
      <c r="G60" s="105">
        <f t="shared" si="7"/>
        <v>3.5456872353256921E-3</v>
      </c>
      <c r="H60" s="105">
        <f t="shared" si="8"/>
        <v>101.05349439364457</v>
      </c>
      <c r="I60" s="104">
        <v>80000</v>
      </c>
      <c r="J60" s="104">
        <v>280658</v>
      </c>
      <c r="K60" s="104">
        <v>280658</v>
      </c>
      <c r="L60" s="104">
        <f t="shared" si="9"/>
        <v>0</v>
      </c>
      <c r="M60" s="105">
        <f t="shared" si="10"/>
        <v>1.6446525876189727E-3</v>
      </c>
      <c r="N60" s="105">
        <f t="shared" si="11"/>
        <v>200658</v>
      </c>
      <c r="O60" s="104">
        <v>300657.05</v>
      </c>
      <c r="P60" s="105">
        <f t="shared" si="12"/>
        <v>1.7566117485917111E-3</v>
      </c>
      <c r="Q60" s="105">
        <f t="shared" si="13"/>
        <v>107.12577229225606</v>
      </c>
      <c r="R60" s="105">
        <f t="shared" si="14"/>
        <v>19999.049999999988</v>
      </c>
      <c r="S60" s="105">
        <f t="shared" si="15"/>
        <v>-151675.57</v>
      </c>
    </row>
    <row r="61" spans="1:19" s="100" customFormat="1" ht="127.5" x14ac:dyDescent="0.2">
      <c r="A61" s="124" t="s">
        <v>200</v>
      </c>
      <c r="B61" s="104">
        <v>53000</v>
      </c>
      <c r="C61" s="104">
        <v>14200</v>
      </c>
      <c r="D61" s="105">
        <f t="shared" si="5"/>
        <v>1.1145328843617497E-4</v>
      </c>
      <c r="E61" s="105">
        <f t="shared" si="6"/>
        <v>-38800</v>
      </c>
      <c r="F61" s="104">
        <v>13357.02</v>
      </c>
      <c r="G61" s="105">
        <f t="shared" si="7"/>
        <v>1.0470130435428242E-4</v>
      </c>
      <c r="H61" s="105">
        <f t="shared" si="8"/>
        <v>94.063521126760563</v>
      </c>
      <c r="I61" s="104">
        <v>82000</v>
      </c>
      <c r="J61" s="104">
        <v>24965</v>
      </c>
      <c r="K61" s="104">
        <v>24965</v>
      </c>
      <c r="L61" s="104">
        <f t="shared" si="9"/>
        <v>0</v>
      </c>
      <c r="M61" s="105">
        <f t="shared" si="10"/>
        <v>1.4629460713718351E-4</v>
      </c>
      <c r="N61" s="105">
        <f t="shared" si="11"/>
        <v>-57035</v>
      </c>
      <c r="O61" s="104">
        <v>28554.61</v>
      </c>
      <c r="P61" s="105">
        <f t="shared" si="12"/>
        <v>1.6683248705611382E-4</v>
      </c>
      <c r="Q61" s="105">
        <f t="shared" si="13"/>
        <v>114.3785699979972</v>
      </c>
      <c r="R61" s="105">
        <f t="shared" si="14"/>
        <v>3589.6100000000006</v>
      </c>
      <c r="S61" s="105">
        <f t="shared" si="15"/>
        <v>15197.59</v>
      </c>
    </row>
    <row r="62" spans="1:19" s="100" customFormat="1" ht="165.75" x14ac:dyDescent="0.2">
      <c r="A62" s="124" t="s">
        <v>201</v>
      </c>
      <c r="B62" s="104">
        <v>17500</v>
      </c>
      <c r="C62" s="104">
        <v>35000</v>
      </c>
      <c r="D62" s="105">
        <f t="shared" si="5"/>
        <v>2.747088095257834E-4</v>
      </c>
      <c r="E62" s="105">
        <f t="shared" si="6"/>
        <v>17500</v>
      </c>
      <c r="F62" s="104">
        <v>35000</v>
      </c>
      <c r="G62" s="105">
        <f t="shared" si="7"/>
        <v>2.7435353487528541E-4</v>
      </c>
      <c r="H62" s="105">
        <f t="shared" si="8"/>
        <v>100</v>
      </c>
      <c r="I62" s="104">
        <v>8800</v>
      </c>
      <c r="J62" s="104">
        <v>0</v>
      </c>
      <c r="K62" s="104">
        <v>0</v>
      </c>
      <c r="L62" s="104">
        <f t="shared" si="9"/>
        <v>0</v>
      </c>
      <c r="M62" s="105">
        <f t="shared" si="10"/>
        <v>0</v>
      </c>
      <c r="N62" s="105">
        <f t="shared" si="11"/>
        <v>-8800</v>
      </c>
      <c r="O62" s="104">
        <v>0</v>
      </c>
      <c r="P62" s="105">
        <f t="shared" si="12"/>
        <v>0</v>
      </c>
      <c r="Q62" s="105">
        <v>0</v>
      </c>
      <c r="R62" s="105">
        <f t="shared" si="14"/>
        <v>0</v>
      </c>
      <c r="S62" s="105">
        <f t="shared" si="15"/>
        <v>-35000</v>
      </c>
    </row>
    <row r="63" spans="1:19" s="100" customFormat="1" ht="140.25" x14ac:dyDescent="0.2">
      <c r="A63" s="124" t="s">
        <v>202</v>
      </c>
      <c r="B63" s="104">
        <v>13500</v>
      </c>
      <c r="C63" s="104">
        <v>0</v>
      </c>
      <c r="D63" s="105">
        <f t="shared" si="5"/>
        <v>0</v>
      </c>
      <c r="E63" s="105">
        <f t="shared" si="6"/>
        <v>-13500</v>
      </c>
      <c r="F63" s="104">
        <v>0</v>
      </c>
      <c r="G63" s="105">
        <f t="shared" si="7"/>
        <v>0</v>
      </c>
      <c r="H63" s="105">
        <v>0</v>
      </c>
      <c r="I63" s="104">
        <v>10000</v>
      </c>
      <c r="J63" s="104">
        <v>0</v>
      </c>
      <c r="K63" s="104">
        <v>0</v>
      </c>
      <c r="L63" s="104">
        <f t="shared" si="9"/>
        <v>0</v>
      </c>
      <c r="M63" s="105">
        <f t="shared" si="10"/>
        <v>0</v>
      </c>
      <c r="N63" s="105">
        <f t="shared" si="11"/>
        <v>-10000</v>
      </c>
      <c r="O63" s="104">
        <v>0</v>
      </c>
      <c r="P63" s="105">
        <f t="shared" si="12"/>
        <v>0</v>
      </c>
      <c r="Q63" s="105">
        <v>0</v>
      </c>
      <c r="R63" s="105">
        <f t="shared" si="14"/>
        <v>0</v>
      </c>
      <c r="S63" s="105">
        <f t="shared" si="15"/>
        <v>0</v>
      </c>
    </row>
    <row r="64" spans="1:19" s="100" customFormat="1" ht="114.75" x14ac:dyDescent="0.2">
      <c r="A64" s="124" t="s">
        <v>203</v>
      </c>
      <c r="B64" s="104">
        <v>1107300</v>
      </c>
      <c r="C64" s="104">
        <v>1292884</v>
      </c>
      <c r="D64" s="105">
        <f t="shared" si="5"/>
        <v>1.014761784271237E-2</v>
      </c>
      <c r="E64" s="105">
        <f t="shared" si="6"/>
        <v>185584</v>
      </c>
      <c r="F64" s="104">
        <v>1084115.27</v>
      </c>
      <c r="G64" s="105">
        <f t="shared" si="7"/>
        <v>8.4980244724792691E-3</v>
      </c>
      <c r="H64" s="105">
        <f t="shared" si="8"/>
        <v>83.852477871177925</v>
      </c>
      <c r="I64" s="104">
        <v>2268100</v>
      </c>
      <c r="J64" s="104">
        <v>303214</v>
      </c>
      <c r="K64" s="104">
        <v>303214</v>
      </c>
      <c r="L64" s="104">
        <f t="shared" si="9"/>
        <v>0</v>
      </c>
      <c r="M64" s="105">
        <f t="shared" si="10"/>
        <v>1.7768304830159808E-3</v>
      </c>
      <c r="N64" s="105">
        <f t="shared" si="11"/>
        <v>-1964886</v>
      </c>
      <c r="O64" s="104">
        <v>399652.42</v>
      </c>
      <c r="P64" s="105">
        <f t="shared" si="12"/>
        <v>2.3349997491331365E-3</v>
      </c>
      <c r="Q64" s="105">
        <f t="shared" si="13"/>
        <v>131.80539816763078</v>
      </c>
      <c r="R64" s="105">
        <f t="shared" si="14"/>
        <v>96438.419999999984</v>
      </c>
      <c r="S64" s="105">
        <f t="shared" si="15"/>
        <v>-684462.85000000009</v>
      </c>
    </row>
    <row r="65" spans="1:19" s="100" customFormat="1" ht="102" x14ac:dyDescent="0.2">
      <c r="A65" s="124" t="s">
        <v>204</v>
      </c>
      <c r="B65" s="104">
        <v>0</v>
      </c>
      <c r="C65" s="104">
        <v>20000</v>
      </c>
      <c r="D65" s="105">
        <f t="shared" si="5"/>
        <v>1.5697646258616194E-4</v>
      </c>
      <c r="E65" s="105">
        <f t="shared" si="6"/>
        <v>20000</v>
      </c>
      <c r="F65" s="104">
        <v>20000</v>
      </c>
      <c r="G65" s="105">
        <f t="shared" si="7"/>
        <v>1.5677344850016309E-4</v>
      </c>
      <c r="H65" s="105">
        <f t="shared" si="8"/>
        <v>100</v>
      </c>
      <c r="I65" s="104">
        <v>0</v>
      </c>
      <c r="J65" s="104">
        <v>0</v>
      </c>
      <c r="K65" s="104">
        <v>0</v>
      </c>
      <c r="L65" s="104">
        <f t="shared" si="9"/>
        <v>0</v>
      </c>
      <c r="M65" s="105">
        <f t="shared" si="10"/>
        <v>0</v>
      </c>
      <c r="N65" s="105">
        <f t="shared" si="11"/>
        <v>0</v>
      </c>
      <c r="O65" s="104">
        <v>0</v>
      </c>
      <c r="P65" s="105">
        <f t="shared" si="12"/>
        <v>0</v>
      </c>
      <c r="Q65" s="105">
        <v>0</v>
      </c>
      <c r="R65" s="105">
        <f t="shared" si="14"/>
        <v>0</v>
      </c>
      <c r="S65" s="105">
        <f t="shared" si="15"/>
        <v>-20000</v>
      </c>
    </row>
    <row r="66" spans="1:19" s="100" customFormat="1" ht="127.5" x14ac:dyDescent="0.2">
      <c r="A66" s="124" t="s">
        <v>217</v>
      </c>
      <c r="B66" s="104">
        <v>4267700</v>
      </c>
      <c r="C66" s="104">
        <v>4729148</v>
      </c>
      <c r="D66" s="105">
        <f t="shared" si="5"/>
        <v>3.7118246204321123E-2</v>
      </c>
      <c r="E66" s="105">
        <f t="shared" si="6"/>
        <v>461448</v>
      </c>
      <c r="F66" s="104">
        <v>4307997.7</v>
      </c>
      <c r="G66" s="105">
        <f t="shared" si="7"/>
        <v>3.3768982777988552E-2</v>
      </c>
      <c r="H66" s="105">
        <f t="shared" si="8"/>
        <v>91.094584056155568</v>
      </c>
      <c r="I66" s="104">
        <v>4596700</v>
      </c>
      <c r="J66" s="104">
        <v>5815156</v>
      </c>
      <c r="K66" s="104">
        <v>5815156</v>
      </c>
      <c r="L66" s="104">
        <f t="shared" si="9"/>
        <v>0</v>
      </c>
      <c r="M66" s="105">
        <f t="shared" si="10"/>
        <v>3.4076745942777306E-2</v>
      </c>
      <c r="N66" s="105">
        <f t="shared" si="11"/>
        <v>1218456</v>
      </c>
      <c r="O66" s="104">
        <v>5625132.4199999999</v>
      </c>
      <c r="P66" s="105">
        <f t="shared" si="12"/>
        <v>3.2865265246087273E-2</v>
      </c>
      <c r="Q66" s="105">
        <f t="shared" si="13"/>
        <v>96.732270295070336</v>
      </c>
      <c r="R66" s="105">
        <f t="shared" si="14"/>
        <v>-190023.58000000007</v>
      </c>
      <c r="S66" s="105">
        <f t="shared" si="15"/>
        <v>1317134.7199999997</v>
      </c>
    </row>
    <row r="67" spans="1:19" s="100" customFormat="1" ht="191.25" x14ac:dyDescent="0.2">
      <c r="A67" s="124" t="s">
        <v>205</v>
      </c>
      <c r="B67" s="104">
        <v>0</v>
      </c>
      <c r="C67" s="104">
        <v>508040</v>
      </c>
      <c r="D67" s="105">
        <f t="shared" si="5"/>
        <v>3.9875161026136858E-3</v>
      </c>
      <c r="E67" s="105">
        <f t="shared" si="6"/>
        <v>508040</v>
      </c>
      <c r="F67" s="104">
        <v>496509.44</v>
      </c>
      <c r="G67" s="105">
        <f t="shared" si="7"/>
        <v>3.8919748560842407E-3</v>
      </c>
      <c r="H67" s="105">
        <f t="shared" si="8"/>
        <v>97.730383434375241</v>
      </c>
      <c r="I67" s="104">
        <v>437700</v>
      </c>
      <c r="J67" s="104">
        <v>131320</v>
      </c>
      <c r="K67" s="104">
        <v>131320</v>
      </c>
      <c r="L67" s="104">
        <f t="shared" si="9"/>
        <v>0</v>
      </c>
      <c r="M67" s="105">
        <f t="shared" si="10"/>
        <v>7.6953365949348844E-4</v>
      </c>
      <c r="N67" s="105">
        <f t="shared" si="11"/>
        <v>-306380</v>
      </c>
      <c r="O67" s="104">
        <v>156819.16</v>
      </c>
      <c r="P67" s="105">
        <f t="shared" si="12"/>
        <v>9.1622790438568909E-4</v>
      </c>
      <c r="Q67" s="105">
        <f t="shared" si="13"/>
        <v>119.4175753883643</v>
      </c>
      <c r="R67" s="105">
        <f t="shared" si="14"/>
        <v>25499.160000000003</v>
      </c>
      <c r="S67" s="105">
        <f t="shared" si="15"/>
        <v>-339690.28</v>
      </c>
    </row>
    <row r="68" spans="1:19" s="100" customFormat="1" ht="89.25" x14ac:dyDescent="0.2">
      <c r="A68" s="124" t="s">
        <v>206</v>
      </c>
      <c r="B68" s="104">
        <v>451000</v>
      </c>
      <c r="C68" s="104">
        <v>330500</v>
      </c>
      <c r="D68" s="105">
        <f t="shared" si="5"/>
        <v>2.5940360442363261E-3</v>
      </c>
      <c r="E68" s="105">
        <f t="shared" si="6"/>
        <v>-120500</v>
      </c>
      <c r="F68" s="104">
        <v>433084.3</v>
      </c>
      <c r="G68" s="105">
        <f t="shared" si="7"/>
        <v>3.3948059601139591E-3</v>
      </c>
      <c r="H68" s="105">
        <f t="shared" si="8"/>
        <v>131.03912254160363</v>
      </c>
      <c r="I68" s="104">
        <v>394200</v>
      </c>
      <c r="J68" s="104">
        <v>300000</v>
      </c>
      <c r="K68" s="104">
        <v>300000</v>
      </c>
      <c r="L68" s="104">
        <f t="shared" si="9"/>
        <v>0</v>
      </c>
      <c r="M68" s="105">
        <f t="shared" si="10"/>
        <v>1.7579964807192092E-3</v>
      </c>
      <c r="N68" s="105">
        <f t="shared" si="11"/>
        <v>-94200</v>
      </c>
      <c r="O68" s="104">
        <v>300342.65999999997</v>
      </c>
      <c r="P68" s="105">
        <f t="shared" si="12"/>
        <v>1.7547749010352019E-3</v>
      </c>
      <c r="Q68" s="105">
        <f t="shared" si="13"/>
        <v>100.11421999999999</v>
      </c>
      <c r="R68" s="105">
        <f t="shared" si="14"/>
        <v>342.65999999997439</v>
      </c>
      <c r="S68" s="105">
        <f t="shared" si="15"/>
        <v>-132741.64000000001</v>
      </c>
    </row>
    <row r="69" spans="1:19" s="100" customFormat="1" ht="102" x14ac:dyDescent="0.2">
      <c r="A69" s="124" t="s">
        <v>218</v>
      </c>
      <c r="B69" s="104">
        <v>815700</v>
      </c>
      <c r="C69" s="104">
        <v>1873409</v>
      </c>
      <c r="D69" s="105">
        <f t="shared" si="5"/>
        <v>1.4704055889853952E-2</v>
      </c>
      <c r="E69" s="105">
        <f t="shared" si="6"/>
        <v>1057709</v>
      </c>
      <c r="F69" s="104">
        <v>1800054.75</v>
      </c>
      <c r="G69" s="105">
        <f t="shared" si="7"/>
        <v>1.4110039532329947E-2</v>
      </c>
      <c r="H69" s="105">
        <f t="shared" si="8"/>
        <v>96.084450859369213</v>
      </c>
      <c r="I69" s="104">
        <v>715700</v>
      </c>
      <c r="J69" s="104">
        <v>3292957</v>
      </c>
      <c r="K69" s="104">
        <v>3292957</v>
      </c>
      <c r="L69" s="104">
        <f t="shared" si="9"/>
        <v>0</v>
      </c>
      <c r="M69" s="105">
        <f t="shared" si="10"/>
        <v>1.9296689390532282E-2</v>
      </c>
      <c r="N69" s="105">
        <f t="shared" si="11"/>
        <v>2577257</v>
      </c>
      <c r="O69" s="104">
        <v>3418603.49</v>
      </c>
      <c r="P69" s="105">
        <f t="shared" si="12"/>
        <v>1.9973451659658827E-2</v>
      </c>
      <c r="Q69" s="105">
        <f t="shared" si="13"/>
        <v>103.81561283673004</v>
      </c>
      <c r="R69" s="105">
        <f t="shared" si="14"/>
        <v>125646.49000000022</v>
      </c>
      <c r="S69" s="105">
        <f t="shared" si="15"/>
        <v>1618548.7400000002</v>
      </c>
    </row>
    <row r="70" spans="1:19" s="100" customFormat="1" ht="89.25" x14ac:dyDescent="0.2">
      <c r="A70" s="124" t="s">
        <v>207</v>
      </c>
      <c r="B70" s="104">
        <v>1564500</v>
      </c>
      <c r="C70" s="104">
        <v>56187402</v>
      </c>
      <c r="D70" s="105">
        <f t="shared" si="5"/>
        <v>0.44100498039333202</v>
      </c>
      <c r="E70" s="105">
        <f t="shared" si="6"/>
        <v>54622902</v>
      </c>
      <c r="F70" s="104">
        <v>59848311.049999997</v>
      </c>
      <c r="G70" s="105">
        <f t="shared" si="7"/>
        <v>0.46913130551094578</v>
      </c>
      <c r="H70" s="105">
        <f t="shared" si="8"/>
        <v>106.51553358882833</v>
      </c>
      <c r="I70" s="104">
        <v>2946800</v>
      </c>
      <c r="J70" s="104">
        <v>331697195</v>
      </c>
      <c r="K70" s="104">
        <v>331697195</v>
      </c>
      <c r="L70" s="104">
        <f t="shared" si="9"/>
        <v>0</v>
      </c>
      <c r="M70" s="105">
        <f t="shared" si="10"/>
        <v>1.9437416715814442</v>
      </c>
      <c r="N70" s="105">
        <f t="shared" si="11"/>
        <v>328750395</v>
      </c>
      <c r="O70" s="104">
        <v>333746612.38999999</v>
      </c>
      <c r="P70" s="105">
        <f t="shared" si="12"/>
        <v>1.9499400409102596</v>
      </c>
      <c r="Q70" s="105">
        <f t="shared" si="13"/>
        <v>100.6178579200828</v>
      </c>
      <c r="R70" s="105">
        <f t="shared" si="14"/>
        <v>2049417.3899999857</v>
      </c>
      <c r="S70" s="105">
        <f t="shared" si="15"/>
        <v>273898301.33999997</v>
      </c>
    </row>
    <row r="71" spans="1:19" s="100" customFormat="1" ht="74.25" customHeight="1" x14ac:dyDescent="0.2">
      <c r="A71" s="124" t="s">
        <v>228</v>
      </c>
      <c r="B71" s="104">
        <v>0</v>
      </c>
      <c r="C71" s="104">
        <v>0</v>
      </c>
      <c r="D71" s="105">
        <f t="shared" si="5"/>
        <v>0</v>
      </c>
      <c r="E71" s="105">
        <f t="shared" si="6"/>
        <v>0</v>
      </c>
      <c r="F71" s="104">
        <v>0</v>
      </c>
      <c r="G71" s="105">
        <f t="shared" si="7"/>
        <v>0</v>
      </c>
      <c r="H71" s="105">
        <v>0</v>
      </c>
      <c r="I71" s="104">
        <v>0</v>
      </c>
      <c r="J71" s="104">
        <v>4340</v>
      </c>
      <c r="K71" s="104">
        <v>4340</v>
      </c>
      <c r="L71" s="104">
        <f t="shared" si="9"/>
        <v>0</v>
      </c>
      <c r="M71" s="105">
        <f t="shared" si="10"/>
        <v>2.5432349087737886E-5</v>
      </c>
      <c r="N71" s="105">
        <f t="shared" si="11"/>
        <v>4340</v>
      </c>
      <c r="O71" s="104">
        <v>4336.92</v>
      </c>
      <c r="P71" s="105">
        <f t="shared" si="12"/>
        <v>2.5338785918049698E-5</v>
      </c>
      <c r="Q71" s="105">
        <f t="shared" si="13"/>
        <v>99.929032258064524</v>
      </c>
      <c r="R71" s="105">
        <f t="shared" si="14"/>
        <v>-3.0799999999999272</v>
      </c>
      <c r="S71" s="105">
        <f t="shared" si="15"/>
        <v>4336.92</v>
      </c>
    </row>
    <row r="72" spans="1:19" s="100" customFormat="1" ht="95.25" customHeight="1" x14ac:dyDescent="0.2">
      <c r="A72" s="124" t="s">
        <v>229</v>
      </c>
      <c r="B72" s="104">
        <v>0</v>
      </c>
      <c r="C72" s="104">
        <v>0</v>
      </c>
      <c r="D72" s="105">
        <f t="shared" si="5"/>
        <v>0</v>
      </c>
      <c r="E72" s="105">
        <f t="shared" si="6"/>
        <v>0</v>
      </c>
      <c r="F72" s="104">
        <v>0</v>
      </c>
      <c r="G72" s="105">
        <f t="shared" si="7"/>
        <v>0</v>
      </c>
      <c r="H72" s="105">
        <v>0</v>
      </c>
      <c r="I72" s="104">
        <v>0</v>
      </c>
      <c r="J72" s="104">
        <v>104207</v>
      </c>
      <c r="K72" s="104">
        <v>104207</v>
      </c>
      <c r="L72" s="104">
        <f t="shared" si="9"/>
        <v>0</v>
      </c>
      <c r="M72" s="105">
        <f t="shared" si="10"/>
        <v>6.1065179755435538E-4</v>
      </c>
      <c r="N72" s="105">
        <f t="shared" si="11"/>
        <v>104207</v>
      </c>
      <c r="O72" s="104">
        <v>104207</v>
      </c>
      <c r="P72" s="105">
        <f t="shared" si="12"/>
        <v>6.0883734635690874E-4</v>
      </c>
      <c r="Q72" s="105">
        <f t="shared" si="13"/>
        <v>100</v>
      </c>
      <c r="R72" s="105">
        <f t="shared" si="14"/>
        <v>0</v>
      </c>
      <c r="S72" s="105">
        <f t="shared" si="15"/>
        <v>104207</v>
      </c>
    </row>
    <row r="73" spans="1:19" s="100" customFormat="1" ht="127.5" x14ac:dyDescent="0.2">
      <c r="A73" s="124" t="s">
        <v>208</v>
      </c>
      <c r="B73" s="104">
        <v>0</v>
      </c>
      <c r="C73" s="104">
        <v>0</v>
      </c>
      <c r="D73" s="105">
        <f t="shared" si="5"/>
        <v>0</v>
      </c>
      <c r="E73" s="105">
        <f t="shared" si="6"/>
        <v>0</v>
      </c>
      <c r="F73" s="104">
        <v>335720.52</v>
      </c>
      <c r="G73" s="105">
        <f t="shared" si="7"/>
        <v>2.6316031826333986E-3</v>
      </c>
      <c r="H73" s="105">
        <v>0</v>
      </c>
      <c r="I73" s="104">
        <v>0</v>
      </c>
      <c r="J73" s="104">
        <v>0</v>
      </c>
      <c r="K73" s="104">
        <v>0</v>
      </c>
      <c r="L73" s="104">
        <f t="shared" si="9"/>
        <v>0</v>
      </c>
      <c r="M73" s="105">
        <f t="shared" si="10"/>
        <v>0</v>
      </c>
      <c r="N73" s="105">
        <f t="shared" si="11"/>
        <v>0</v>
      </c>
      <c r="O73" s="104">
        <v>0</v>
      </c>
      <c r="P73" s="105">
        <f t="shared" si="12"/>
        <v>0</v>
      </c>
      <c r="Q73" s="105">
        <v>0</v>
      </c>
      <c r="R73" s="105">
        <f t="shared" si="14"/>
        <v>0</v>
      </c>
      <c r="S73" s="105">
        <f t="shared" si="15"/>
        <v>-335720.52</v>
      </c>
    </row>
    <row r="74" spans="1:19" s="100" customFormat="1" ht="63.75" x14ac:dyDescent="0.2">
      <c r="A74" s="124" t="s">
        <v>230</v>
      </c>
      <c r="B74" s="104">
        <v>0</v>
      </c>
      <c r="C74" s="104">
        <v>0</v>
      </c>
      <c r="D74" s="105">
        <f t="shared" ref="D74:D92" si="18">C74/C$92*100</f>
        <v>0</v>
      </c>
      <c r="E74" s="105">
        <f t="shared" ref="E74:E92" si="19">C74-B74</f>
        <v>0</v>
      </c>
      <c r="F74" s="104">
        <v>0</v>
      </c>
      <c r="G74" s="105">
        <f t="shared" ref="G74:G92" si="20">F74/F$92*100</f>
        <v>0</v>
      </c>
      <c r="H74" s="105">
        <v>0</v>
      </c>
      <c r="I74" s="104">
        <v>0</v>
      </c>
      <c r="J74" s="104">
        <v>0</v>
      </c>
      <c r="K74" s="104">
        <v>0</v>
      </c>
      <c r="L74" s="104">
        <f t="shared" ref="L74:L92" si="21">K74-J74</f>
        <v>0</v>
      </c>
      <c r="M74" s="105">
        <f t="shared" ref="M74:M92" si="22">K74/K$92*100</f>
        <v>0</v>
      </c>
      <c r="N74" s="105">
        <f t="shared" ref="N74:N92" si="23">J74-I74</f>
        <v>0</v>
      </c>
      <c r="O74" s="104">
        <v>34032.11</v>
      </c>
      <c r="P74" s="105">
        <f t="shared" ref="P74:P92" si="24">O74/O$92*100</f>
        <v>1.9883519862702522E-4</v>
      </c>
      <c r="Q74" s="105">
        <v>0</v>
      </c>
      <c r="R74" s="105">
        <f t="shared" ref="R74:R91" si="25">O74-J74</f>
        <v>34032.11</v>
      </c>
      <c r="S74" s="105">
        <f t="shared" ref="S74:S92" si="26">O74-F74</f>
        <v>34032.11</v>
      </c>
    </row>
    <row r="75" spans="1:19" s="100" customFormat="1" ht="95.25" customHeight="1" x14ac:dyDescent="0.2">
      <c r="A75" s="124" t="s">
        <v>209</v>
      </c>
      <c r="B75" s="104">
        <v>0</v>
      </c>
      <c r="C75" s="104">
        <v>0</v>
      </c>
      <c r="D75" s="105">
        <f t="shared" si="18"/>
        <v>0</v>
      </c>
      <c r="E75" s="105">
        <f t="shared" si="19"/>
        <v>0</v>
      </c>
      <c r="F75" s="104">
        <v>77979.360000000001</v>
      </c>
      <c r="G75" s="105">
        <f t="shared" si="20"/>
        <v>6.1125465895178386E-4</v>
      </c>
      <c r="H75" s="105">
        <v>0</v>
      </c>
      <c r="I75" s="104">
        <v>0</v>
      </c>
      <c r="J75" s="104">
        <v>38600</v>
      </c>
      <c r="K75" s="104">
        <v>38600</v>
      </c>
      <c r="L75" s="104">
        <f t="shared" si="21"/>
        <v>0</v>
      </c>
      <c r="M75" s="105">
        <f t="shared" si="22"/>
        <v>2.2619554718587156E-4</v>
      </c>
      <c r="N75" s="105">
        <f t="shared" si="23"/>
        <v>38600</v>
      </c>
      <c r="O75" s="104">
        <v>64089.75</v>
      </c>
      <c r="P75" s="105">
        <f t="shared" si="24"/>
        <v>3.7444925310850226E-4</v>
      </c>
      <c r="Q75" s="105">
        <f t="shared" ref="Q75:Q92" si="27">O75/J75*100</f>
        <v>166.03562176165804</v>
      </c>
      <c r="R75" s="105">
        <f t="shared" si="25"/>
        <v>25489.75</v>
      </c>
      <c r="S75" s="105">
        <f t="shared" si="26"/>
        <v>-13889.61</v>
      </c>
    </row>
    <row r="76" spans="1:19" s="100" customFormat="1" ht="108" customHeight="1" x14ac:dyDescent="0.2">
      <c r="A76" s="124" t="s">
        <v>210</v>
      </c>
      <c r="B76" s="104">
        <v>0</v>
      </c>
      <c r="C76" s="104">
        <v>190000</v>
      </c>
      <c r="D76" s="105">
        <f t="shared" si="18"/>
        <v>1.4912763945685384E-3</v>
      </c>
      <c r="E76" s="105">
        <f t="shared" si="19"/>
        <v>190000</v>
      </c>
      <c r="F76" s="104">
        <v>249575.37</v>
      </c>
      <c r="G76" s="105">
        <f t="shared" si="20"/>
        <v>1.956339570780207E-3</v>
      </c>
      <c r="H76" s="105">
        <f t="shared" ref="H76:H92" si="28">F76/C76*100</f>
        <v>131.35545789473684</v>
      </c>
      <c r="I76" s="104">
        <v>0</v>
      </c>
      <c r="J76" s="104">
        <v>0</v>
      </c>
      <c r="K76" s="104">
        <v>0</v>
      </c>
      <c r="L76" s="104">
        <f t="shared" si="21"/>
        <v>0</v>
      </c>
      <c r="M76" s="105">
        <f t="shared" si="22"/>
        <v>0</v>
      </c>
      <c r="N76" s="105">
        <f t="shared" si="23"/>
        <v>0</v>
      </c>
      <c r="O76" s="104">
        <v>1615.91</v>
      </c>
      <c r="P76" s="105">
        <f t="shared" si="24"/>
        <v>9.44107743579215E-6</v>
      </c>
      <c r="Q76" s="105">
        <v>0</v>
      </c>
      <c r="R76" s="105">
        <f t="shared" si="25"/>
        <v>1615.91</v>
      </c>
      <c r="S76" s="105">
        <f t="shared" si="26"/>
        <v>-247959.46</v>
      </c>
    </row>
    <row r="77" spans="1:19" s="100" customFormat="1" ht="89.25" x14ac:dyDescent="0.2">
      <c r="A77" s="124" t="s">
        <v>219</v>
      </c>
      <c r="B77" s="104">
        <v>9000000</v>
      </c>
      <c r="C77" s="104">
        <v>2300000</v>
      </c>
      <c r="D77" s="105">
        <f t="shared" si="18"/>
        <v>1.8052293197408621E-2</v>
      </c>
      <c r="E77" s="105">
        <f t="shared" si="19"/>
        <v>-6700000</v>
      </c>
      <c r="F77" s="104">
        <v>2416360.77</v>
      </c>
      <c r="G77" s="105">
        <f t="shared" si="20"/>
        <v>1.8941060536670471E-2</v>
      </c>
      <c r="H77" s="105">
        <f t="shared" si="28"/>
        <v>105.05916391304349</v>
      </c>
      <c r="I77" s="104">
        <v>3000000</v>
      </c>
      <c r="J77" s="104">
        <v>4000000</v>
      </c>
      <c r="K77" s="104">
        <v>4000000</v>
      </c>
      <c r="L77" s="104">
        <f t="shared" si="21"/>
        <v>0</v>
      </c>
      <c r="M77" s="105">
        <f t="shared" si="22"/>
        <v>2.3439953076256119E-2</v>
      </c>
      <c r="N77" s="105">
        <f t="shared" si="23"/>
        <v>1000000</v>
      </c>
      <c r="O77" s="104">
        <v>3819639.43</v>
      </c>
      <c r="P77" s="105">
        <f t="shared" si="24"/>
        <v>2.2316534729926164E-2</v>
      </c>
      <c r="Q77" s="105">
        <f t="shared" si="27"/>
        <v>95.490985750000007</v>
      </c>
      <c r="R77" s="105">
        <f t="shared" si="25"/>
        <v>-180360.56999999983</v>
      </c>
      <c r="S77" s="105">
        <f t="shared" si="26"/>
        <v>1403278.6600000001</v>
      </c>
    </row>
    <row r="78" spans="1:19" s="100" customFormat="1" ht="15" x14ac:dyDescent="0.2">
      <c r="A78" s="124" t="s">
        <v>39</v>
      </c>
      <c r="B78" s="104">
        <v>0</v>
      </c>
      <c r="C78" s="104">
        <f>C79+C80+C81</f>
        <v>792840</v>
      </c>
      <c r="D78" s="105">
        <f t="shared" si="18"/>
        <v>6.2228609298406309E-3</v>
      </c>
      <c r="E78" s="105">
        <f t="shared" si="19"/>
        <v>792840</v>
      </c>
      <c r="F78" s="104">
        <f>F79+F80+F81</f>
        <v>-46564.229999999996</v>
      </c>
      <c r="G78" s="105">
        <f t="shared" si="20"/>
        <v>-3.6500174569273743E-4</v>
      </c>
      <c r="H78" s="105">
        <f t="shared" si="28"/>
        <v>-5.8730929317390643</v>
      </c>
      <c r="I78" s="104">
        <v>0</v>
      </c>
      <c r="J78" s="104">
        <f>J79+J80+J81</f>
        <v>119115</v>
      </c>
      <c r="K78" s="104">
        <f>K79+K80+K81</f>
        <v>119115</v>
      </c>
      <c r="L78" s="104">
        <f t="shared" si="21"/>
        <v>0</v>
      </c>
      <c r="M78" s="105">
        <f t="shared" si="22"/>
        <v>6.9801250266956192E-4</v>
      </c>
      <c r="N78" s="105">
        <f t="shared" si="23"/>
        <v>119115</v>
      </c>
      <c r="O78" s="104">
        <f>O79+O80+O81</f>
        <v>252863.22999999998</v>
      </c>
      <c r="P78" s="105">
        <f t="shared" si="24"/>
        <v>1.4773727095534529E-3</v>
      </c>
      <c r="Q78" s="105">
        <f t="shared" si="27"/>
        <v>212.28495991268937</v>
      </c>
      <c r="R78" s="105">
        <f t="shared" si="25"/>
        <v>133748.22999999998</v>
      </c>
      <c r="S78" s="105">
        <f t="shared" si="26"/>
        <v>299427.45999999996</v>
      </c>
    </row>
    <row r="79" spans="1:19" s="100" customFormat="1" ht="38.25" x14ac:dyDescent="0.2">
      <c r="A79" s="124" t="s">
        <v>58</v>
      </c>
      <c r="B79" s="104">
        <v>0</v>
      </c>
      <c r="C79" s="104">
        <v>0</v>
      </c>
      <c r="D79" s="105">
        <f t="shared" si="18"/>
        <v>0</v>
      </c>
      <c r="E79" s="105">
        <f t="shared" si="19"/>
        <v>0</v>
      </c>
      <c r="F79" s="104">
        <v>-58592.52</v>
      </c>
      <c r="G79" s="105">
        <f t="shared" si="20"/>
        <v>-4.5928757083573871E-4</v>
      </c>
      <c r="H79" s="105">
        <v>0</v>
      </c>
      <c r="I79" s="104">
        <v>0</v>
      </c>
      <c r="J79" s="104">
        <v>0</v>
      </c>
      <c r="K79" s="104">
        <v>0</v>
      </c>
      <c r="L79" s="104">
        <f t="shared" si="21"/>
        <v>0</v>
      </c>
      <c r="M79" s="105">
        <f t="shared" si="22"/>
        <v>0</v>
      </c>
      <c r="N79" s="105">
        <f t="shared" si="23"/>
        <v>0</v>
      </c>
      <c r="O79" s="104">
        <v>133749.04999999999</v>
      </c>
      <c r="P79" s="105">
        <f t="shared" si="24"/>
        <v>7.8143902693444294E-4</v>
      </c>
      <c r="Q79" s="105">
        <v>0</v>
      </c>
      <c r="R79" s="105">
        <f t="shared" si="25"/>
        <v>133749.04999999999</v>
      </c>
      <c r="S79" s="105">
        <f t="shared" si="26"/>
        <v>192341.56999999998</v>
      </c>
    </row>
    <row r="80" spans="1:19" s="100" customFormat="1" ht="25.5" x14ac:dyDescent="0.2">
      <c r="A80" s="124" t="s">
        <v>173</v>
      </c>
      <c r="B80" s="104">
        <v>0</v>
      </c>
      <c r="C80" s="104">
        <v>0</v>
      </c>
      <c r="D80" s="105">
        <f t="shared" si="18"/>
        <v>0</v>
      </c>
      <c r="E80" s="105">
        <f t="shared" si="19"/>
        <v>0</v>
      </c>
      <c r="F80" s="104">
        <v>2028.29</v>
      </c>
      <c r="G80" s="105">
        <f t="shared" si="20"/>
        <v>1.5899100892919787E-5</v>
      </c>
      <c r="H80" s="105">
        <v>0</v>
      </c>
      <c r="I80" s="104">
        <v>0</v>
      </c>
      <c r="J80" s="104">
        <v>1388</v>
      </c>
      <c r="K80" s="104">
        <v>1388</v>
      </c>
      <c r="L80" s="104">
        <f t="shared" si="21"/>
        <v>0</v>
      </c>
      <c r="M80" s="105">
        <f t="shared" si="22"/>
        <v>8.1336637174608742E-6</v>
      </c>
      <c r="N80" s="105">
        <f t="shared" si="23"/>
        <v>1388</v>
      </c>
      <c r="O80" s="104">
        <v>1387.5</v>
      </c>
      <c r="P80" s="105">
        <f t="shared" si="24"/>
        <v>8.1065745877936316E-6</v>
      </c>
      <c r="Q80" s="105">
        <f t="shared" si="27"/>
        <v>99.963976945244966</v>
      </c>
      <c r="R80" s="105">
        <f t="shared" si="25"/>
        <v>-0.5</v>
      </c>
      <c r="S80" s="105">
        <f t="shared" si="26"/>
        <v>-640.79</v>
      </c>
    </row>
    <row r="81" spans="1:19" s="100" customFormat="1" ht="25.5" x14ac:dyDescent="0.2">
      <c r="A81" s="124" t="s">
        <v>180</v>
      </c>
      <c r="B81" s="104">
        <v>0</v>
      </c>
      <c r="C81" s="104">
        <v>792840</v>
      </c>
      <c r="D81" s="105">
        <f t="shared" si="18"/>
        <v>6.2228609298406309E-3</v>
      </c>
      <c r="E81" s="105">
        <f t="shared" si="19"/>
        <v>792840</v>
      </c>
      <c r="F81" s="104">
        <v>10000</v>
      </c>
      <c r="G81" s="105">
        <f t="shared" si="20"/>
        <v>7.8386724250081543E-5</v>
      </c>
      <c r="H81" s="105">
        <f t="shared" si="28"/>
        <v>1.2612885323646639</v>
      </c>
      <c r="I81" s="104">
        <v>0</v>
      </c>
      <c r="J81" s="104">
        <v>117727</v>
      </c>
      <c r="K81" s="104">
        <v>117727</v>
      </c>
      <c r="L81" s="104">
        <f t="shared" si="21"/>
        <v>0</v>
      </c>
      <c r="M81" s="105">
        <f t="shared" si="22"/>
        <v>6.8987883895210104E-4</v>
      </c>
      <c r="N81" s="105">
        <f t="shared" si="23"/>
        <v>117727</v>
      </c>
      <c r="O81" s="104">
        <v>117726.68</v>
      </c>
      <c r="P81" s="105">
        <f t="shared" si="24"/>
        <v>6.8782710803121626E-4</v>
      </c>
      <c r="Q81" s="105">
        <f t="shared" si="27"/>
        <v>99.999728184698483</v>
      </c>
      <c r="R81" s="105">
        <f t="shared" si="25"/>
        <v>-0.32000000000698492</v>
      </c>
      <c r="S81" s="105">
        <f t="shared" si="26"/>
        <v>107726.68</v>
      </c>
    </row>
    <row r="82" spans="1:19" s="80" customFormat="1" ht="14.25" x14ac:dyDescent="0.2">
      <c r="A82" s="132" t="s">
        <v>40</v>
      </c>
      <c r="B82" s="140">
        <f>SUM(B83:B91)</f>
        <v>7955391100</v>
      </c>
      <c r="C82" s="140">
        <f>+C88+C89+C83+C84+C85+C86+C87+C91+C90</f>
        <v>7897814217.3400002</v>
      </c>
      <c r="D82" s="103">
        <f t="shared" si="18"/>
        <v>61.988546900036511</v>
      </c>
      <c r="E82" s="103">
        <f t="shared" si="19"/>
        <v>-57576882.659999847</v>
      </c>
      <c r="F82" s="140">
        <f>SUM(F83:F91)</f>
        <v>7714509779.3999996</v>
      </c>
      <c r="G82" s="103">
        <f t="shared" si="20"/>
        <v>60.471515080238511</v>
      </c>
      <c r="H82" s="103">
        <f t="shared" si="28"/>
        <v>97.679048494993111</v>
      </c>
      <c r="I82" s="140">
        <f>SUM(I83:I91)</f>
        <v>9948863500</v>
      </c>
      <c r="J82" s="140">
        <f>+J88+J89+J83+J84+J85+J86+J87+J91+J90</f>
        <v>11490011266.99</v>
      </c>
      <c r="K82" s="140">
        <f>+K88+K89+K83+K84+K85+K86+K87+K91+K90</f>
        <v>11386425866.99</v>
      </c>
      <c r="L82" s="140">
        <f t="shared" si="21"/>
        <v>-103585400</v>
      </c>
      <c r="M82" s="103">
        <f t="shared" si="22"/>
        <v>66.72432200712862</v>
      </c>
      <c r="N82" s="103">
        <f t="shared" si="23"/>
        <v>1541147766.9899998</v>
      </c>
      <c r="O82" s="140">
        <f>SUM(O83:O91)</f>
        <v>11199671115.119997</v>
      </c>
      <c r="P82" s="103">
        <f t="shared" si="24"/>
        <v>65.434932795299545</v>
      </c>
      <c r="Q82" s="103">
        <f t="shared" si="27"/>
        <v>97.4731082056975</v>
      </c>
      <c r="R82" s="103">
        <f t="shared" si="25"/>
        <v>-290340151.87000275</v>
      </c>
      <c r="S82" s="103">
        <f t="shared" si="26"/>
        <v>3485161335.7199974</v>
      </c>
    </row>
    <row r="83" spans="1:19" ht="25.5" x14ac:dyDescent="0.2">
      <c r="A83" s="133" t="s">
        <v>175</v>
      </c>
      <c r="B83" s="104">
        <v>34195800</v>
      </c>
      <c r="C83" s="104">
        <v>347904900</v>
      </c>
      <c r="D83" s="105">
        <f t="shared" si="18"/>
        <v>2.7306440259196205</v>
      </c>
      <c r="E83" s="105">
        <f t="shared" si="19"/>
        <v>313709100</v>
      </c>
      <c r="F83" s="104">
        <v>347904900</v>
      </c>
      <c r="G83" s="105">
        <f t="shared" si="20"/>
        <v>2.7271125461552193</v>
      </c>
      <c r="H83" s="105">
        <f t="shared" si="28"/>
        <v>100</v>
      </c>
      <c r="I83" s="104">
        <v>200122000</v>
      </c>
      <c r="J83" s="104">
        <v>290472400</v>
      </c>
      <c r="K83" s="104">
        <v>290472400</v>
      </c>
      <c r="L83" s="104">
        <f t="shared" si="21"/>
        <v>0</v>
      </c>
      <c r="M83" s="105">
        <f t="shared" si="22"/>
        <v>1.7021648564868745</v>
      </c>
      <c r="N83" s="105">
        <f t="shared" si="23"/>
        <v>90350400</v>
      </c>
      <c r="O83" s="104">
        <v>290472400</v>
      </c>
      <c r="P83" s="105">
        <f t="shared" si="24"/>
        <v>1.6971071540867941</v>
      </c>
      <c r="Q83" s="105">
        <f t="shared" si="27"/>
        <v>100</v>
      </c>
      <c r="R83" s="105">
        <f t="shared" si="25"/>
        <v>0</v>
      </c>
      <c r="S83" s="105">
        <f t="shared" si="26"/>
        <v>-57432500</v>
      </c>
    </row>
    <row r="84" spans="1:19" ht="38.25" x14ac:dyDescent="0.2">
      <c r="A84" s="133" t="s">
        <v>176</v>
      </c>
      <c r="B84" s="104">
        <v>4112322500</v>
      </c>
      <c r="C84" s="104">
        <v>3724333073.9499998</v>
      </c>
      <c r="D84" s="105">
        <f t="shared" si="18"/>
        <v>29.231631572065879</v>
      </c>
      <c r="E84" s="105">
        <f t="shared" si="19"/>
        <v>-387989426.05000019</v>
      </c>
      <c r="F84" s="104">
        <v>3548595564.5799994</v>
      </c>
      <c r="G84" s="105">
        <f t="shared" si="20"/>
        <v>27.816278199579479</v>
      </c>
      <c r="H84" s="105">
        <f t="shared" si="28"/>
        <v>95.281369687389045</v>
      </c>
      <c r="I84" s="104">
        <v>5561783400</v>
      </c>
      <c r="J84" s="104">
        <v>6612347836.9899998</v>
      </c>
      <c r="K84" s="104">
        <v>6508762436.9899998</v>
      </c>
      <c r="L84" s="104">
        <f t="shared" si="21"/>
        <v>-103585400</v>
      </c>
      <c r="M84" s="105">
        <f t="shared" si="22"/>
        <v>38.141271526886008</v>
      </c>
      <c r="N84" s="105">
        <f t="shared" si="23"/>
        <v>1050564436.9899998</v>
      </c>
      <c r="O84" s="104">
        <v>6364217506.1099997</v>
      </c>
      <c r="P84" s="105">
        <f>O84/O$92*100</f>
        <v>37.183426238719051</v>
      </c>
      <c r="Q84" s="105">
        <f t="shared" si="27"/>
        <v>96.247470081777323</v>
      </c>
      <c r="R84" s="105">
        <f t="shared" si="25"/>
        <v>-248130330.88000011</v>
      </c>
      <c r="S84" s="105">
        <f t="shared" si="26"/>
        <v>2815621941.5300002</v>
      </c>
    </row>
    <row r="85" spans="1:19" ht="31.5" customHeight="1" x14ac:dyDescent="0.2">
      <c r="A85" s="133" t="s">
        <v>177</v>
      </c>
      <c r="B85" s="104">
        <v>3712794600</v>
      </c>
      <c r="C85" s="104">
        <v>3839587219.3899999</v>
      </c>
      <c r="D85" s="105">
        <f t="shared" si="18"/>
        <v>30.136240974543995</v>
      </c>
      <c r="E85" s="105">
        <f t="shared" si="19"/>
        <v>126792619.38999987</v>
      </c>
      <c r="F85" s="104">
        <v>3832542477.7800002</v>
      </c>
      <c r="G85" s="105">
        <f t="shared" si="20"/>
        <v>30.042045038246513</v>
      </c>
      <c r="H85" s="105">
        <f t="shared" si="28"/>
        <v>99.816523464438475</v>
      </c>
      <c r="I85" s="104">
        <v>4091847300</v>
      </c>
      <c r="J85" s="104">
        <v>4110388600</v>
      </c>
      <c r="K85" s="104">
        <v>4110388600</v>
      </c>
      <c r="L85" s="104">
        <f t="shared" si="21"/>
        <v>0</v>
      </c>
      <c r="M85" s="105">
        <f t="shared" si="22"/>
        <v>24.086828977294523</v>
      </c>
      <c r="N85" s="105">
        <f t="shared" si="23"/>
        <v>18541300</v>
      </c>
      <c r="O85" s="104">
        <v>4070293518.6199999</v>
      </c>
      <c r="P85" s="105">
        <f t="shared" si="24"/>
        <v>23.781000362454783</v>
      </c>
      <c r="Q85" s="105">
        <f t="shared" si="27"/>
        <v>99.024542804055073</v>
      </c>
      <c r="R85" s="105">
        <f t="shared" si="25"/>
        <v>-40095081.380000114</v>
      </c>
      <c r="S85" s="105">
        <f t="shared" si="26"/>
        <v>237751040.83999968</v>
      </c>
    </row>
    <row r="86" spans="1:19" ht="15" x14ac:dyDescent="0.2">
      <c r="A86" s="134" t="s">
        <v>143</v>
      </c>
      <c r="B86" s="104">
        <v>96078200</v>
      </c>
      <c r="C86" s="104">
        <v>110191453</v>
      </c>
      <c r="D86" s="105">
        <f t="shared" si="18"/>
        <v>0.86487322495846608</v>
      </c>
      <c r="E86" s="105">
        <f t="shared" si="19"/>
        <v>14113253</v>
      </c>
      <c r="F86" s="104">
        <v>109669265.31999999</v>
      </c>
      <c r="G86" s="105">
        <f t="shared" si="20"/>
        <v>0.85966144593478699</v>
      </c>
      <c r="H86" s="105">
        <f t="shared" si="28"/>
        <v>99.526108726418187</v>
      </c>
      <c r="I86" s="104">
        <v>95110800</v>
      </c>
      <c r="J86" s="104">
        <v>99830026</v>
      </c>
      <c r="K86" s="104">
        <v>99830026</v>
      </c>
      <c r="L86" s="104">
        <f t="shared" si="21"/>
        <v>0</v>
      </c>
      <c r="M86" s="105">
        <f t="shared" si="22"/>
        <v>0.5850027812603571</v>
      </c>
      <c r="N86" s="105">
        <f t="shared" si="23"/>
        <v>4719226</v>
      </c>
      <c r="O86" s="104">
        <v>99006171.590000004</v>
      </c>
      <c r="P86" s="105">
        <f t="shared" si="24"/>
        <v>0.5784511096549404</v>
      </c>
      <c r="Q86" s="105">
        <f t="shared" si="27"/>
        <v>99.174742867441509</v>
      </c>
      <c r="R86" s="105">
        <f t="shared" si="25"/>
        <v>-823854.40999999642</v>
      </c>
      <c r="S86" s="105">
        <f t="shared" si="26"/>
        <v>-10663093.729999989</v>
      </c>
    </row>
    <row r="87" spans="1:19" ht="25.5" x14ac:dyDescent="0.2">
      <c r="A87" s="133" t="s">
        <v>211</v>
      </c>
      <c r="B87" s="104">
        <v>0</v>
      </c>
      <c r="C87" s="104">
        <v>0</v>
      </c>
      <c r="D87" s="105">
        <f t="shared" si="18"/>
        <v>0</v>
      </c>
      <c r="E87" s="105">
        <f t="shared" si="19"/>
        <v>0</v>
      </c>
      <c r="F87" s="104">
        <v>0</v>
      </c>
      <c r="G87" s="105">
        <f t="shared" si="20"/>
        <v>0</v>
      </c>
      <c r="H87" s="105">
        <v>0</v>
      </c>
      <c r="I87" s="104">
        <v>0</v>
      </c>
      <c r="J87" s="104">
        <v>-88658</v>
      </c>
      <c r="K87" s="104">
        <v>-88658</v>
      </c>
      <c r="L87" s="104">
        <f t="shared" si="21"/>
        <v>0</v>
      </c>
      <c r="M87" s="105">
        <f t="shared" si="22"/>
        <v>-5.1953483995867877E-4</v>
      </c>
      <c r="N87" s="105">
        <f t="shared" si="23"/>
        <v>-88658</v>
      </c>
      <c r="O87" s="104">
        <v>-1379541.94</v>
      </c>
      <c r="P87" s="105">
        <f t="shared" si="24"/>
        <v>-8.0600790152068665E-3</v>
      </c>
      <c r="Q87" s="105">
        <f t="shared" si="27"/>
        <v>1556.0264612330527</v>
      </c>
      <c r="R87" s="105">
        <f>O87-J87</f>
        <v>-1290883.94</v>
      </c>
      <c r="S87" s="105">
        <f t="shared" si="26"/>
        <v>-1379541.94</v>
      </c>
    </row>
    <row r="88" spans="1:19" ht="38.25" x14ac:dyDescent="0.2">
      <c r="A88" s="124" t="s">
        <v>212</v>
      </c>
      <c r="B88" s="104">
        <v>0</v>
      </c>
      <c r="C88" s="104">
        <v>-24110946</v>
      </c>
      <c r="D88" s="105">
        <f>C88/C$92*100</f>
        <v>-0.18924255063429854</v>
      </c>
      <c r="E88" s="105">
        <f t="shared" si="19"/>
        <v>-24110946</v>
      </c>
      <c r="F88" s="104">
        <v>-24110945.16</v>
      </c>
      <c r="G88" s="105">
        <f t="shared" si="20"/>
        <v>-0.18899780096657581</v>
      </c>
      <c r="H88" s="105">
        <f t="shared" si="28"/>
        <v>99.99999651610517</v>
      </c>
      <c r="I88" s="104">
        <v>0</v>
      </c>
      <c r="J88" s="104">
        <v>397571626</v>
      </c>
      <c r="K88" s="104">
        <v>397571626</v>
      </c>
      <c r="L88" s="104">
        <f t="shared" si="21"/>
        <v>0</v>
      </c>
      <c r="M88" s="105">
        <f t="shared" si="22"/>
        <v>2.3297650644727117</v>
      </c>
      <c r="N88" s="105">
        <f t="shared" si="23"/>
        <v>397571626</v>
      </c>
      <c r="O88" s="104">
        <v>397571626.38999999</v>
      </c>
      <c r="P88" s="105">
        <f t="shared" si="24"/>
        <v>2.3228425537448345</v>
      </c>
      <c r="Q88" s="105">
        <f t="shared" si="27"/>
        <v>100.00000009809553</v>
      </c>
      <c r="R88" s="105">
        <f t="shared" si="25"/>
        <v>0.38999998569488525</v>
      </c>
      <c r="S88" s="105">
        <f t="shared" si="26"/>
        <v>421682571.55000001</v>
      </c>
    </row>
    <row r="89" spans="1:19" ht="51" x14ac:dyDescent="0.2">
      <c r="A89" s="124" t="s">
        <v>213</v>
      </c>
      <c r="B89" s="104">
        <v>0</v>
      </c>
      <c r="C89" s="104">
        <v>1500</v>
      </c>
      <c r="D89" s="105">
        <f t="shared" si="18"/>
        <v>1.1773234693962144E-5</v>
      </c>
      <c r="E89" s="105">
        <f t="shared" si="19"/>
        <v>1500</v>
      </c>
      <c r="F89" s="104">
        <v>1500</v>
      </c>
      <c r="G89" s="105">
        <f t="shared" si="20"/>
        <v>1.1758008637512231E-5</v>
      </c>
      <c r="H89" s="105">
        <f t="shared" si="28"/>
        <v>100</v>
      </c>
      <c r="I89" s="104">
        <v>0</v>
      </c>
      <c r="J89" s="104">
        <v>0</v>
      </c>
      <c r="K89" s="104">
        <v>0</v>
      </c>
      <c r="L89" s="104">
        <f t="shared" si="21"/>
        <v>0</v>
      </c>
      <c r="M89" s="105">
        <f t="shared" si="22"/>
        <v>0</v>
      </c>
      <c r="N89" s="105">
        <f t="shared" si="23"/>
        <v>0</v>
      </c>
      <c r="O89" s="104">
        <v>0</v>
      </c>
      <c r="P89" s="105">
        <f t="shared" si="24"/>
        <v>0</v>
      </c>
      <c r="Q89" s="105">
        <v>0</v>
      </c>
      <c r="R89" s="105">
        <f t="shared" si="25"/>
        <v>0</v>
      </c>
      <c r="S89" s="105">
        <f t="shared" si="26"/>
        <v>-1500</v>
      </c>
    </row>
    <row r="90" spans="1:19" ht="38.25" x14ac:dyDescent="0.2">
      <c r="A90" s="133" t="s">
        <v>178</v>
      </c>
      <c r="B90" s="104">
        <v>0</v>
      </c>
      <c r="C90" s="104">
        <v>492212</v>
      </c>
      <c r="D90" s="105">
        <f t="shared" si="18"/>
        <v>3.8632849301229971E-3</v>
      </c>
      <c r="E90" s="105">
        <f t="shared" si="19"/>
        <v>492212</v>
      </c>
      <c r="F90" s="104">
        <v>492211.41</v>
      </c>
      <c r="G90" s="105">
        <f t="shared" si="20"/>
        <v>3.8582840068413825E-3</v>
      </c>
      <c r="H90" s="105">
        <f t="shared" si="28"/>
        <v>99.999880132950835</v>
      </c>
      <c r="I90" s="104">
        <v>0</v>
      </c>
      <c r="J90" s="104">
        <v>497512</v>
      </c>
      <c r="K90" s="104">
        <v>497512</v>
      </c>
      <c r="L90" s="104">
        <f t="shared" si="21"/>
        <v>0</v>
      </c>
      <c r="M90" s="105">
        <f t="shared" si="22"/>
        <v>2.9154144837185837E-3</v>
      </c>
      <c r="N90" s="105">
        <f t="shared" si="23"/>
        <v>497512</v>
      </c>
      <c r="O90" s="104">
        <v>497510.22</v>
      </c>
      <c r="P90" s="105">
        <f t="shared" si="24"/>
        <v>2.9067414101763018E-3</v>
      </c>
      <c r="Q90" s="105">
        <f t="shared" si="27"/>
        <v>99.999642219685143</v>
      </c>
      <c r="R90" s="105">
        <f t="shared" si="25"/>
        <v>-1.7800000000279397</v>
      </c>
      <c r="S90" s="105">
        <f t="shared" si="26"/>
        <v>5298.8099999999977</v>
      </c>
    </row>
    <row r="91" spans="1:19" ht="57" customHeight="1" x14ac:dyDescent="0.2">
      <c r="A91" s="133" t="s">
        <v>97</v>
      </c>
      <c r="B91" s="104">
        <v>0</v>
      </c>
      <c r="C91" s="104">
        <v>-100585195</v>
      </c>
      <c r="D91" s="105">
        <f t="shared" si="18"/>
        <v>-0.789475404981965</v>
      </c>
      <c r="E91" s="105">
        <f t="shared" si="19"/>
        <v>-100585195</v>
      </c>
      <c r="F91" s="104">
        <v>-100585194.53</v>
      </c>
      <c r="G91" s="105">
        <f t="shared" si="20"/>
        <v>-0.7884543907263919</v>
      </c>
      <c r="H91" s="105">
        <f t="shared" si="28"/>
        <v>99.999999532734421</v>
      </c>
      <c r="I91" s="104">
        <v>0</v>
      </c>
      <c r="J91" s="104">
        <v>-21008076</v>
      </c>
      <c r="K91" s="104">
        <v>-21008076</v>
      </c>
      <c r="L91" s="104">
        <f t="shared" si="21"/>
        <v>0</v>
      </c>
      <c r="M91" s="105">
        <f t="shared" si="22"/>
        <v>-0.1231070789156056</v>
      </c>
      <c r="N91" s="105">
        <f t="shared" si="23"/>
        <v>-21008076</v>
      </c>
      <c r="O91" s="104">
        <v>-21008075.870000001</v>
      </c>
      <c r="P91" s="105">
        <f t="shared" si="24"/>
        <v>-0.12274128575580727</v>
      </c>
      <c r="Q91" s="105">
        <f t="shared" si="27"/>
        <v>99.999999381190364</v>
      </c>
      <c r="R91" s="105">
        <f t="shared" si="25"/>
        <v>0.12999999895691872</v>
      </c>
      <c r="S91" s="105">
        <f t="shared" si="26"/>
        <v>79577118.659999996</v>
      </c>
    </row>
    <row r="92" spans="1:19" s="80" customFormat="1" ht="21" customHeight="1" x14ac:dyDescent="0.2">
      <c r="A92" s="126" t="s">
        <v>48</v>
      </c>
      <c r="B92" s="140">
        <f>B9+B26+B82</f>
        <v>12168556070</v>
      </c>
      <c r="C92" s="140">
        <f>C9+C26+C82</f>
        <v>12740763596.34</v>
      </c>
      <c r="D92" s="103">
        <f t="shared" si="18"/>
        <v>100</v>
      </c>
      <c r="E92" s="103">
        <f t="shared" si="19"/>
        <v>572207526.34000015</v>
      </c>
      <c r="F92" s="140">
        <f>F9+F26+F82</f>
        <v>12757262273.26</v>
      </c>
      <c r="G92" s="103">
        <f t="shared" si="20"/>
        <v>100</v>
      </c>
      <c r="H92" s="103">
        <f t="shared" si="28"/>
        <v>100.12949519701269</v>
      </c>
      <c r="I92" s="140">
        <f>I9+I26+I82</f>
        <v>14530099739</v>
      </c>
      <c r="J92" s="140">
        <f>J9+J26+J82</f>
        <v>17168465977.99</v>
      </c>
      <c r="K92" s="140">
        <f>K9+K26+K82</f>
        <v>17064880577.99</v>
      </c>
      <c r="L92" s="140">
        <f t="shared" si="21"/>
        <v>-103585400</v>
      </c>
      <c r="M92" s="103">
        <f t="shared" si="22"/>
        <v>100</v>
      </c>
      <c r="N92" s="103">
        <f t="shared" si="23"/>
        <v>2638366238.9899998</v>
      </c>
      <c r="O92" s="140">
        <f>O9+O26+O82</f>
        <v>17115737170.779999</v>
      </c>
      <c r="P92" s="103">
        <f t="shared" si="24"/>
        <v>100</v>
      </c>
      <c r="Q92" s="103">
        <f t="shared" si="27"/>
        <v>99.692874090919943</v>
      </c>
      <c r="R92" s="103">
        <f>O92-J92</f>
        <v>-52728807.210000992</v>
      </c>
      <c r="S92" s="103">
        <f t="shared" si="26"/>
        <v>4358474897.5199986</v>
      </c>
    </row>
    <row r="93" spans="1:19" ht="15" customHeight="1" x14ac:dyDescent="0.2">
      <c r="B93" s="115"/>
      <c r="F93" s="110"/>
      <c r="I93" s="115"/>
      <c r="O93" s="110"/>
    </row>
    <row r="94" spans="1:19" ht="15" customHeight="1" x14ac:dyDescent="0.2">
      <c r="B94" s="102"/>
      <c r="C94" s="92"/>
      <c r="E94" s="101"/>
      <c r="F94" s="110"/>
      <c r="I94" s="102"/>
      <c r="J94" s="92"/>
      <c r="K94" s="93"/>
      <c r="L94" s="92"/>
      <c r="M94" s="92"/>
      <c r="N94" s="93"/>
      <c r="O94" s="110"/>
    </row>
    <row r="95" spans="1:19" hidden="1" x14ac:dyDescent="0.2">
      <c r="C95" s="93"/>
      <c r="F95" s="109"/>
      <c r="J95" s="93"/>
      <c r="K95" s="93"/>
      <c r="L95" s="93"/>
      <c r="M95" s="93"/>
      <c r="O95" s="109"/>
    </row>
    <row r="96" spans="1:19" hidden="1" x14ac:dyDescent="0.2">
      <c r="C96" s="93"/>
      <c r="F96" s="110"/>
      <c r="J96" s="93"/>
      <c r="K96" s="93"/>
      <c r="L96" s="93"/>
      <c r="M96" s="93"/>
      <c r="O96" s="110"/>
      <c r="R96" s="82"/>
    </row>
    <row r="97" spans="1:17" ht="26.25" hidden="1" x14ac:dyDescent="0.25">
      <c r="A97" s="136" t="s">
        <v>175</v>
      </c>
      <c r="B97" s="104"/>
      <c r="C97" s="104"/>
      <c r="D97" s="111"/>
      <c r="E97" s="111"/>
      <c r="G97" s="111"/>
      <c r="H97" s="112"/>
      <c r="I97" s="104">
        <v>10286400</v>
      </c>
      <c r="J97" s="104">
        <f>7598800+2687600</f>
        <v>10286400</v>
      </c>
      <c r="K97" s="104"/>
      <c r="L97" s="93"/>
      <c r="M97" s="93"/>
    </row>
    <row r="98" spans="1:17" ht="38.25" hidden="1" x14ac:dyDescent="0.25">
      <c r="A98" s="137" t="s">
        <v>176</v>
      </c>
      <c r="B98" s="104"/>
      <c r="C98" s="104"/>
      <c r="D98" s="111"/>
      <c r="E98" s="111"/>
      <c r="F98" s="109"/>
      <c r="G98" s="111"/>
      <c r="H98" s="112"/>
      <c r="I98" s="104">
        <v>-133701822</v>
      </c>
      <c r="J98" s="104">
        <f>-13013970+1682871+830877-7356200+109876300-29400-7500-25143300-59060800-37760100-101855100-1865500</f>
        <v>-133701822</v>
      </c>
      <c r="K98" s="104"/>
      <c r="L98" s="93"/>
      <c r="M98" s="93"/>
      <c r="O98" s="109"/>
      <c r="P98" s="93"/>
    </row>
    <row r="99" spans="1:17" ht="25.5" hidden="1" x14ac:dyDescent="0.25">
      <c r="A99" s="137" t="s">
        <v>177</v>
      </c>
      <c r="B99" s="104"/>
      <c r="C99" s="104"/>
      <c r="D99" s="113"/>
      <c r="E99" s="113"/>
      <c r="G99" s="113"/>
      <c r="H99" s="114"/>
      <c r="I99" s="104">
        <v>-101664166</v>
      </c>
      <c r="J99" s="104">
        <f>-419000-4.5+4.5-80918400-16538000-3620166-13400-77900-77300</f>
        <v>-101664166</v>
      </c>
      <c r="K99" s="104"/>
    </row>
    <row r="100" spans="1:17" ht="15" hidden="1" x14ac:dyDescent="0.25">
      <c r="A100" s="138" t="s">
        <v>143</v>
      </c>
      <c r="B100" s="104"/>
      <c r="C100" s="104"/>
      <c r="D100" s="113"/>
      <c r="E100" s="113"/>
      <c r="G100" s="113"/>
      <c r="H100" s="114"/>
      <c r="I100" s="104">
        <v>7598800</v>
      </c>
      <c r="J100" s="104">
        <v>7598800</v>
      </c>
      <c r="K100" s="104"/>
      <c r="L100" s="93"/>
      <c r="M100" s="93"/>
    </row>
    <row r="101" spans="1:17" x14ac:dyDescent="0.2">
      <c r="B101" s="102"/>
      <c r="D101" s="99"/>
      <c r="E101" s="99"/>
      <c r="G101" s="99"/>
      <c r="H101" s="99"/>
      <c r="I101" s="102"/>
      <c r="K101" s="93"/>
      <c r="L101" s="116"/>
      <c r="M101" s="116"/>
      <c r="N101" s="116"/>
      <c r="O101" s="93"/>
      <c r="P101" s="116"/>
      <c r="Q101" s="116"/>
    </row>
    <row r="102" spans="1:17" x14ac:dyDescent="0.2">
      <c r="B102" s="102"/>
      <c r="C102" s="92"/>
      <c r="D102" s="99"/>
      <c r="E102" s="99"/>
      <c r="F102" s="109"/>
      <c r="G102" s="99"/>
      <c r="H102" s="99"/>
      <c r="I102" s="102"/>
      <c r="J102" s="93"/>
      <c r="K102" s="93"/>
      <c r="L102" s="93"/>
      <c r="O102" s="109"/>
    </row>
    <row r="103" spans="1:17" x14ac:dyDescent="0.2">
      <c r="K103" s="93"/>
    </row>
    <row r="104" spans="1:17" x14ac:dyDescent="0.2">
      <c r="F104" s="93"/>
    </row>
    <row r="108" spans="1:17" x14ac:dyDescent="0.2">
      <c r="C108" s="93"/>
    </row>
    <row r="110" spans="1:17" x14ac:dyDescent="0.2">
      <c r="C110" s="93"/>
    </row>
    <row r="116" spans="3:3" x14ac:dyDescent="0.2">
      <c r="C116" s="93"/>
    </row>
    <row r="118" spans="3:3" x14ac:dyDescent="0.2">
      <c r="C118" s="93"/>
    </row>
  </sheetData>
  <autoFilter ref="A8:S92"/>
  <mergeCells count="6">
    <mergeCell ref="R1:S2"/>
    <mergeCell ref="A4:S4"/>
    <mergeCell ref="B6:H6"/>
    <mergeCell ref="R6:S6"/>
    <mergeCell ref="A6:A7"/>
    <mergeCell ref="I6:Q6"/>
  </mergeCells>
  <pageMargins left="0.27559055118110237" right="0.27559055118110237" top="0.98425196850393704" bottom="0.39370078740157483" header="0.31496062992125984" footer="0.31496062992125984"/>
  <pageSetup paperSize="9" scale="50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2" t="s">
        <v>151</v>
      </c>
      <c r="C1" s="62"/>
      <c r="D1" s="66"/>
      <c r="E1" s="66"/>
      <c r="F1" s="66"/>
    </row>
    <row r="2" spans="2:6" x14ac:dyDescent="0.2">
      <c r="B2" s="62" t="s">
        <v>152</v>
      </c>
      <c r="C2" s="62"/>
      <c r="D2" s="66"/>
      <c r="E2" s="66"/>
      <c r="F2" s="66"/>
    </row>
    <row r="3" spans="2:6" x14ac:dyDescent="0.2">
      <c r="B3" s="63"/>
      <c r="C3" s="63"/>
      <c r="D3" s="67"/>
      <c r="E3" s="67"/>
      <c r="F3" s="67"/>
    </row>
    <row r="4" spans="2:6" ht="51" x14ac:dyDescent="0.2">
      <c r="B4" s="63" t="s">
        <v>153</v>
      </c>
      <c r="C4" s="63"/>
      <c r="D4" s="67"/>
      <c r="E4" s="67"/>
      <c r="F4" s="67"/>
    </row>
    <row r="5" spans="2:6" x14ac:dyDescent="0.2">
      <c r="B5" s="63"/>
      <c r="C5" s="63"/>
      <c r="D5" s="67"/>
      <c r="E5" s="67"/>
      <c r="F5" s="67"/>
    </row>
    <row r="6" spans="2:6" ht="25.5" x14ac:dyDescent="0.2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 x14ac:dyDescent="0.25">
      <c r="B7" s="63"/>
      <c r="C7" s="63"/>
      <c r="D7" s="67"/>
      <c r="E7" s="67"/>
      <c r="F7" s="67"/>
    </row>
    <row r="8" spans="2:6" ht="39" thickBot="1" x14ac:dyDescent="0.25">
      <c r="B8" s="64" t="s">
        <v>157</v>
      </c>
      <c r="C8" s="65"/>
      <c r="D8" s="68"/>
      <c r="E8" s="68">
        <v>1</v>
      </c>
      <c r="F8" s="69" t="s">
        <v>158</v>
      </c>
    </row>
    <row r="9" spans="2:6" x14ac:dyDescent="0.2">
      <c r="B9" s="63"/>
      <c r="C9" s="63"/>
      <c r="D9" s="67"/>
      <c r="E9" s="67"/>
      <c r="F9" s="67"/>
    </row>
    <row r="10" spans="2:6" x14ac:dyDescent="0.2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6"/>
      <c r="E1" s="28"/>
      <c r="F1" s="28"/>
      <c r="S1" s="156" t="s">
        <v>73</v>
      </c>
      <c r="T1" s="156"/>
    </row>
    <row r="2" spans="1:20" s="29" customFormat="1" ht="12.75" x14ac:dyDescent="0.2">
      <c r="A2" s="153" t="s">
        <v>150</v>
      </c>
      <c r="B2" s="154"/>
      <c r="C2" s="154"/>
      <c r="D2" s="154"/>
      <c r="E2" s="154"/>
      <c r="F2" s="154"/>
      <c r="G2" s="154"/>
      <c r="H2" s="154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</row>
    <row r="3" spans="1:20" s="29" customFormat="1" x14ac:dyDescent="0.25">
      <c r="A3" s="30"/>
      <c r="B3" s="31"/>
      <c r="C3" s="43"/>
      <c r="D3" s="57"/>
      <c r="E3" s="43"/>
      <c r="F3" s="43"/>
      <c r="G3" s="61"/>
      <c r="H3" s="61"/>
    </row>
    <row r="4" spans="1:20" ht="21.75" customHeight="1" x14ac:dyDescent="0.25">
      <c r="A4" s="157" t="s">
        <v>0</v>
      </c>
      <c r="B4" s="149" t="s">
        <v>107</v>
      </c>
      <c r="C4" s="149"/>
      <c r="D4" s="149"/>
      <c r="E4" s="149"/>
      <c r="F4" s="149"/>
      <c r="G4" s="149"/>
      <c r="H4" s="150"/>
      <c r="L4" s="149" t="s">
        <v>149</v>
      </c>
      <c r="M4" s="149"/>
      <c r="N4" s="149"/>
      <c r="O4" s="149"/>
      <c r="P4" s="149"/>
      <c r="Q4" s="149"/>
      <c r="R4" s="150"/>
      <c r="S4" s="151" t="s">
        <v>56</v>
      </c>
      <c r="T4" s="152"/>
    </row>
    <row r="5" spans="1:20" ht="120" x14ac:dyDescent="0.2">
      <c r="A5" s="158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0" t="s">
        <v>160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1"/>
      <c r="M6" s="71"/>
      <c r="N6" s="71"/>
      <c r="O6" s="71"/>
      <c r="P6" s="71"/>
      <c r="Q6" s="71"/>
      <c r="R6" s="71"/>
      <c r="S6" s="71"/>
      <c r="T6" s="71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2"/>
      <c r="M7" s="72"/>
      <c r="N7" s="72"/>
      <c r="O7" s="72"/>
      <c r="P7" s="72"/>
      <c r="Q7" s="72"/>
      <c r="R7" s="72"/>
      <c r="S7" s="72"/>
      <c r="T7" s="72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2"/>
      <c r="M8" s="72"/>
      <c r="N8" s="72"/>
      <c r="O8" s="72"/>
      <c r="P8" s="72"/>
      <c r="Q8" s="72"/>
      <c r="R8" s="72"/>
      <c r="S8" s="72"/>
      <c r="T8" s="72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3"/>
      <c r="M11" s="73"/>
      <c r="N11" s="73"/>
      <c r="O11" s="73"/>
      <c r="P11" s="73"/>
      <c r="Q11" s="73"/>
      <c r="R11" s="73"/>
      <c r="S11" s="73"/>
      <c r="T11" s="73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3"/>
      <c r="M14" s="73"/>
      <c r="N14" s="73"/>
      <c r="O14" s="73"/>
      <c r="P14" s="73"/>
      <c r="Q14" s="73"/>
      <c r="R14" s="73"/>
      <c r="S14" s="73"/>
      <c r="T14" s="73"/>
    </row>
    <row r="15" spans="1:20" s="17" customFormat="1" ht="103.9" customHeight="1" x14ac:dyDescent="0.2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3"/>
      <c r="M15" s="73"/>
      <c r="N15" s="73"/>
      <c r="O15" s="73"/>
      <c r="P15" s="73"/>
      <c r="Q15" s="73"/>
      <c r="R15" s="73"/>
      <c r="S15" s="73"/>
      <c r="T15" s="73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3"/>
      <c r="M16" s="73"/>
      <c r="N16" s="73"/>
      <c r="O16" s="73"/>
      <c r="P16" s="73"/>
      <c r="Q16" s="73"/>
      <c r="R16" s="73"/>
      <c r="S16" s="73"/>
      <c r="T16" s="73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3"/>
      <c r="M18" s="73"/>
      <c r="N18" s="73"/>
      <c r="O18" s="73"/>
      <c r="P18" s="73"/>
      <c r="Q18" s="73"/>
      <c r="R18" s="73"/>
      <c r="S18" s="73"/>
      <c r="T18" s="73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3"/>
      <c r="M19" s="73"/>
      <c r="N19" s="73"/>
      <c r="O19" s="73"/>
      <c r="P19" s="73"/>
      <c r="Q19" s="73"/>
      <c r="R19" s="73"/>
      <c r="S19" s="73"/>
      <c r="T19" s="73"/>
    </row>
    <row r="20" spans="1:20" s="17" customFormat="1" ht="45" x14ac:dyDescent="0.2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3"/>
      <c r="M20" s="73"/>
      <c r="N20" s="73"/>
      <c r="O20" s="73"/>
      <c r="P20" s="73"/>
      <c r="Q20" s="73"/>
      <c r="R20" s="73"/>
      <c r="S20" s="73"/>
      <c r="T20" s="73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3"/>
      <c r="M21" s="73"/>
      <c r="N21" s="73"/>
      <c r="O21" s="73"/>
      <c r="P21" s="73"/>
      <c r="Q21" s="73"/>
      <c r="R21" s="73"/>
      <c r="S21" s="73"/>
      <c r="T21" s="73"/>
    </row>
    <row r="22" spans="1:20" s="17" customFormat="1" ht="60" x14ac:dyDescent="0.2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3"/>
      <c r="M22" s="73"/>
      <c r="N22" s="73"/>
      <c r="O22" s="73"/>
      <c r="P22" s="73"/>
      <c r="Q22" s="73"/>
      <c r="R22" s="73"/>
      <c r="S22" s="73"/>
      <c r="T22" s="73"/>
    </row>
    <row r="23" spans="1:20" s="17" customFormat="1" ht="42.75" customHeight="1" x14ac:dyDescent="0.2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3"/>
      <c r="M23" s="73"/>
      <c r="N23" s="73"/>
      <c r="O23" s="73"/>
      <c r="P23" s="73"/>
      <c r="Q23" s="73"/>
      <c r="R23" s="73"/>
      <c r="S23" s="73"/>
      <c r="T23" s="73"/>
    </row>
    <row r="24" spans="1:20" s="17" customFormat="1" ht="36" customHeight="1" x14ac:dyDescent="0.2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3"/>
      <c r="M24" s="73"/>
      <c r="N24" s="73"/>
      <c r="O24" s="73"/>
      <c r="P24" s="73"/>
      <c r="Q24" s="73"/>
      <c r="R24" s="73"/>
      <c r="S24" s="73"/>
      <c r="T24" s="73"/>
    </row>
    <row r="25" spans="1:20" s="17" customFormat="1" ht="60" x14ac:dyDescent="0.2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3"/>
      <c r="M25" s="73"/>
      <c r="N25" s="73"/>
      <c r="O25" s="73"/>
      <c r="P25" s="73"/>
      <c r="Q25" s="73"/>
      <c r="R25" s="73"/>
      <c r="S25" s="73"/>
      <c r="T25" s="73"/>
    </row>
    <row r="26" spans="1:20" s="17" customFormat="1" ht="30" x14ac:dyDescent="0.2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3"/>
      <c r="M26" s="73"/>
      <c r="N26" s="73"/>
      <c r="O26" s="73"/>
      <c r="P26" s="73"/>
      <c r="Q26" s="73"/>
      <c r="R26" s="73"/>
      <c r="S26" s="73"/>
      <c r="T26" s="73"/>
    </row>
    <row r="27" spans="1:20" s="17" customFormat="1" ht="30" customHeight="1" x14ac:dyDescent="0.2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3"/>
      <c r="M27" s="73"/>
      <c r="N27" s="73"/>
      <c r="O27" s="73"/>
      <c r="P27" s="73"/>
      <c r="Q27" s="73"/>
      <c r="R27" s="73"/>
      <c r="S27" s="73"/>
      <c r="T27" s="73"/>
    </row>
    <row r="28" spans="1:20" s="17" customFormat="1" ht="30" customHeight="1" x14ac:dyDescent="0.2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3"/>
      <c r="M28" s="73"/>
      <c r="N28" s="73"/>
      <c r="O28" s="73"/>
      <c r="P28" s="73"/>
      <c r="Q28" s="73"/>
      <c r="R28" s="73"/>
      <c r="S28" s="73"/>
      <c r="T28" s="73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3"/>
      <c r="M29" s="73"/>
      <c r="N29" s="73"/>
      <c r="O29" s="73"/>
      <c r="P29" s="73"/>
      <c r="Q29" s="73"/>
      <c r="R29" s="73"/>
      <c r="S29" s="73"/>
      <c r="T29" s="73"/>
    </row>
    <row r="30" spans="1:20" s="17" customFormat="1" ht="30" x14ac:dyDescent="0.2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3"/>
      <c r="M30" s="73"/>
      <c r="N30" s="73"/>
      <c r="O30" s="73"/>
      <c r="P30" s="73"/>
      <c r="Q30" s="73"/>
      <c r="R30" s="73"/>
      <c r="S30" s="73"/>
      <c r="T30" s="73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2"/>
      <c r="M31" s="72"/>
      <c r="N31" s="72"/>
      <c r="O31" s="72"/>
      <c r="P31" s="72"/>
      <c r="Q31" s="72"/>
      <c r="R31" s="72"/>
      <c r="S31" s="72"/>
      <c r="T31" s="72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3"/>
      <c r="M32" s="73"/>
      <c r="N32" s="73"/>
      <c r="O32" s="73"/>
      <c r="P32" s="73"/>
      <c r="Q32" s="73"/>
      <c r="R32" s="73"/>
      <c r="S32" s="73"/>
      <c r="T32" s="73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3"/>
      <c r="M33" s="73"/>
      <c r="N33" s="73"/>
      <c r="O33" s="73"/>
      <c r="P33" s="73"/>
      <c r="Q33" s="73"/>
      <c r="R33" s="73"/>
      <c r="S33" s="73"/>
      <c r="T33" s="73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3"/>
      <c r="M34" s="73"/>
      <c r="N34" s="73"/>
      <c r="O34" s="73"/>
      <c r="P34" s="73"/>
      <c r="Q34" s="73"/>
      <c r="R34" s="73"/>
      <c r="S34" s="73"/>
      <c r="T34" s="73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3"/>
      <c r="M36" s="73"/>
      <c r="N36" s="73"/>
      <c r="O36" s="73"/>
      <c r="P36" s="73"/>
      <c r="Q36" s="73"/>
      <c r="R36" s="73"/>
      <c r="S36" s="73"/>
      <c r="T36" s="73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3"/>
      <c r="M37" s="73"/>
      <c r="N37" s="73"/>
      <c r="O37" s="73"/>
      <c r="P37" s="73"/>
      <c r="Q37" s="73"/>
      <c r="R37" s="73"/>
      <c r="S37" s="73"/>
      <c r="T37" s="73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3"/>
      <c r="M38" s="73"/>
      <c r="N38" s="73"/>
      <c r="O38" s="73"/>
      <c r="P38" s="73"/>
      <c r="Q38" s="73"/>
      <c r="R38" s="73"/>
      <c r="S38" s="73"/>
      <c r="T38" s="73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2"/>
      <c r="M39" s="72"/>
      <c r="N39" s="72"/>
      <c r="O39" s="72"/>
      <c r="P39" s="72"/>
      <c r="Q39" s="72"/>
      <c r="R39" s="72"/>
      <c r="S39" s="72"/>
      <c r="T39" s="72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3"/>
      <c r="M40" s="73"/>
      <c r="N40" s="73"/>
      <c r="O40" s="73"/>
      <c r="P40" s="73"/>
      <c r="Q40" s="73"/>
      <c r="R40" s="73"/>
      <c r="S40" s="73"/>
      <c r="T40" s="73"/>
    </row>
    <row r="41" spans="1:20" s="17" customFormat="1" ht="60" customHeight="1" x14ac:dyDescent="0.2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3"/>
      <c r="M41" s="73"/>
      <c r="N41" s="73"/>
      <c r="O41" s="73"/>
      <c r="P41" s="73"/>
      <c r="Q41" s="73"/>
      <c r="R41" s="73"/>
      <c r="S41" s="73"/>
      <c r="T41" s="73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3"/>
      <c r="M42" s="73"/>
      <c r="N42" s="73"/>
      <c r="O42" s="73"/>
      <c r="P42" s="73"/>
      <c r="Q42" s="73"/>
      <c r="R42" s="73"/>
      <c r="S42" s="73"/>
      <c r="T42" s="73"/>
    </row>
    <row r="43" spans="1:20" s="24" customFormat="1" ht="28.5" x14ac:dyDescent="0.2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2"/>
      <c r="M43" s="72"/>
      <c r="N43" s="72"/>
      <c r="O43" s="72"/>
      <c r="P43" s="72"/>
      <c r="Q43" s="72"/>
      <c r="R43" s="72"/>
      <c r="S43" s="72"/>
      <c r="T43" s="72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75" t="e">
        <f>#REF!</f>
        <v>#REF!</v>
      </c>
      <c r="M44" s="76">
        <f>(F44+F7)/(C44+C7)</f>
        <v>1.0856602879660315</v>
      </c>
      <c r="N44" s="72"/>
      <c r="O44" s="72"/>
      <c r="P44" s="72"/>
      <c r="Q44" s="72"/>
      <c r="R44" s="72"/>
      <c r="S44" s="72"/>
      <c r="T44" s="72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2"/>
      <c r="M45" s="72"/>
      <c r="N45" s="72"/>
      <c r="O45" s="72"/>
      <c r="P45" s="72"/>
      <c r="Q45" s="72"/>
      <c r="R45" s="72"/>
      <c r="S45" s="72"/>
      <c r="T45" s="72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3"/>
      <c r="M46" s="73"/>
      <c r="N46" s="73"/>
      <c r="O46" s="73"/>
      <c r="P46" s="73"/>
      <c r="Q46" s="73"/>
      <c r="R46" s="73"/>
      <c r="S46" s="73"/>
      <c r="T46" s="73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3"/>
      <c r="M47" s="73"/>
      <c r="N47" s="73"/>
      <c r="O47" s="73"/>
      <c r="P47" s="73"/>
      <c r="Q47" s="73"/>
      <c r="R47" s="73"/>
      <c r="S47" s="73"/>
      <c r="T47" s="73"/>
    </row>
    <row r="48" spans="1:20" s="17" customFormat="1" ht="60" x14ac:dyDescent="0.2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3"/>
      <c r="M48" s="73"/>
      <c r="N48" s="73"/>
      <c r="O48" s="73"/>
      <c r="P48" s="73"/>
      <c r="Q48" s="73"/>
      <c r="R48" s="73"/>
      <c r="S48" s="73"/>
      <c r="T48" s="73"/>
    </row>
    <row r="49" spans="1:20" s="17" customFormat="1" ht="75" x14ac:dyDescent="0.2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3"/>
      <c r="M49" s="73"/>
      <c r="N49" s="73"/>
      <c r="O49" s="73"/>
      <c r="P49" s="73"/>
      <c r="Q49" s="73"/>
      <c r="R49" s="73"/>
      <c r="S49" s="73"/>
      <c r="T49" s="73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3"/>
      <c r="M50" s="73"/>
      <c r="N50" s="73"/>
      <c r="O50" s="73"/>
      <c r="P50" s="73"/>
      <c r="Q50" s="73"/>
      <c r="R50" s="73"/>
      <c r="S50" s="73"/>
      <c r="T50" s="73"/>
    </row>
    <row r="51" spans="1:20" s="17" customFormat="1" ht="75" x14ac:dyDescent="0.2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3"/>
      <c r="M51" s="73"/>
      <c r="N51" s="73"/>
      <c r="O51" s="73"/>
      <c r="P51" s="73"/>
      <c r="Q51" s="73"/>
      <c r="R51" s="73"/>
      <c r="S51" s="73"/>
      <c r="T51" s="73"/>
    </row>
    <row r="52" spans="1:20" s="17" customFormat="1" ht="90" x14ac:dyDescent="0.2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3"/>
      <c r="M52" s="73"/>
      <c r="N52" s="73"/>
      <c r="O52" s="73"/>
      <c r="P52" s="73"/>
      <c r="Q52" s="73"/>
      <c r="R52" s="73"/>
      <c r="S52" s="73"/>
      <c r="T52" s="73"/>
    </row>
    <row r="53" spans="1:20" s="24" customFormat="1" ht="14.25" x14ac:dyDescent="0.2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2"/>
      <c r="M53" s="72"/>
      <c r="N53" s="72"/>
      <c r="O53" s="72"/>
      <c r="P53" s="72"/>
      <c r="Q53" s="72"/>
      <c r="R53" s="72"/>
      <c r="S53" s="72"/>
      <c r="T53" s="72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3"/>
      <c r="M54" s="73"/>
      <c r="N54" s="73"/>
      <c r="O54" s="73"/>
      <c r="P54" s="73"/>
      <c r="Q54" s="73"/>
      <c r="R54" s="73"/>
      <c r="S54" s="73"/>
      <c r="T54" s="73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2"/>
      <c r="M55" s="72"/>
      <c r="N55" s="72"/>
      <c r="O55" s="72"/>
      <c r="P55" s="72"/>
      <c r="Q55" s="72"/>
      <c r="R55" s="72"/>
      <c r="S55" s="72"/>
      <c r="T55" s="72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2"/>
      <c r="M56" s="72"/>
      <c r="N56" s="72"/>
      <c r="O56" s="72"/>
      <c r="P56" s="72"/>
      <c r="Q56" s="72"/>
      <c r="R56" s="72"/>
      <c r="S56" s="72"/>
      <c r="T56" s="72"/>
    </row>
    <row r="57" spans="1:20" s="17" customFormat="1" ht="30" x14ac:dyDescent="0.2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3"/>
      <c r="M57" s="73"/>
      <c r="N57" s="73"/>
      <c r="O57" s="73"/>
      <c r="P57" s="73"/>
      <c r="Q57" s="73"/>
      <c r="R57" s="73"/>
      <c r="S57" s="73"/>
      <c r="T57" s="73"/>
    </row>
    <row r="58" spans="1:20" s="17" customFormat="1" ht="72" customHeight="1" x14ac:dyDescent="0.2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3"/>
      <c r="M58" s="73"/>
      <c r="N58" s="73"/>
      <c r="O58" s="73"/>
      <c r="P58" s="73"/>
      <c r="Q58" s="73"/>
      <c r="R58" s="73"/>
      <c r="S58" s="73"/>
      <c r="T58" s="73"/>
    </row>
    <row r="59" spans="1:20" s="17" customFormat="1" ht="70.900000000000006" customHeight="1" x14ac:dyDescent="0.2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3"/>
      <c r="M59" s="73"/>
      <c r="N59" s="73"/>
      <c r="O59" s="73"/>
      <c r="P59" s="73"/>
      <c r="Q59" s="73"/>
      <c r="R59" s="73"/>
      <c r="S59" s="73"/>
      <c r="T59" s="73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2"/>
      <c r="M60" s="72"/>
      <c r="N60" s="72"/>
      <c r="O60" s="72"/>
      <c r="P60" s="72"/>
      <c r="Q60" s="72"/>
      <c r="R60" s="72"/>
      <c r="S60" s="72"/>
      <c r="T60" s="72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3"/>
      <c r="M61" s="73"/>
      <c r="N61" s="73"/>
      <c r="O61" s="73"/>
      <c r="P61" s="73"/>
      <c r="Q61" s="73"/>
      <c r="R61" s="73"/>
      <c r="S61" s="73"/>
      <c r="T61" s="73"/>
    </row>
    <row r="62" spans="1:20" s="17" customFormat="1" ht="100.9" customHeight="1" x14ac:dyDescent="0.2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3"/>
      <c r="M62" s="73"/>
      <c r="N62" s="73"/>
      <c r="O62" s="73"/>
      <c r="P62" s="73"/>
      <c r="Q62" s="73"/>
      <c r="R62" s="73"/>
      <c r="S62" s="73"/>
      <c r="T62" s="73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7" customFormat="1" ht="61.5" customHeight="1" x14ac:dyDescent="0.2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3"/>
      <c r="M64" s="73"/>
      <c r="N64" s="73"/>
      <c r="O64" s="73"/>
      <c r="P64" s="73"/>
      <c r="Q64" s="73"/>
      <c r="R64" s="73"/>
      <c r="S64" s="73"/>
      <c r="T64" s="73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3"/>
      <c r="M65" s="73"/>
      <c r="N65" s="73"/>
      <c r="O65" s="73"/>
      <c r="P65" s="73"/>
      <c r="Q65" s="73"/>
      <c r="R65" s="73"/>
      <c r="S65" s="73"/>
      <c r="T65" s="73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3"/>
      <c r="M66" s="73"/>
      <c r="N66" s="73"/>
      <c r="O66" s="73"/>
      <c r="P66" s="73"/>
      <c r="Q66" s="73"/>
      <c r="R66" s="73"/>
      <c r="S66" s="73"/>
      <c r="T66" s="73"/>
    </row>
    <row r="67" spans="1:20" s="17" customFormat="1" ht="31.15" customHeight="1" x14ac:dyDescent="0.2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3"/>
      <c r="M67" s="73"/>
      <c r="N67" s="73"/>
      <c r="O67" s="73"/>
      <c r="P67" s="73"/>
      <c r="Q67" s="73"/>
      <c r="R67" s="73"/>
      <c r="S67" s="73"/>
      <c r="T67" s="73"/>
    </row>
    <row r="68" spans="1:20" s="17" customFormat="1" ht="30" x14ac:dyDescent="0.2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3"/>
      <c r="M68" s="73"/>
      <c r="N68" s="73"/>
      <c r="O68" s="73"/>
      <c r="P68" s="73"/>
      <c r="Q68" s="73"/>
      <c r="R68" s="73"/>
      <c r="S68" s="73"/>
      <c r="T68" s="73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3"/>
      <c r="M69" s="73"/>
      <c r="N69" s="73"/>
      <c r="O69" s="73"/>
      <c r="P69" s="73"/>
      <c r="Q69" s="73"/>
      <c r="R69" s="73"/>
      <c r="S69" s="73"/>
      <c r="T69" s="73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3"/>
      <c r="M70" s="73"/>
      <c r="N70" s="73"/>
      <c r="O70" s="73"/>
      <c r="P70" s="73"/>
      <c r="Q70" s="73"/>
      <c r="R70" s="73"/>
      <c r="S70" s="73"/>
      <c r="T70" s="73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3"/>
      <c r="M71" s="73"/>
      <c r="N71" s="73"/>
      <c r="O71" s="73"/>
      <c r="P71" s="73"/>
      <c r="Q71" s="73"/>
      <c r="R71" s="73"/>
      <c r="S71" s="73"/>
      <c r="T71" s="73"/>
    </row>
    <row r="72" spans="1:20" s="17" customFormat="1" ht="60" x14ac:dyDescent="0.2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3"/>
      <c r="M72" s="73"/>
      <c r="N72" s="73"/>
      <c r="O72" s="73"/>
      <c r="P72" s="73"/>
      <c r="Q72" s="73"/>
      <c r="R72" s="73"/>
      <c r="S72" s="73"/>
      <c r="T72" s="73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3"/>
      <c r="M73" s="73"/>
      <c r="N73" s="73"/>
      <c r="O73" s="73"/>
      <c r="P73" s="73"/>
      <c r="Q73" s="73"/>
      <c r="R73" s="73"/>
      <c r="S73" s="73"/>
      <c r="T73" s="73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2"/>
      <c r="M74" s="72"/>
      <c r="N74" s="72"/>
      <c r="O74" s="72"/>
      <c r="P74" s="72"/>
      <c r="Q74" s="72"/>
      <c r="R74" s="72"/>
      <c r="S74" s="72"/>
      <c r="T74" s="72"/>
    </row>
    <row r="75" spans="1:20" s="17" customFormat="1" ht="30" x14ac:dyDescent="0.2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3"/>
      <c r="M75" s="73"/>
      <c r="N75" s="73"/>
      <c r="O75" s="73"/>
      <c r="P75" s="73"/>
      <c r="Q75" s="73"/>
      <c r="R75" s="73"/>
      <c r="S75" s="73"/>
      <c r="T75" s="73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3"/>
      <c r="M76" s="73"/>
      <c r="N76" s="73"/>
      <c r="O76" s="73"/>
      <c r="P76" s="73"/>
      <c r="Q76" s="73"/>
      <c r="R76" s="73"/>
      <c r="S76" s="73"/>
      <c r="T76" s="73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2"/>
      <c r="M77" s="72"/>
      <c r="N77" s="72"/>
      <c r="O77" s="72"/>
      <c r="P77" s="72"/>
      <c r="Q77" s="72"/>
      <c r="R77" s="72"/>
      <c r="S77" s="72"/>
      <c r="T77" s="72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77"/>
      <c r="M78" s="77"/>
      <c r="N78" s="77"/>
      <c r="O78" s="77"/>
      <c r="P78" s="77"/>
      <c r="Q78" s="77"/>
      <c r="R78" s="77"/>
      <c r="S78" s="77"/>
      <c r="T78" s="77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77"/>
      <c r="M79" s="77"/>
      <c r="N79" s="77"/>
      <c r="O79" s="77"/>
      <c r="P79" s="77"/>
      <c r="Q79" s="77"/>
      <c r="R79" s="77"/>
      <c r="S79" s="77"/>
      <c r="T79" s="77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77"/>
      <c r="M80" s="77"/>
      <c r="N80" s="77"/>
      <c r="O80" s="77"/>
      <c r="P80" s="77"/>
      <c r="Q80" s="77"/>
      <c r="R80" s="77"/>
      <c r="S80" s="77"/>
      <c r="T80" s="77"/>
    </row>
    <row r="81" spans="1:20" s="45" customFormat="1" hidden="1" x14ac:dyDescent="0.2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77"/>
      <c r="M81" s="77"/>
      <c r="N81" s="77"/>
      <c r="O81" s="77"/>
      <c r="P81" s="77"/>
      <c r="Q81" s="77"/>
      <c r="R81" s="77"/>
      <c r="S81" s="77"/>
      <c r="T81" s="77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77"/>
      <c r="M82" s="77"/>
      <c r="N82" s="77"/>
      <c r="O82" s="77"/>
      <c r="P82" s="77"/>
      <c r="Q82" s="77"/>
      <c r="R82" s="77"/>
      <c r="S82" s="77"/>
      <c r="T82" s="77"/>
    </row>
    <row r="83" spans="1:20" s="45" customFormat="1" ht="45" hidden="1" x14ac:dyDescent="0.2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77"/>
      <c r="M83" s="77"/>
      <c r="N83" s="77"/>
      <c r="O83" s="77"/>
      <c r="P83" s="77"/>
      <c r="Q83" s="77"/>
      <c r="R83" s="77"/>
      <c r="S83" s="77"/>
      <c r="T83" s="77"/>
    </row>
    <row r="84" spans="1:20" s="19" customFormat="1" ht="60" hidden="1" x14ac:dyDescent="0.2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78"/>
      <c r="M84" s="78"/>
      <c r="N84" s="78"/>
      <c r="O84" s="78"/>
      <c r="P84" s="78"/>
      <c r="Q84" s="78"/>
      <c r="R84" s="78"/>
      <c r="S84" s="78"/>
      <c r="T84" s="78"/>
    </row>
    <row r="85" spans="1:20" s="19" customFormat="1" ht="44.45" hidden="1" customHeight="1" x14ac:dyDescent="0.2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78"/>
      <c r="M85" s="78"/>
      <c r="N85" s="78"/>
      <c r="O85" s="78"/>
      <c r="P85" s="78"/>
      <c r="Q85" s="78"/>
      <c r="R85" s="78"/>
      <c r="S85" s="78"/>
      <c r="T85" s="78"/>
    </row>
    <row r="86" spans="1:20" s="19" customFormat="1" ht="44.45" hidden="1" customHeight="1" x14ac:dyDescent="0.2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78"/>
      <c r="M86" s="78"/>
      <c r="N86" s="78"/>
      <c r="O86" s="78"/>
      <c r="P86" s="78"/>
      <c r="Q86" s="78"/>
      <c r="R86" s="78"/>
      <c r="S86" s="78"/>
      <c r="T86" s="78"/>
    </row>
    <row r="87" spans="1:20" s="45" customFormat="1" ht="88.5" hidden="1" customHeight="1" x14ac:dyDescent="0.2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77"/>
      <c r="M87" s="77"/>
      <c r="N87" s="77"/>
      <c r="O87" s="77"/>
      <c r="P87" s="77"/>
      <c r="Q87" s="77"/>
      <c r="R87" s="77"/>
      <c r="S87" s="77"/>
      <c r="T87" s="77"/>
    </row>
    <row r="88" spans="1:20" s="45" customFormat="1" ht="84" hidden="1" customHeight="1" x14ac:dyDescent="0.2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77"/>
      <c r="M88" s="77"/>
      <c r="N88" s="77"/>
      <c r="O88" s="77"/>
      <c r="P88" s="77"/>
      <c r="Q88" s="77"/>
      <c r="R88" s="77"/>
      <c r="S88" s="77"/>
      <c r="T88" s="77"/>
    </row>
    <row r="89" spans="1:20" s="19" customFormat="1" ht="49.15" hidden="1" customHeight="1" x14ac:dyDescent="0.2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78"/>
      <c r="M89" s="78"/>
      <c r="N89" s="78"/>
      <c r="O89" s="78"/>
      <c r="P89" s="78"/>
      <c r="Q89" s="78"/>
      <c r="R89" s="78"/>
      <c r="S89" s="78"/>
      <c r="T89" s="78"/>
    </row>
    <row r="90" spans="1:20" s="19" customFormat="1" ht="43.9" hidden="1" customHeight="1" x14ac:dyDescent="0.2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78"/>
      <c r="M90" s="78"/>
      <c r="N90" s="78"/>
      <c r="O90" s="78"/>
      <c r="P90" s="78"/>
      <c r="Q90" s="78"/>
      <c r="R90" s="78"/>
      <c r="S90" s="78"/>
      <c r="T90" s="78"/>
    </row>
    <row r="91" spans="1:20" s="45" customFormat="1" ht="30" hidden="1" x14ac:dyDescent="0.2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77"/>
      <c r="M91" s="77"/>
      <c r="N91" s="77"/>
      <c r="O91" s="77"/>
      <c r="P91" s="77"/>
      <c r="Q91" s="77"/>
      <c r="R91" s="77"/>
      <c r="S91" s="77"/>
      <c r="T91" s="77"/>
    </row>
    <row r="92" spans="1:20" s="45" customFormat="1" ht="60" hidden="1" x14ac:dyDescent="0.2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77"/>
      <c r="M92" s="77"/>
      <c r="N92" s="77"/>
      <c r="O92" s="77"/>
      <c r="P92" s="77"/>
      <c r="Q92" s="77"/>
      <c r="R92" s="77"/>
      <c r="S92" s="77"/>
      <c r="T92" s="77"/>
    </row>
    <row r="93" spans="1:20" s="45" customFormat="1" ht="51.6" hidden="1" customHeight="1" x14ac:dyDescent="0.2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77"/>
      <c r="M93" s="77"/>
      <c r="N93" s="77"/>
      <c r="O93" s="77"/>
      <c r="P93" s="77"/>
      <c r="Q93" s="77"/>
      <c r="R93" s="77"/>
      <c r="S93" s="77"/>
      <c r="T93" s="77"/>
    </row>
    <row r="94" spans="1:20" s="45" customFormat="1" ht="60" hidden="1" x14ac:dyDescent="0.2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77"/>
      <c r="M94" s="77"/>
      <c r="N94" s="77"/>
      <c r="O94" s="77"/>
      <c r="P94" s="77"/>
      <c r="Q94" s="77"/>
      <c r="R94" s="77"/>
      <c r="S94" s="77"/>
      <c r="T94" s="77"/>
    </row>
    <row r="95" spans="1:20" s="19" customFormat="1" ht="60" hidden="1" x14ac:dyDescent="0.2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78"/>
      <c r="M95" s="78"/>
      <c r="N95" s="78"/>
      <c r="O95" s="78"/>
      <c r="P95" s="78"/>
      <c r="Q95" s="78"/>
      <c r="R95" s="78"/>
      <c r="S95" s="78"/>
      <c r="T95" s="78"/>
    </row>
    <row r="96" spans="1:20" s="19" customFormat="1" ht="49.15" hidden="1" customHeight="1" x14ac:dyDescent="0.2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78"/>
      <c r="M96" s="78"/>
      <c r="N96" s="78"/>
      <c r="O96" s="78"/>
      <c r="P96" s="78"/>
      <c r="Q96" s="78"/>
      <c r="R96" s="78"/>
      <c r="S96" s="78"/>
      <c r="T96" s="78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78"/>
      <c r="M97" s="78"/>
      <c r="N97" s="78"/>
      <c r="O97" s="78"/>
      <c r="P97" s="78"/>
      <c r="Q97" s="78"/>
      <c r="R97" s="78"/>
      <c r="S97" s="78"/>
      <c r="T97" s="78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78"/>
      <c r="M98" s="78"/>
      <c r="N98" s="78"/>
      <c r="O98" s="78"/>
      <c r="P98" s="78"/>
      <c r="Q98" s="78"/>
      <c r="R98" s="78"/>
      <c r="S98" s="78"/>
      <c r="T98" s="78"/>
    </row>
    <row r="99" spans="1:20" s="19" customFormat="1" ht="60.6" hidden="1" customHeight="1" x14ac:dyDescent="0.2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78"/>
      <c r="M99" s="78"/>
      <c r="N99" s="78"/>
      <c r="O99" s="78"/>
      <c r="P99" s="78"/>
      <c r="Q99" s="78"/>
      <c r="R99" s="78"/>
      <c r="S99" s="78"/>
      <c r="T99" s="78"/>
    </row>
    <row r="100" spans="1:20" s="19" customFormat="1" ht="60.6" hidden="1" customHeight="1" x14ac:dyDescent="0.2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1:20" s="19" customFormat="1" ht="48" hidden="1" customHeight="1" x14ac:dyDescent="0.2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1:20" s="19" customFormat="1" ht="48" hidden="1" customHeight="1" x14ac:dyDescent="0.2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78"/>
      <c r="M102" s="78"/>
      <c r="N102" s="78"/>
      <c r="O102" s="78"/>
      <c r="P102" s="78"/>
      <c r="Q102" s="78"/>
      <c r="R102" s="78"/>
      <c r="S102" s="78"/>
      <c r="T102" s="78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77"/>
      <c r="M103" s="77"/>
      <c r="N103" s="77"/>
      <c r="O103" s="77"/>
      <c r="P103" s="77"/>
      <c r="Q103" s="77"/>
      <c r="R103" s="77"/>
      <c r="S103" s="77"/>
      <c r="T103" s="77"/>
    </row>
    <row r="104" spans="1:20" s="45" customFormat="1" ht="84.6" hidden="1" customHeight="1" x14ac:dyDescent="0.2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77"/>
      <c r="M104" s="77"/>
      <c r="N104" s="77"/>
      <c r="O104" s="77"/>
      <c r="P104" s="77"/>
      <c r="Q104" s="77"/>
      <c r="R104" s="77"/>
      <c r="S104" s="77"/>
      <c r="T104" s="77"/>
    </row>
    <row r="105" spans="1:20" s="45" customFormat="1" ht="61.15" hidden="1" customHeight="1" x14ac:dyDescent="0.2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77"/>
      <c r="M105" s="77"/>
      <c r="N105" s="77"/>
      <c r="O105" s="77"/>
      <c r="P105" s="77"/>
      <c r="Q105" s="77"/>
      <c r="R105" s="77"/>
      <c r="S105" s="77"/>
      <c r="T105" s="77"/>
    </row>
    <row r="106" spans="1:20" s="45" customFormat="1" ht="27" hidden="1" customHeight="1" x14ac:dyDescent="0.2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77"/>
      <c r="M106" s="77"/>
      <c r="N106" s="77"/>
      <c r="O106" s="77"/>
      <c r="P106" s="77"/>
      <c r="Q106" s="77"/>
      <c r="R106" s="77"/>
      <c r="S106" s="77"/>
      <c r="T106" s="77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77"/>
      <c r="M107" s="77"/>
      <c r="N107" s="77"/>
      <c r="O107" s="77"/>
      <c r="P107" s="77"/>
      <c r="Q107" s="77"/>
      <c r="R107" s="77"/>
      <c r="S107" s="77"/>
      <c r="T107" s="77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77"/>
      <c r="M108" s="77"/>
      <c r="N108" s="77"/>
      <c r="O108" s="77"/>
      <c r="P108" s="77"/>
      <c r="Q108" s="77"/>
      <c r="R108" s="77"/>
      <c r="S108" s="77"/>
      <c r="T108" s="77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77"/>
      <c r="M109" s="77"/>
      <c r="N109" s="77"/>
      <c r="O109" s="77"/>
      <c r="P109" s="77"/>
      <c r="Q109" s="77"/>
      <c r="R109" s="77"/>
      <c r="S109" s="77"/>
      <c r="T109" s="77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77"/>
      <c r="M110" s="77"/>
      <c r="N110" s="77"/>
      <c r="O110" s="77"/>
      <c r="P110" s="77"/>
      <c r="Q110" s="77"/>
      <c r="R110" s="77"/>
      <c r="S110" s="77"/>
      <c r="T110" s="77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77"/>
      <c r="M111" s="77"/>
      <c r="N111" s="77"/>
      <c r="O111" s="77"/>
      <c r="P111" s="77"/>
      <c r="Q111" s="77"/>
      <c r="R111" s="77"/>
      <c r="S111" s="77"/>
      <c r="T111" s="77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77"/>
      <c r="M112" s="77"/>
      <c r="N112" s="77"/>
      <c r="O112" s="77"/>
      <c r="P112" s="77"/>
      <c r="Q112" s="77"/>
      <c r="R112" s="77"/>
      <c r="S112" s="77"/>
      <c r="T112" s="77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77"/>
      <c r="M113" s="77"/>
      <c r="N113" s="77"/>
      <c r="O113" s="77"/>
      <c r="P113" s="77"/>
      <c r="Q113" s="77"/>
      <c r="R113" s="77"/>
      <c r="S113" s="77"/>
      <c r="T113" s="77"/>
    </row>
    <row r="114" spans="1:20" s="45" customFormat="1" ht="60" hidden="1" customHeight="1" x14ac:dyDescent="0.2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77"/>
      <c r="M114" s="77"/>
      <c r="N114" s="77"/>
      <c r="O114" s="77"/>
      <c r="P114" s="77"/>
      <c r="Q114" s="77"/>
      <c r="R114" s="77"/>
      <c r="S114" s="77"/>
      <c r="T114" s="77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77"/>
      <c r="M115" s="77"/>
      <c r="N115" s="77"/>
      <c r="O115" s="77"/>
      <c r="P115" s="77"/>
      <c r="Q115" s="77"/>
      <c r="R115" s="77"/>
      <c r="S115" s="77"/>
      <c r="T115" s="77"/>
    </row>
    <row r="116" spans="1:20" s="45" customFormat="1" ht="75" hidden="1" x14ac:dyDescent="0.2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77"/>
      <c r="M116" s="77"/>
      <c r="N116" s="77"/>
      <c r="O116" s="77"/>
      <c r="P116" s="77"/>
      <c r="Q116" s="77"/>
      <c r="R116" s="77"/>
      <c r="S116" s="77"/>
      <c r="T116" s="77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77"/>
      <c r="M117" s="77"/>
      <c r="N117" s="77"/>
      <c r="O117" s="77"/>
      <c r="P117" s="77"/>
      <c r="Q117" s="77"/>
      <c r="R117" s="77"/>
      <c r="S117" s="77"/>
      <c r="T117" s="77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77"/>
      <c r="M118" s="77"/>
      <c r="N118" s="77"/>
      <c r="O118" s="77"/>
      <c r="P118" s="77"/>
      <c r="Q118" s="77"/>
      <c r="R118" s="77"/>
      <c r="S118" s="77"/>
      <c r="T118" s="77"/>
    </row>
    <row r="119" spans="1:20" s="45" customFormat="1" ht="45" hidden="1" x14ac:dyDescent="0.2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77"/>
      <c r="M119" s="77"/>
      <c r="N119" s="77"/>
      <c r="O119" s="77"/>
      <c r="P119" s="77"/>
      <c r="Q119" s="77"/>
      <c r="R119" s="77"/>
      <c r="S119" s="77"/>
      <c r="T119" s="77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77"/>
      <c r="M120" s="77"/>
      <c r="N120" s="77"/>
      <c r="O120" s="77"/>
      <c r="P120" s="77"/>
      <c r="Q120" s="77"/>
      <c r="R120" s="77"/>
      <c r="S120" s="77"/>
      <c r="T120" s="77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77"/>
      <c r="M121" s="77"/>
      <c r="N121" s="77"/>
      <c r="O121" s="77"/>
      <c r="P121" s="77"/>
      <c r="Q121" s="77"/>
      <c r="R121" s="77"/>
      <c r="S121" s="77"/>
      <c r="T121" s="77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77"/>
      <c r="M122" s="77"/>
      <c r="N122" s="77"/>
      <c r="O122" s="77"/>
      <c r="P122" s="77"/>
      <c r="Q122" s="77"/>
      <c r="R122" s="77"/>
      <c r="S122" s="77"/>
      <c r="T122" s="77"/>
    </row>
    <row r="123" spans="1:20" s="45" customFormat="1" ht="61.5" hidden="1" customHeight="1" x14ac:dyDescent="0.2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77"/>
      <c r="M123" s="77"/>
      <c r="N123" s="77"/>
      <c r="O123" s="77"/>
      <c r="P123" s="77"/>
      <c r="Q123" s="77"/>
      <c r="R123" s="77"/>
      <c r="S123" s="77"/>
      <c r="T123" s="77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77"/>
      <c r="M124" s="77"/>
      <c r="N124" s="77"/>
      <c r="O124" s="77"/>
      <c r="P124" s="77"/>
      <c r="Q124" s="77"/>
      <c r="R124" s="77"/>
      <c r="S124" s="77"/>
      <c r="T124" s="77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77"/>
      <c r="M125" s="77"/>
      <c r="N125" s="77"/>
      <c r="O125" s="77"/>
      <c r="P125" s="77"/>
      <c r="Q125" s="77"/>
      <c r="R125" s="77"/>
      <c r="S125" s="77"/>
      <c r="T125" s="77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77"/>
      <c r="M126" s="77"/>
      <c r="N126" s="77"/>
      <c r="O126" s="77"/>
      <c r="P126" s="77"/>
      <c r="Q126" s="77"/>
      <c r="R126" s="77"/>
      <c r="S126" s="77"/>
      <c r="T126" s="77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77"/>
      <c r="M127" s="77"/>
      <c r="N127" s="77"/>
      <c r="O127" s="77"/>
      <c r="P127" s="77"/>
      <c r="Q127" s="77"/>
      <c r="R127" s="77"/>
      <c r="S127" s="77"/>
      <c r="T127" s="77"/>
    </row>
    <row r="128" spans="1:20" s="45" customFormat="1" ht="23.45" hidden="1" customHeight="1" x14ac:dyDescent="0.2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77"/>
      <c r="M128" s="77"/>
      <c r="N128" s="77"/>
      <c r="O128" s="77"/>
      <c r="P128" s="77"/>
      <c r="Q128" s="77"/>
      <c r="R128" s="77"/>
      <c r="S128" s="77"/>
      <c r="T128" s="77"/>
    </row>
    <row r="129" spans="1:20" s="45" customFormat="1" ht="31.5" hidden="1" customHeight="1" x14ac:dyDescent="0.2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77"/>
      <c r="M129" s="77"/>
      <c r="N129" s="77"/>
      <c r="O129" s="77"/>
      <c r="P129" s="77"/>
      <c r="Q129" s="77"/>
      <c r="R129" s="77"/>
      <c r="S129" s="77"/>
      <c r="T129" s="77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77"/>
      <c r="M130" s="77"/>
      <c r="N130" s="77"/>
      <c r="O130" s="77"/>
      <c r="P130" s="77"/>
      <c r="Q130" s="77"/>
      <c r="R130" s="77"/>
      <c r="S130" s="77"/>
      <c r="T130" s="77"/>
    </row>
    <row r="131" spans="1:20" s="45" customFormat="1" ht="54.6" hidden="1" customHeight="1" x14ac:dyDescent="0.2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77"/>
      <c r="M131" s="77"/>
      <c r="N131" s="77"/>
      <c r="O131" s="77"/>
      <c r="P131" s="77"/>
      <c r="Q131" s="77"/>
      <c r="R131" s="77"/>
      <c r="S131" s="77"/>
      <c r="T131" s="77"/>
    </row>
    <row r="132" spans="1:20" s="45" customFormat="1" ht="44.45" hidden="1" customHeight="1" x14ac:dyDescent="0.2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77"/>
      <c r="M132" s="77"/>
      <c r="N132" s="77"/>
      <c r="O132" s="77"/>
      <c r="P132" s="77"/>
      <c r="Q132" s="77"/>
      <c r="R132" s="77"/>
      <c r="S132" s="77"/>
      <c r="T132" s="77"/>
    </row>
    <row r="133" spans="1:20" s="45" customFormat="1" ht="49.15" hidden="1" customHeight="1" x14ac:dyDescent="0.2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77"/>
      <c r="M133" s="77"/>
      <c r="N133" s="77"/>
      <c r="O133" s="77"/>
      <c r="P133" s="77"/>
      <c r="Q133" s="77"/>
      <c r="R133" s="77"/>
      <c r="S133" s="77"/>
      <c r="T133" s="77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77"/>
      <c r="M134" s="77"/>
      <c r="N134" s="77"/>
      <c r="O134" s="77"/>
      <c r="P134" s="77"/>
      <c r="Q134" s="77"/>
      <c r="R134" s="77"/>
      <c r="S134" s="77"/>
      <c r="T134" s="77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77"/>
      <c r="M135" s="77"/>
      <c r="N135" s="77"/>
      <c r="O135" s="77"/>
      <c r="P135" s="77"/>
      <c r="Q135" s="77"/>
      <c r="R135" s="77"/>
      <c r="S135" s="77"/>
      <c r="T135" s="77"/>
    </row>
    <row r="136" spans="1:20" s="45" customFormat="1" ht="45" hidden="1" x14ac:dyDescent="0.2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77"/>
      <c r="M136" s="77"/>
      <c r="N136" s="77"/>
      <c r="O136" s="77"/>
      <c r="P136" s="77"/>
      <c r="Q136" s="77"/>
      <c r="R136" s="77"/>
      <c r="S136" s="77"/>
      <c r="T136" s="77"/>
    </row>
    <row r="137" spans="1:20" s="45" customFormat="1" ht="50.45" hidden="1" customHeight="1" x14ac:dyDescent="0.2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77"/>
      <c r="M137" s="77"/>
      <c r="N137" s="77"/>
      <c r="O137" s="77"/>
      <c r="P137" s="77"/>
      <c r="Q137" s="77"/>
      <c r="R137" s="77"/>
      <c r="S137" s="77"/>
      <c r="T137" s="77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77"/>
      <c r="M138" s="77"/>
      <c r="N138" s="77"/>
      <c r="O138" s="77"/>
      <c r="P138" s="77"/>
      <c r="Q138" s="77"/>
      <c r="R138" s="77"/>
      <c r="S138" s="77"/>
      <c r="T138" s="77"/>
    </row>
    <row r="139" spans="1:20" s="45" customFormat="1" x14ac:dyDescent="0.2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77"/>
      <c r="M139" s="77"/>
      <c r="N139" s="77"/>
      <c r="O139" s="77"/>
      <c r="P139" s="77"/>
      <c r="Q139" s="77"/>
      <c r="R139" s="77"/>
      <c r="S139" s="77"/>
      <c r="T139" s="77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77"/>
      <c r="M140" s="77"/>
      <c r="N140" s="77"/>
      <c r="O140" s="77"/>
      <c r="P140" s="77"/>
      <c r="Q140" s="77"/>
      <c r="R140" s="77"/>
      <c r="S140" s="77"/>
      <c r="T140" s="77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77"/>
      <c r="M141" s="77"/>
      <c r="N141" s="77"/>
      <c r="O141" s="77"/>
      <c r="P141" s="77"/>
      <c r="Q141" s="77"/>
      <c r="R141" s="77"/>
      <c r="S141" s="77"/>
      <c r="T141" s="77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77"/>
      <c r="M142" s="77"/>
      <c r="N142" s="77"/>
      <c r="O142" s="77"/>
      <c r="P142" s="77"/>
      <c r="Q142" s="77"/>
      <c r="R142" s="77"/>
      <c r="S142" s="77"/>
      <c r="T142" s="77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77"/>
      <c r="M143" s="77"/>
      <c r="N143" s="77"/>
      <c r="O143" s="77"/>
      <c r="P143" s="77"/>
      <c r="Q143" s="77"/>
      <c r="R143" s="77"/>
      <c r="S143" s="77"/>
      <c r="T143" s="77"/>
    </row>
    <row r="144" spans="1:20" s="24" customFormat="1" ht="28.5" x14ac:dyDescent="0.2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 s="51" customFormat="1" x14ac:dyDescent="0.25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 x14ac:dyDescent="0.25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 x14ac:dyDescent="0.25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 x14ac:dyDescent="0.25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 x14ac:dyDescent="0.25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 x14ac:dyDescent="0.25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 x14ac:dyDescent="0.25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 x14ac:dyDescent="0.25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 x14ac:dyDescent="0.25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 x14ac:dyDescent="0.25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 x14ac:dyDescent="0.25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 x14ac:dyDescent="0.25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 x14ac:dyDescent="0.25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 x14ac:dyDescent="0.25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 x14ac:dyDescent="0.25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 x14ac:dyDescent="0.25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 x14ac:dyDescent="0.25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 x14ac:dyDescent="0.25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 x14ac:dyDescent="0.25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 x14ac:dyDescent="0.25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 x14ac:dyDescent="0.25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 x14ac:dyDescent="0.25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 x14ac:dyDescent="0.25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 x14ac:dyDescent="0.25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 x14ac:dyDescent="0.25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 x14ac:dyDescent="0.25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 x14ac:dyDescent="0.25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 x14ac:dyDescent="0.25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 x14ac:dyDescent="0.25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 x14ac:dyDescent="0.25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 x14ac:dyDescent="0.25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 x14ac:dyDescent="0.25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 x14ac:dyDescent="0.25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 x14ac:dyDescent="0.25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 x14ac:dyDescent="0.25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 x14ac:dyDescent="0.25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 x14ac:dyDescent="0.25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 x14ac:dyDescent="0.25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 x14ac:dyDescent="0.25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 x14ac:dyDescent="0.25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 x14ac:dyDescent="0.25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 x14ac:dyDescent="0.25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 x14ac:dyDescent="0.25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 x14ac:dyDescent="0.25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 x14ac:dyDescent="0.25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 x14ac:dyDescent="0.25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 x14ac:dyDescent="0.25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 x14ac:dyDescent="0.25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 x14ac:dyDescent="0.25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 x14ac:dyDescent="0.25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 x14ac:dyDescent="0.25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 x14ac:dyDescent="0.25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 x14ac:dyDescent="0.25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 x14ac:dyDescent="0.25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 x14ac:dyDescent="0.25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 x14ac:dyDescent="0.25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 x14ac:dyDescent="0.25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 x14ac:dyDescent="0.25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 x14ac:dyDescent="0.25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 x14ac:dyDescent="0.25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 x14ac:dyDescent="0.25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 x14ac:dyDescent="0.25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 x14ac:dyDescent="0.25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 x14ac:dyDescent="0.25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 x14ac:dyDescent="0.25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 x14ac:dyDescent="0.25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 x14ac:dyDescent="0.25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 x14ac:dyDescent="0.25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 x14ac:dyDescent="0.25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 x14ac:dyDescent="0.25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 x14ac:dyDescent="0.25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 x14ac:dyDescent="0.25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 x14ac:dyDescent="0.25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 x14ac:dyDescent="0.25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 x14ac:dyDescent="0.25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 x14ac:dyDescent="0.25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 x14ac:dyDescent="0.25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 x14ac:dyDescent="0.25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 x14ac:dyDescent="0.25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 x14ac:dyDescent="0.25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 x14ac:dyDescent="0.25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 x14ac:dyDescent="0.25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 x14ac:dyDescent="0.25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 x14ac:dyDescent="0.25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 x14ac:dyDescent="0.25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 x14ac:dyDescent="0.25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 x14ac:dyDescent="0.25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 x14ac:dyDescent="0.25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 x14ac:dyDescent="0.25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 x14ac:dyDescent="0.25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 x14ac:dyDescent="0.25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 x14ac:dyDescent="0.25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 x14ac:dyDescent="0.25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 x14ac:dyDescent="0.25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 x14ac:dyDescent="0.25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 x14ac:dyDescent="0.25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 x14ac:dyDescent="0.25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 x14ac:dyDescent="0.25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 x14ac:dyDescent="0.25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 x14ac:dyDescent="0.25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 x14ac:dyDescent="0.25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 x14ac:dyDescent="0.25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 x14ac:dyDescent="0.25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 x14ac:dyDescent="0.25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 x14ac:dyDescent="0.25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 x14ac:dyDescent="0.25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 x14ac:dyDescent="0.25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 x14ac:dyDescent="0.25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 x14ac:dyDescent="0.25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 x14ac:dyDescent="0.25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 x14ac:dyDescent="0.25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 x14ac:dyDescent="0.25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 x14ac:dyDescent="0.25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 x14ac:dyDescent="0.25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 x14ac:dyDescent="0.25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 x14ac:dyDescent="0.25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 x14ac:dyDescent="0.25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 x14ac:dyDescent="0.25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 x14ac:dyDescent="0.25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 x14ac:dyDescent="0.25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 x14ac:dyDescent="0.25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 x14ac:dyDescent="0.25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 x14ac:dyDescent="0.25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 x14ac:dyDescent="0.25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 x14ac:dyDescent="0.25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 x14ac:dyDescent="0.25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 x14ac:dyDescent="0.25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 x14ac:dyDescent="0.25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 x14ac:dyDescent="0.25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 x14ac:dyDescent="0.25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 x14ac:dyDescent="0.25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 x14ac:dyDescent="0.25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 x14ac:dyDescent="0.25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 x14ac:dyDescent="0.25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 x14ac:dyDescent="0.25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 x14ac:dyDescent="0.25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 x14ac:dyDescent="0.25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 x14ac:dyDescent="0.25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 x14ac:dyDescent="0.25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 x14ac:dyDescent="0.25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 x14ac:dyDescent="0.25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 x14ac:dyDescent="0.25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 x14ac:dyDescent="0.25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 x14ac:dyDescent="0.25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 x14ac:dyDescent="0.25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 x14ac:dyDescent="0.25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 x14ac:dyDescent="0.25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 x14ac:dyDescent="0.25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 x14ac:dyDescent="0.25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 x14ac:dyDescent="0.25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 x14ac:dyDescent="0.25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 x14ac:dyDescent="0.25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 x14ac:dyDescent="0.25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 x14ac:dyDescent="0.25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 x14ac:dyDescent="0.25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 x14ac:dyDescent="0.25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 x14ac:dyDescent="0.25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 x14ac:dyDescent="0.25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 x14ac:dyDescent="0.25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 x14ac:dyDescent="0.25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 x14ac:dyDescent="0.25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 x14ac:dyDescent="0.25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 x14ac:dyDescent="0.25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 x14ac:dyDescent="0.25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 x14ac:dyDescent="0.25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 x14ac:dyDescent="0.25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 x14ac:dyDescent="0.25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 x14ac:dyDescent="0.25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 x14ac:dyDescent="0.25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 x14ac:dyDescent="0.25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 x14ac:dyDescent="0.25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 x14ac:dyDescent="0.25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 x14ac:dyDescent="0.25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 x14ac:dyDescent="0.25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 x14ac:dyDescent="0.25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 x14ac:dyDescent="0.25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 x14ac:dyDescent="0.25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 x14ac:dyDescent="0.25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 x14ac:dyDescent="0.25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 x14ac:dyDescent="0.25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 x14ac:dyDescent="0.25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 x14ac:dyDescent="0.25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 x14ac:dyDescent="0.25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 x14ac:dyDescent="0.25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 x14ac:dyDescent="0.25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 x14ac:dyDescent="0.25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 x14ac:dyDescent="0.25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 x14ac:dyDescent="0.25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 x14ac:dyDescent="0.25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 x14ac:dyDescent="0.25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 x14ac:dyDescent="0.25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 x14ac:dyDescent="0.25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 x14ac:dyDescent="0.25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 x14ac:dyDescent="0.25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 x14ac:dyDescent="0.25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 x14ac:dyDescent="0.25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 x14ac:dyDescent="0.25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 x14ac:dyDescent="0.25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 x14ac:dyDescent="0.25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 x14ac:dyDescent="0.25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 x14ac:dyDescent="0.25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 x14ac:dyDescent="0.25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 x14ac:dyDescent="0.25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 x14ac:dyDescent="0.25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 x14ac:dyDescent="0.25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 x14ac:dyDescent="0.25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 x14ac:dyDescent="0.25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 x14ac:dyDescent="0.25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 x14ac:dyDescent="0.25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 x14ac:dyDescent="0.25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 x14ac:dyDescent="0.25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 x14ac:dyDescent="0.25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 x14ac:dyDescent="0.25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 x14ac:dyDescent="0.25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 x14ac:dyDescent="0.25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 x14ac:dyDescent="0.25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 x14ac:dyDescent="0.25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 x14ac:dyDescent="0.25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 x14ac:dyDescent="0.25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 x14ac:dyDescent="0.25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 x14ac:dyDescent="0.25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 x14ac:dyDescent="0.25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 x14ac:dyDescent="0.25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 x14ac:dyDescent="0.25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 x14ac:dyDescent="0.25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 x14ac:dyDescent="0.25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 x14ac:dyDescent="0.25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 x14ac:dyDescent="0.25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 x14ac:dyDescent="0.25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 x14ac:dyDescent="0.25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 x14ac:dyDescent="0.25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 x14ac:dyDescent="0.25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 x14ac:dyDescent="0.25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 x14ac:dyDescent="0.25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 x14ac:dyDescent="0.25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 x14ac:dyDescent="0.25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 x14ac:dyDescent="0.25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 x14ac:dyDescent="0.25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 x14ac:dyDescent="0.25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 x14ac:dyDescent="0.25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 x14ac:dyDescent="0.25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 x14ac:dyDescent="0.25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 x14ac:dyDescent="0.25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 x14ac:dyDescent="0.25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 x14ac:dyDescent="0.25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 x14ac:dyDescent="0.25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 x14ac:dyDescent="0.25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 x14ac:dyDescent="0.25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 x14ac:dyDescent="0.25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 x14ac:dyDescent="0.25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 x14ac:dyDescent="0.25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 x14ac:dyDescent="0.25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 x14ac:dyDescent="0.25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 x14ac:dyDescent="0.25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 x14ac:dyDescent="0.25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 x14ac:dyDescent="0.25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 x14ac:dyDescent="0.25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 x14ac:dyDescent="0.25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 x14ac:dyDescent="0.25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 x14ac:dyDescent="0.25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 x14ac:dyDescent="0.25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 x14ac:dyDescent="0.25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 x14ac:dyDescent="0.25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 x14ac:dyDescent="0.25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 x14ac:dyDescent="0.25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 x14ac:dyDescent="0.25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 x14ac:dyDescent="0.25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 x14ac:dyDescent="0.25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 x14ac:dyDescent="0.25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 x14ac:dyDescent="0.25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 x14ac:dyDescent="0.25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 x14ac:dyDescent="0.25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 x14ac:dyDescent="0.25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 x14ac:dyDescent="0.25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 x14ac:dyDescent="0.25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 x14ac:dyDescent="0.25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 x14ac:dyDescent="0.25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 x14ac:dyDescent="0.25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 x14ac:dyDescent="0.25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 x14ac:dyDescent="0.25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 x14ac:dyDescent="0.25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 x14ac:dyDescent="0.25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 x14ac:dyDescent="0.25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 x14ac:dyDescent="0.25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 x14ac:dyDescent="0.25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 x14ac:dyDescent="0.25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 x14ac:dyDescent="0.25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 x14ac:dyDescent="0.25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 x14ac:dyDescent="0.25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 x14ac:dyDescent="0.25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 x14ac:dyDescent="0.25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 x14ac:dyDescent="0.25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 x14ac:dyDescent="0.25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 x14ac:dyDescent="0.25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 x14ac:dyDescent="0.25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 x14ac:dyDescent="0.25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 x14ac:dyDescent="0.25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 x14ac:dyDescent="0.25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 x14ac:dyDescent="0.25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 x14ac:dyDescent="0.25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 x14ac:dyDescent="0.25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 x14ac:dyDescent="0.25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 x14ac:dyDescent="0.25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 x14ac:dyDescent="0.25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 x14ac:dyDescent="0.25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 x14ac:dyDescent="0.25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 x14ac:dyDescent="0.25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 x14ac:dyDescent="0.25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 x14ac:dyDescent="0.25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 x14ac:dyDescent="0.25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 x14ac:dyDescent="0.25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 x14ac:dyDescent="0.25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 x14ac:dyDescent="0.25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 x14ac:dyDescent="0.25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 x14ac:dyDescent="0.25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 x14ac:dyDescent="0.25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 x14ac:dyDescent="0.25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 x14ac:dyDescent="0.25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 x14ac:dyDescent="0.25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 x14ac:dyDescent="0.25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 x14ac:dyDescent="0.25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 x14ac:dyDescent="0.25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 x14ac:dyDescent="0.25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 x14ac:dyDescent="0.25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 x14ac:dyDescent="0.25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 x14ac:dyDescent="0.25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 x14ac:dyDescent="0.25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 x14ac:dyDescent="0.25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 x14ac:dyDescent="0.25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 x14ac:dyDescent="0.25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 x14ac:dyDescent="0.25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 x14ac:dyDescent="0.25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 x14ac:dyDescent="0.25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 x14ac:dyDescent="0.25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 x14ac:dyDescent="0.25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 x14ac:dyDescent="0.25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 x14ac:dyDescent="0.25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 x14ac:dyDescent="0.25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 x14ac:dyDescent="0.25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 x14ac:dyDescent="0.25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 x14ac:dyDescent="0.25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 x14ac:dyDescent="0.25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 x14ac:dyDescent="0.25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 x14ac:dyDescent="0.25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 x14ac:dyDescent="0.25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 x14ac:dyDescent="0.25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 x14ac:dyDescent="0.25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 x14ac:dyDescent="0.25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 x14ac:dyDescent="0.25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 x14ac:dyDescent="0.25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 x14ac:dyDescent="0.25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 x14ac:dyDescent="0.25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 x14ac:dyDescent="0.25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 x14ac:dyDescent="0.25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 x14ac:dyDescent="0.25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 x14ac:dyDescent="0.25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 x14ac:dyDescent="0.25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 x14ac:dyDescent="0.25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 x14ac:dyDescent="0.25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 x14ac:dyDescent="0.25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 x14ac:dyDescent="0.25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 x14ac:dyDescent="0.25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 x14ac:dyDescent="0.25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 x14ac:dyDescent="0.25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 x14ac:dyDescent="0.25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 x14ac:dyDescent="0.25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 x14ac:dyDescent="0.25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 x14ac:dyDescent="0.25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 x14ac:dyDescent="0.25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 x14ac:dyDescent="0.25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 x14ac:dyDescent="0.25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 x14ac:dyDescent="0.25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 x14ac:dyDescent="0.25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 x14ac:dyDescent="0.25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 x14ac:dyDescent="0.25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 x14ac:dyDescent="0.25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 x14ac:dyDescent="0.25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 x14ac:dyDescent="0.25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 x14ac:dyDescent="0.25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 x14ac:dyDescent="0.25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 x14ac:dyDescent="0.25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 x14ac:dyDescent="0.25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 x14ac:dyDescent="0.25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 x14ac:dyDescent="0.25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 x14ac:dyDescent="0.25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 x14ac:dyDescent="0.25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 x14ac:dyDescent="0.25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 x14ac:dyDescent="0.25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 x14ac:dyDescent="0.25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 x14ac:dyDescent="0.25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 x14ac:dyDescent="0.25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 x14ac:dyDescent="0.25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 x14ac:dyDescent="0.25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 x14ac:dyDescent="0.25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 x14ac:dyDescent="0.25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 x14ac:dyDescent="0.25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 x14ac:dyDescent="0.25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 x14ac:dyDescent="0.25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 x14ac:dyDescent="0.25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 x14ac:dyDescent="0.25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 x14ac:dyDescent="0.25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 x14ac:dyDescent="0.25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 x14ac:dyDescent="0.25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 x14ac:dyDescent="0.25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 x14ac:dyDescent="0.25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 x14ac:dyDescent="0.25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 x14ac:dyDescent="0.25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 x14ac:dyDescent="0.25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 x14ac:dyDescent="0.25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 x14ac:dyDescent="0.25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 x14ac:dyDescent="0.25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 x14ac:dyDescent="0.25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 x14ac:dyDescent="0.25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 x14ac:dyDescent="0.25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 x14ac:dyDescent="0.25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 x14ac:dyDescent="0.25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 x14ac:dyDescent="0.25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 x14ac:dyDescent="0.25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 x14ac:dyDescent="0.25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 x14ac:dyDescent="0.25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 x14ac:dyDescent="0.25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 x14ac:dyDescent="0.25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 x14ac:dyDescent="0.25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 x14ac:dyDescent="0.25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 x14ac:dyDescent="0.25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 x14ac:dyDescent="0.25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 x14ac:dyDescent="0.25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 x14ac:dyDescent="0.25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 x14ac:dyDescent="0.25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 x14ac:dyDescent="0.25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 x14ac:dyDescent="0.25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 x14ac:dyDescent="0.25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 x14ac:dyDescent="0.25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 x14ac:dyDescent="0.25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 x14ac:dyDescent="0.25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 x14ac:dyDescent="0.25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 x14ac:dyDescent="0.25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 x14ac:dyDescent="0.25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 x14ac:dyDescent="0.25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 x14ac:dyDescent="0.25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 x14ac:dyDescent="0.25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 x14ac:dyDescent="0.25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 x14ac:dyDescent="0.25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 x14ac:dyDescent="0.25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 x14ac:dyDescent="0.25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 x14ac:dyDescent="0.25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 x14ac:dyDescent="0.25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 x14ac:dyDescent="0.25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 x14ac:dyDescent="0.25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 x14ac:dyDescent="0.25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 x14ac:dyDescent="0.25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 x14ac:dyDescent="0.25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 x14ac:dyDescent="0.25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 x14ac:dyDescent="0.25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 x14ac:dyDescent="0.25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 x14ac:dyDescent="0.25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 x14ac:dyDescent="0.25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 x14ac:dyDescent="0.25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 x14ac:dyDescent="0.25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 x14ac:dyDescent="0.25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 x14ac:dyDescent="0.25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 x14ac:dyDescent="0.25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 x14ac:dyDescent="0.25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 x14ac:dyDescent="0.25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 x14ac:dyDescent="0.25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 x14ac:dyDescent="0.25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 x14ac:dyDescent="0.25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 x14ac:dyDescent="0.25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 x14ac:dyDescent="0.25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 x14ac:dyDescent="0.25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 x14ac:dyDescent="0.25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 x14ac:dyDescent="0.25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 x14ac:dyDescent="0.25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 x14ac:dyDescent="0.25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 x14ac:dyDescent="0.25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 x14ac:dyDescent="0.25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 x14ac:dyDescent="0.25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 x14ac:dyDescent="0.25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 x14ac:dyDescent="0.25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 x14ac:dyDescent="0.25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 x14ac:dyDescent="0.25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 x14ac:dyDescent="0.25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 x14ac:dyDescent="0.25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 x14ac:dyDescent="0.25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 x14ac:dyDescent="0.25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 x14ac:dyDescent="0.25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 x14ac:dyDescent="0.25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 x14ac:dyDescent="0.25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 x14ac:dyDescent="0.25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 x14ac:dyDescent="0.25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 x14ac:dyDescent="0.25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 x14ac:dyDescent="0.25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 x14ac:dyDescent="0.25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 x14ac:dyDescent="0.25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 x14ac:dyDescent="0.25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 x14ac:dyDescent="0.25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 x14ac:dyDescent="0.25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 x14ac:dyDescent="0.25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 x14ac:dyDescent="0.25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 x14ac:dyDescent="0.25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 x14ac:dyDescent="0.25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 x14ac:dyDescent="0.25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 x14ac:dyDescent="0.25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 x14ac:dyDescent="0.25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 x14ac:dyDescent="0.25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 x14ac:dyDescent="0.25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 x14ac:dyDescent="0.25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 x14ac:dyDescent="0.25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 x14ac:dyDescent="0.25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 x14ac:dyDescent="0.25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 x14ac:dyDescent="0.25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 x14ac:dyDescent="0.25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 x14ac:dyDescent="0.25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 x14ac:dyDescent="0.25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 x14ac:dyDescent="0.25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 x14ac:dyDescent="0.25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 x14ac:dyDescent="0.25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 x14ac:dyDescent="0.25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 x14ac:dyDescent="0.25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 x14ac:dyDescent="0.25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 x14ac:dyDescent="0.25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 x14ac:dyDescent="0.25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 x14ac:dyDescent="0.25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 x14ac:dyDescent="0.25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 x14ac:dyDescent="0.25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 x14ac:dyDescent="0.25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 x14ac:dyDescent="0.25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 x14ac:dyDescent="0.25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 x14ac:dyDescent="0.25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 x14ac:dyDescent="0.25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 x14ac:dyDescent="0.25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 x14ac:dyDescent="0.25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 x14ac:dyDescent="0.25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 x14ac:dyDescent="0.25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 x14ac:dyDescent="0.25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 x14ac:dyDescent="0.25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 x14ac:dyDescent="0.25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 x14ac:dyDescent="0.25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 x14ac:dyDescent="0.25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 x14ac:dyDescent="0.25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 x14ac:dyDescent="0.25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 x14ac:dyDescent="0.25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 x14ac:dyDescent="0.25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 x14ac:dyDescent="0.25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 x14ac:dyDescent="0.25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 x14ac:dyDescent="0.25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 x14ac:dyDescent="0.25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 x14ac:dyDescent="0.25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 x14ac:dyDescent="0.25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 x14ac:dyDescent="0.25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 x14ac:dyDescent="0.25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 x14ac:dyDescent="0.25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 x14ac:dyDescent="0.25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 x14ac:dyDescent="0.25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 x14ac:dyDescent="0.25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 x14ac:dyDescent="0.25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 x14ac:dyDescent="0.25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 x14ac:dyDescent="0.25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 x14ac:dyDescent="0.25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 x14ac:dyDescent="0.25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 x14ac:dyDescent="0.25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 x14ac:dyDescent="0.25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 x14ac:dyDescent="0.25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 x14ac:dyDescent="0.25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 x14ac:dyDescent="0.25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 x14ac:dyDescent="0.25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 x14ac:dyDescent="0.25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 x14ac:dyDescent="0.25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 x14ac:dyDescent="0.25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 x14ac:dyDescent="0.25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 x14ac:dyDescent="0.25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 x14ac:dyDescent="0.25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 x14ac:dyDescent="0.25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 x14ac:dyDescent="0.25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 x14ac:dyDescent="0.25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 x14ac:dyDescent="0.25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 x14ac:dyDescent="0.25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 x14ac:dyDescent="0.25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 x14ac:dyDescent="0.25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 x14ac:dyDescent="0.25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 x14ac:dyDescent="0.25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 x14ac:dyDescent="0.25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 x14ac:dyDescent="0.25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 x14ac:dyDescent="0.25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 x14ac:dyDescent="0.25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 x14ac:dyDescent="0.25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 x14ac:dyDescent="0.25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 x14ac:dyDescent="0.25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 x14ac:dyDescent="0.25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 x14ac:dyDescent="0.25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 x14ac:dyDescent="0.25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 x14ac:dyDescent="0.25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 x14ac:dyDescent="0.25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 x14ac:dyDescent="0.25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 x14ac:dyDescent="0.25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 x14ac:dyDescent="0.25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 x14ac:dyDescent="0.25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 x14ac:dyDescent="0.25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 x14ac:dyDescent="0.25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 x14ac:dyDescent="0.25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 x14ac:dyDescent="0.25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 x14ac:dyDescent="0.25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 x14ac:dyDescent="0.25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 x14ac:dyDescent="0.25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 x14ac:dyDescent="0.25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 x14ac:dyDescent="0.25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 x14ac:dyDescent="0.25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 x14ac:dyDescent="0.25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 x14ac:dyDescent="0.25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 x14ac:dyDescent="0.25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 x14ac:dyDescent="0.25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 x14ac:dyDescent="0.25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 x14ac:dyDescent="0.25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 x14ac:dyDescent="0.25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 x14ac:dyDescent="0.25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 x14ac:dyDescent="0.25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 x14ac:dyDescent="0.25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 x14ac:dyDescent="0.25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 x14ac:dyDescent="0.25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 x14ac:dyDescent="0.25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 x14ac:dyDescent="0.25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 x14ac:dyDescent="0.25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 x14ac:dyDescent="0.25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 x14ac:dyDescent="0.25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 x14ac:dyDescent="0.25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 x14ac:dyDescent="0.25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 x14ac:dyDescent="0.25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 x14ac:dyDescent="0.25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 x14ac:dyDescent="0.25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 x14ac:dyDescent="0.25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 x14ac:dyDescent="0.25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 x14ac:dyDescent="0.25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 x14ac:dyDescent="0.25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 x14ac:dyDescent="0.25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 x14ac:dyDescent="0.25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 x14ac:dyDescent="0.25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 x14ac:dyDescent="0.25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 x14ac:dyDescent="0.25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 x14ac:dyDescent="0.25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 x14ac:dyDescent="0.25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 x14ac:dyDescent="0.25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 x14ac:dyDescent="0.25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 x14ac:dyDescent="0.25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 x14ac:dyDescent="0.25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 x14ac:dyDescent="0.25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 x14ac:dyDescent="0.25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 x14ac:dyDescent="0.25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 x14ac:dyDescent="0.25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 x14ac:dyDescent="0.25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 x14ac:dyDescent="0.25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 x14ac:dyDescent="0.25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 x14ac:dyDescent="0.25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 x14ac:dyDescent="0.25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 x14ac:dyDescent="0.25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 x14ac:dyDescent="0.25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 x14ac:dyDescent="0.25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 x14ac:dyDescent="0.25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 x14ac:dyDescent="0.25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 x14ac:dyDescent="0.25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 x14ac:dyDescent="0.25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 x14ac:dyDescent="0.25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 x14ac:dyDescent="0.25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 x14ac:dyDescent="0.25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 x14ac:dyDescent="0.25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 x14ac:dyDescent="0.25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 x14ac:dyDescent="0.25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 x14ac:dyDescent="0.25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 x14ac:dyDescent="0.25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 x14ac:dyDescent="0.25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 x14ac:dyDescent="0.25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 x14ac:dyDescent="0.25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 x14ac:dyDescent="0.25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 x14ac:dyDescent="0.25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 x14ac:dyDescent="0.25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 x14ac:dyDescent="0.25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 x14ac:dyDescent="0.25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 x14ac:dyDescent="0.25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 x14ac:dyDescent="0.25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 x14ac:dyDescent="0.25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 x14ac:dyDescent="0.25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 x14ac:dyDescent="0.25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 x14ac:dyDescent="0.25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 x14ac:dyDescent="0.25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 x14ac:dyDescent="0.25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 x14ac:dyDescent="0.25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 x14ac:dyDescent="0.25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 x14ac:dyDescent="0.25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 x14ac:dyDescent="0.25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 x14ac:dyDescent="0.25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 x14ac:dyDescent="0.25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 x14ac:dyDescent="0.25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 x14ac:dyDescent="0.25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 x14ac:dyDescent="0.25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 x14ac:dyDescent="0.25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 x14ac:dyDescent="0.25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 x14ac:dyDescent="0.25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 x14ac:dyDescent="0.25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 x14ac:dyDescent="0.25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 x14ac:dyDescent="0.25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 x14ac:dyDescent="0.25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 x14ac:dyDescent="0.25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 x14ac:dyDescent="0.25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 x14ac:dyDescent="0.25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 x14ac:dyDescent="0.25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 x14ac:dyDescent="0.25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 x14ac:dyDescent="0.25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 x14ac:dyDescent="0.25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 x14ac:dyDescent="0.25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 x14ac:dyDescent="0.25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 x14ac:dyDescent="0.25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 x14ac:dyDescent="0.25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 x14ac:dyDescent="0.25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 x14ac:dyDescent="0.25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 x14ac:dyDescent="0.25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 x14ac:dyDescent="0.25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 x14ac:dyDescent="0.25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 x14ac:dyDescent="0.25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 x14ac:dyDescent="0.25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 x14ac:dyDescent="0.25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 x14ac:dyDescent="0.25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 x14ac:dyDescent="0.25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 x14ac:dyDescent="0.25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 x14ac:dyDescent="0.25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 x14ac:dyDescent="0.25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 x14ac:dyDescent="0.25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 x14ac:dyDescent="0.25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 x14ac:dyDescent="0.25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 x14ac:dyDescent="0.25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 x14ac:dyDescent="0.25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 x14ac:dyDescent="0.25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 x14ac:dyDescent="0.25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 x14ac:dyDescent="0.25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 x14ac:dyDescent="0.25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 x14ac:dyDescent="0.25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 x14ac:dyDescent="0.25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 x14ac:dyDescent="0.25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 x14ac:dyDescent="0.25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 x14ac:dyDescent="0.25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 x14ac:dyDescent="0.25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 x14ac:dyDescent="0.25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 x14ac:dyDescent="0.25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 x14ac:dyDescent="0.25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 x14ac:dyDescent="0.25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 x14ac:dyDescent="0.25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 x14ac:dyDescent="0.25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 x14ac:dyDescent="0.25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 x14ac:dyDescent="0.25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 x14ac:dyDescent="0.25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 x14ac:dyDescent="0.25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 x14ac:dyDescent="0.25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 x14ac:dyDescent="0.25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 x14ac:dyDescent="0.25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 x14ac:dyDescent="0.25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 x14ac:dyDescent="0.25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 x14ac:dyDescent="0.25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 x14ac:dyDescent="0.25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 x14ac:dyDescent="0.25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 x14ac:dyDescent="0.25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 x14ac:dyDescent="0.25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 x14ac:dyDescent="0.25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 x14ac:dyDescent="0.25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 x14ac:dyDescent="0.25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 x14ac:dyDescent="0.25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 x14ac:dyDescent="0.25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 x14ac:dyDescent="0.25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 x14ac:dyDescent="0.25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 x14ac:dyDescent="0.25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 x14ac:dyDescent="0.25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 x14ac:dyDescent="0.25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 x14ac:dyDescent="0.25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 x14ac:dyDescent="0.25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 x14ac:dyDescent="0.25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 x14ac:dyDescent="0.25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 x14ac:dyDescent="0.25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 x14ac:dyDescent="0.25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 x14ac:dyDescent="0.25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 x14ac:dyDescent="0.25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 x14ac:dyDescent="0.25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 x14ac:dyDescent="0.25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 x14ac:dyDescent="0.25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 x14ac:dyDescent="0.25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 x14ac:dyDescent="0.25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 x14ac:dyDescent="0.25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 x14ac:dyDescent="0.25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 x14ac:dyDescent="0.25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 x14ac:dyDescent="0.25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 x14ac:dyDescent="0.25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 x14ac:dyDescent="0.25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 x14ac:dyDescent="0.25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 x14ac:dyDescent="0.25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 x14ac:dyDescent="0.25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 x14ac:dyDescent="0.25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 x14ac:dyDescent="0.25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 x14ac:dyDescent="0.25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 x14ac:dyDescent="0.25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 x14ac:dyDescent="0.25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 x14ac:dyDescent="0.25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 x14ac:dyDescent="0.25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 x14ac:dyDescent="0.25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 x14ac:dyDescent="0.25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 x14ac:dyDescent="0.25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 x14ac:dyDescent="0.25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 x14ac:dyDescent="0.25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 x14ac:dyDescent="0.25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 x14ac:dyDescent="0.25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 x14ac:dyDescent="0.25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 x14ac:dyDescent="0.25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 x14ac:dyDescent="0.25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 x14ac:dyDescent="0.25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 x14ac:dyDescent="0.25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 x14ac:dyDescent="0.25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 x14ac:dyDescent="0.25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 x14ac:dyDescent="0.25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 x14ac:dyDescent="0.25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 x14ac:dyDescent="0.25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 x14ac:dyDescent="0.25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 x14ac:dyDescent="0.25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 x14ac:dyDescent="0.25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 x14ac:dyDescent="0.25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 x14ac:dyDescent="0.25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 x14ac:dyDescent="0.25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 x14ac:dyDescent="0.25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 x14ac:dyDescent="0.25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 x14ac:dyDescent="0.25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 x14ac:dyDescent="0.25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 x14ac:dyDescent="0.25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 x14ac:dyDescent="0.25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 x14ac:dyDescent="0.25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 x14ac:dyDescent="0.25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 x14ac:dyDescent="0.25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 x14ac:dyDescent="0.25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 x14ac:dyDescent="0.25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 x14ac:dyDescent="0.25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 x14ac:dyDescent="0.25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 x14ac:dyDescent="0.25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 x14ac:dyDescent="0.25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 x14ac:dyDescent="0.25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 x14ac:dyDescent="0.25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 x14ac:dyDescent="0.25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 x14ac:dyDescent="0.25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 x14ac:dyDescent="0.25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 x14ac:dyDescent="0.25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 x14ac:dyDescent="0.25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 x14ac:dyDescent="0.25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 x14ac:dyDescent="0.25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 x14ac:dyDescent="0.25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 x14ac:dyDescent="0.25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 x14ac:dyDescent="0.25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 x14ac:dyDescent="0.25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 x14ac:dyDescent="0.25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 x14ac:dyDescent="0.25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 x14ac:dyDescent="0.25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 x14ac:dyDescent="0.25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 x14ac:dyDescent="0.25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 x14ac:dyDescent="0.25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 x14ac:dyDescent="0.25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 x14ac:dyDescent="0.25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 x14ac:dyDescent="0.25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 x14ac:dyDescent="0.25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 x14ac:dyDescent="0.25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 x14ac:dyDescent="0.25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 x14ac:dyDescent="0.25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 x14ac:dyDescent="0.25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 x14ac:dyDescent="0.25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 x14ac:dyDescent="0.25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 x14ac:dyDescent="0.25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 x14ac:dyDescent="0.25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 x14ac:dyDescent="0.25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 x14ac:dyDescent="0.25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 x14ac:dyDescent="0.25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 x14ac:dyDescent="0.25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 x14ac:dyDescent="0.25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 x14ac:dyDescent="0.25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 x14ac:dyDescent="0.25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 x14ac:dyDescent="0.25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 x14ac:dyDescent="0.25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 x14ac:dyDescent="0.25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 x14ac:dyDescent="0.25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 x14ac:dyDescent="0.25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 x14ac:dyDescent="0.25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 x14ac:dyDescent="0.25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 x14ac:dyDescent="0.25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 x14ac:dyDescent="0.25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 x14ac:dyDescent="0.25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 x14ac:dyDescent="0.25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 x14ac:dyDescent="0.25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 x14ac:dyDescent="0.25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 x14ac:dyDescent="0.25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 x14ac:dyDescent="0.25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 x14ac:dyDescent="0.25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 x14ac:dyDescent="0.25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 x14ac:dyDescent="0.25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 x14ac:dyDescent="0.25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 x14ac:dyDescent="0.25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 x14ac:dyDescent="0.25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 x14ac:dyDescent="0.25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 x14ac:dyDescent="0.25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 x14ac:dyDescent="0.25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 x14ac:dyDescent="0.25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 x14ac:dyDescent="0.25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 x14ac:dyDescent="0.25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 x14ac:dyDescent="0.25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 x14ac:dyDescent="0.25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 x14ac:dyDescent="0.25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 x14ac:dyDescent="0.25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 x14ac:dyDescent="0.25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 x14ac:dyDescent="0.25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 x14ac:dyDescent="0.25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 x14ac:dyDescent="0.25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 x14ac:dyDescent="0.25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 x14ac:dyDescent="0.25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 x14ac:dyDescent="0.25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 x14ac:dyDescent="0.25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 x14ac:dyDescent="0.25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 x14ac:dyDescent="0.25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 x14ac:dyDescent="0.25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 x14ac:dyDescent="0.25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 x14ac:dyDescent="0.25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 x14ac:dyDescent="0.25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 x14ac:dyDescent="0.25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 x14ac:dyDescent="0.25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 x14ac:dyDescent="0.25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 x14ac:dyDescent="0.25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 x14ac:dyDescent="0.25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 x14ac:dyDescent="0.25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 x14ac:dyDescent="0.25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 x14ac:dyDescent="0.25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 x14ac:dyDescent="0.25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 x14ac:dyDescent="0.25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 x14ac:dyDescent="0.25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 x14ac:dyDescent="0.25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 x14ac:dyDescent="0.25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 x14ac:dyDescent="0.25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 x14ac:dyDescent="0.25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 x14ac:dyDescent="0.25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 x14ac:dyDescent="0.25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 x14ac:dyDescent="0.25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 x14ac:dyDescent="0.25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 x14ac:dyDescent="0.25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 x14ac:dyDescent="0.25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 x14ac:dyDescent="0.25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 x14ac:dyDescent="0.25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 x14ac:dyDescent="0.25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 x14ac:dyDescent="0.25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 x14ac:dyDescent="0.25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 x14ac:dyDescent="0.25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 x14ac:dyDescent="0.25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 x14ac:dyDescent="0.25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 x14ac:dyDescent="0.25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 x14ac:dyDescent="0.25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 x14ac:dyDescent="0.25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 x14ac:dyDescent="0.25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 x14ac:dyDescent="0.25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 x14ac:dyDescent="0.25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 x14ac:dyDescent="0.25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 x14ac:dyDescent="0.25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 x14ac:dyDescent="0.25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 x14ac:dyDescent="0.25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 x14ac:dyDescent="0.25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 x14ac:dyDescent="0.25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 x14ac:dyDescent="0.25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 x14ac:dyDescent="0.25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 x14ac:dyDescent="0.25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 x14ac:dyDescent="0.25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 x14ac:dyDescent="0.25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 x14ac:dyDescent="0.25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 x14ac:dyDescent="0.25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 x14ac:dyDescent="0.25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 x14ac:dyDescent="0.25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 x14ac:dyDescent="0.25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 x14ac:dyDescent="0.25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 x14ac:dyDescent="0.25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 x14ac:dyDescent="0.25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 x14ac:dyDescent="0.25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 x14ac:dyDescent="0.25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 x14ac:dyDescent="0.25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 x14ac:dyDescent="0.25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 x14ac:dyDescent="0.25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 x14ac:dyDescent="0.25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 x14ac:dyDescent="0.25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 x14ac:dyDescent="0.25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 x14ac:dyDescent="0.25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 x14ac:dyDescent="0.25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 x14ac:dyDescent="0.25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 x14ac:dyDescent="0.25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 x14ac:dyDescent="0.25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 x14ac:dyDescent="0.25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 x14ac:dyDescent="0.25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 x14ac:dyDescent="0.25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 x14ac:dyDescent="0.25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 x14ac:dyDescent="0.25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 x14ac:dyDescent="0.25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 x14ac:dyDescent="0.25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 x14ac:dyDescent="0.25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 x14ac:dyDescent="0.25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 x14ac:dyDescent="0.25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 x14ac:dyDescent="0.25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 x14ac:dyDescent="0.25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 x14ac:dyDescent="0.25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 x14ac:dyDescent="0.25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 x14ac:dyDescent="0.25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 x14ac:dyDescent="0.25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 x14ac:dyDescent="0.25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 x14ac:dyDescent="0.25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 x14ac:dyDescent="0.25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 x14ac:dyDescent="0.25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 x14ac:dyDescent="0.25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 x14ac:dyDescent="0.25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 x14ac:dyDescent="0.25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 x14ac:dyDescent="0.25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 x14ac:dyDescent="0.25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 x14ac:dyDescent="0.25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 x14ac:dyDescent="0.25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 x14ac:dyDescent="0.25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 x14ac:dyDescent="0.25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 x14ac:dyDescent="0.25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 x14ac:dyDescent="0.25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 x14ac:dyDescent="0.25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 x14ac:dyDescent="0.25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 x14ac:dyDescent="0.25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 x14ac:dyDescent="0.25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 x14ac:dyDescent="0.25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 x14ac:dyDescent="0.25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 x14ac:dyDescent="0.25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 x14ac:dyDescent="0.25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 x14ac:dyDescent="0.25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 x14ac:dyDescent="0.25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 x14ac:dyDescent="0.25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 x14ac:dyDescent="0.25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 x14ac:dyDescent="0.25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 x14ac:dyDescent="0.25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 x14ac:dyDescent="0.25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 x14ac:dyDescent="0.25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 x14ac:dyDescent="0.25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 x14ac:dyDescent="0.25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 x14ac:dyDescent="0.25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 x14ac:dyDescent="0.25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 x14ac:dyDescent="0.25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 x14ac:dyDescent="0.25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 x14ac:dyDescent="0.25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 x14ac:dyDescent="0.25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 x14ac:dyDescent="0.25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 x14ac:dyDescent="0.25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 x14ac:dyDescent="0.25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 x14ac:dyDescent="0.25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 x14ac:dyDescent="0.25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 x14ac:dyDescent="0.25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 x14ac:dyDescent="0.25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 x14ac:dyDescent="0.25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 x14ac:dyDescent="0.25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 x14ac:dyDescent="0.25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 x14ac:dyDescent="0.25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 x14ac:dyDescent="0.25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 x14ac:dyDescent="0.25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 x14ac:dyDescent="0.25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 x14ac:dyDescent="0.25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 x14ac:dyDescent="0.25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 x14ac:dyDescent="0.25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 x14ac:dyDescent="0.25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 x14ac:dyDescent="0.25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 x14ac:dyDescent="0.25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 x14ac:dyDescent="0.25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 x14ac:dyDescent="0.25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 x14ac:dyDescent="0.25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 x14ac:dyDescent="0.25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 x14ac:dyDescent="0.25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 x14ac:dyDescent="0.25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 x14ac:dyDescent="0.25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 x14ac:dyDescent="0.25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 x14ac:dyDescent="0.25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 x14ac:dyDescent="0.25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 x14ac:dyDescent="0.25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 x14ac:dyDescent="0.25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 x14ac:dyDescent="0.25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 x14ac:dyDescent="0.25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 x14ac:dyDescent="0.25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 x14ac:dyDescent="0.25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 x14ac:dyDescent="0.25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 x14ac:dyDescent="0.25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 x14ac:dyDescent="0.25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 x14ac:dyDescent="0.25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 x14ac:dyDescent="0.25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 x14ac:dyDescent="0.25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 x14ac:dyDescent="0.25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 x14ac:dyDescent="0.25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 x14ac:dyDescent="0.25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 x14ac:dyDescent="0.25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 x14ac:dyDescent="0.25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 x14ac:dyDescent="0.25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 x14ac:dyDescent="0.25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 x14ac:dyDescent="0.25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 x14ac:dyDescent="0.25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 x14ac:dyDescent="0.25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 x14ac:dyDescent="0.25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 x14ac:dyDescent="0.25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 x14ac:dyDescent="0.25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 x14ac:dyDescent="0.25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 x14ac:dyDescent="0.25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 x14ac:dyDescent="0.25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 x14ac:dyDescent="0.25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 x14ac:dyDescent="0.25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 x14ac:dyDescent="0.25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 x14ac:dyDescent="0.25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 x14ac:dyDescent="0.25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 x14ac:dyDescent="0.25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 x14ac:dyDescent="0.25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 x14ac:dyDescent="0.25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 x14ac:dyDescent="0.25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 x14ac:dyDescent="0.25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 x14ac:dyDescent="0.25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 x14ac:dyDescent="0.25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 x14ac:dyDescent="0.25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 x14ac:dyDescent="0.25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 x14ac:dyDescent="0.25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 x14ac:dyDescent="0.25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 x14ac:dyDescent="0.25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 x14ac:dyDescent="0.25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 x14ac:dyDescent="0.25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 x14ac:dyDescent="0.25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 x14ac:dyDescent="0.25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 x14ac:dyDescent="0.25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 x14ac:dyDescent="0.25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 x14ac:dyDescent="0.25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 x14ac:dyDescent="0.25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 x14ac:dyDescent="0.25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 x14ac:dyDescent="0.25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 x14ac:dyDescent="0.25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 x14ac:dyDescent="0.25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 x14ac:dyDescent="0.25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 x14ac:dyDescent="0.25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 x14ac:dyDescent="0.25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 x14ac:dyDescent="0.25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 x14ac:dyDescent="0.25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 x14ac:dyDescent="0.25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 x14ac:dyDescent="0.25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 x14ac:dyDescent="0.25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 x14ac:dyDescent="0.25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 x14ac:dyDescent="0.25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 x14ac:dyDescent="0.25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 x14ac:dyDescent="0.25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 x14ac:dyDescent="0.25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 x14ac:dyDescent="0.25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 x14ac:dyDescent="0.25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 x14ac:dyDescent="0.25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 x14ac:dyDescent="0.25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 x14ac:dyDescent="0.25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 x14ac:dyDescent="0.25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 x14ac:dyDescent="0.25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 x14ac:dyDescent="0.25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 x14ac:dyDescent="0.25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 x14ac:dyDescent="0.25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 x14ac:dyDescent="0.25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 x14ac:dyDescent="0.25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 x14ac:dyDescent="0.25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 x14ac:dyDescent="0.25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 x14ac:dyDescent="0.25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 x14ac:dyDescent="0.25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 x14ac:dyDescent="0.25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 x14ac:dyDescent="0.25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 x14ac:dyDescent="0.25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 x14ac:dyDescent="0.25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 x14ac:dyDescent="0.25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 x14ac:dyDescent="0.25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 x14ac:dyDescent="0.25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 x14ac:dyDescent="0.25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 x14ac:dyDescent="0.25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 x14ac:dyDescent="0.25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 x14ac:dyDescent="0.25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 x14ac:dyDescent="0.25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 x14ac:dyDescent="0.25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 x14ac:dyDescent="0.25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 x14ac:dyDescent="0.25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 x14ac:dyDescent="0.25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 x14ac:dyDescent="0.25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 x14ac:dyDescent="0.25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 x14ac:dyDescent="0.25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 x14ac:dyDescent="0.25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 x14ac:dyDescent="0.25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 x14ac:dyDescent="0.25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 x14ac:dyDescent="0.25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 x14ac:dyDescent="0.25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 x14ac:dyDescent="0.25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 x14ac:dyDescent="0.25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 x14ac:dyDescent="0.25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 x14ac:dyDescent="0.25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 x14ac:dyDescent="0.25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 x14ac:dyDescent="0.25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 x14ac:dyDescent="0.25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 x14ac:dyDescent="0.25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 x14ac:dyDescent="0.25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 x14ac:dyDescent="0.25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 x14ac:dyDescent="0.25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 x14ac:dyDescent="0.25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 x14ac:dyDescent="0.25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 x14ac:dyDescent="0.25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 x14ac:dyDescent="0.25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 x14ac:dyDescent="0.25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 x14ac:dyDescent="0.25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 x14ac:dyDescent="0.25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 x14ac:dyDescent="0.25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 x14ac:dyDescent="0.25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 x14ac:dyDescent="0.25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 x14ac:dyDescent="0.25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 x14ac:dyDescent="0.25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 x14ac:dyDescent="0.25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 x14ac:dyDescent="0.25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 x14ac:dyDescent="0.25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 x14ac:dyDescent="0.25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 x14ac:dyDescent="0.25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 x14ac:dyDescent="0.25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 x14ac:dyDescent="0.25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 x14ac:dyDescent="0.25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 x14ac:dyDescent="0.25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 x14ac:dyDescent="0.25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 x14ac:dyDescent="0.25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 x14ac:dyDescent="0.25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 x14ac:dyDescent="0.25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 x14ac:dyDescent="0.25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 x14ac:dyDescent="0.25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 x14ac:dyDescent="0.25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 x14ac:dyDescent="0.25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 x14ac:dyDescent="0.25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 x14ac:dyDescent="0.25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 x14ac:dyDescent="0.25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 x14ac:dyDescent="0.25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 x14ac:dyDescent="0.25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 x14ac:dyDescent="0.25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 x14ac:dyDescent="0.25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 x14ac:dyDescent="0.25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 x14ac:dyDescent="0.25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 x14ac:dyDescent="0.25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 x14ac:dyDescent="0.25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 x14ac:dyDescent="0.25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 x14ac:dyDescent="0.25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 x14ac:dyDescent="0.25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 x14ac:dyDescent="0.25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 x14ac:dyDescent="0.25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 x14ac:dyDescent="0.25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 x14ac:dyDescent="0.25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 x14ac:dyDescent="0.25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 x14ac:dyDescent="0.25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 x14ac:dyDescent="0.25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 x14ac:dyDescent="0.25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 x14ac:dyDescent="0.25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 x14ac:dyDescent="0.25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 x14ac:dyDescent="0.25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 x14ac:dyDescent="0.25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 x14ac:dyDescent="0.25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 x14ac:dyDescent="0.25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 x14ac:dyDescent="0.25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 x14ac:dyDescent="0.25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 x14ac:dyDescent="0.25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 x14ac:dyDescent="0.25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 x14ac:dyDescent="0.25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 x14ac:dyDescent="0.25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 x14ac:dyDescent="0.25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 x14ac:dyDescent="0.25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 x14ac:dyDescent="0.25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 x14ac:dyDescent="0.25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 x14ac:dyDescent="0.25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 x14ac:dyDescent="0.25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 x14ac:dyDescent="0.25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 x14ac:dyDescent="0.25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 x14ac:dyDescent="0.25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 x14ac:dyDescent="0.25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 x14ac:dyDescent="0.25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 x14ac:dyDescent="0.25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 x14ac:dyDescent="0.25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 x14ac:dyDescent="0.25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 x14ac:dyDescent="0.25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 x14ac:dyDescent="0.25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 x14ac:dyDescent="0.25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 x14ac:dyDescent="0.25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 x14ac:dyDescent="0.25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 x14ac:dyDescent="0.25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 x14ac:dyDescent="0.25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 x14ac:dyDescent="0.25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 x14ac:dyDescent="0.25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 x14ac:dyDescent="0.25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 x14ac:dyDescent="0.25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 x14ac:dyDescent="0.25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 x14ac:dyDescent="0.25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 x14ac:dyDescent="0.25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 x14ac:dyDescent="0.25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 x14ac:dyDescent="0.25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 x14ac:dyDescent="0.25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 x14ac:dyDescent="0.25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 x14ac:dyDescent="0.25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 x14ac:dyDescent="0.25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 x14ac:dyDescent="0.25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 x14ac:dyDescent="0.25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 x14ac:dyDescent="0.25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 x14ac:dyDescent="0.25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 x14ac:dyDescent="0.25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 x14ac:dyDescent="0.25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 x14ac:dyDescent="0.25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 x14ac:dyDescent="0.25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 x14ac:dyDescent="0.25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 x14ac:dyDescent="0.25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 x14ac:dyDescent="0.25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 x14ac:dyDescent="0.25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 x14ac:dyDescent="0.25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 x14ac:dyDescent="0.25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 x14ac:dyDescent="0.25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 x14ac:dyDescent="0.25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 x14ac:dyDescent="0.25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 x14ac:dyDescent="0.25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 x14ac:dyDescent="0.25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 x14ac:dyDescent="0.25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 x14ac:dyDescent="0.25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 x14ac:dyDescent="0.25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 x14ac:dyDescent="0.25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 x14ac:dyDescent="0.25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 x14ac:dyDescent="0.25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 x14ac:dyDescent="0.25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 x14ac:dyDescent="0.25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 x14ac:dyDescent="0.25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 x14ac:dyDescent="0.25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 x14ac:dyDescent="0.25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 x14ac:dyDescent="0.25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 x14ac:dyDescent="0.25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 x14ac:dyDescent="0.25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 x14ac:dyDescent="0.25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 x14ac:dyDescent="0.25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 x14ac:dyDescent="0.25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 x14ac:dyDescent="0.25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 x14ac:dyDescent="0.25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 x14ac:dyDescent="0.25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Отчет о совместимости</vt:lpstr>
      <vt:lpstr>2012 год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2024-02-01T10:04:07Z</cp:lastPrinted>
  <dcterms:created xsi:type="dcterms:W3CDTF">1996-10-08T23:32:33Z</dcterms:created>
  <dcterms:modified xsi:type="dcterms:W3CDTF">2024-04-18T11:59:13Z</dcterms:modified>
</cp:coreProperties>
</file>