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 год\Годовой отчёт за 2023 год\моё\"/>
    </mc:Choice>
  </mc:AlternateContent>
  <bookViews>
    <workbookView xWindow="120" yWindow="360" windowWidth="9720" windowHeight="7080"/>
  </bookViews>
  <sheets>
    <sheet name="приложение № 4" sheetId="6" r:id="rId1"/>
  </sheets>
  <definedNames>
    <definedName name="_xlnm.Print_Titles" localSheetId="0">'приложение № 4'!$6:$8</definedName>
  </definedNames>
  <calcPr calcId="152511"/>
</workbook>
</file>

<file path=xl/calcChain.xml><?xml version="1.0" encoding="utf-8"?>
<calcChain xmlns="http://schemas.openxmlformats.org/spreadsheetml/2006/main">
  <c r="O9" i="6" l="1"/>
  <c r="I24" i="6" l="1"/>
  <c r="J24" i="6"/>
  <c r="K27" i="6"/>
  <c r="N27" i="6"/>
  <c r="O27" i="6"/>
  <c r="G27" i="6"/>
  <c r="P27" i="6"/>
  <c r="E27" i="6"/>
  <c r="E28" i="6"/>
  <c r="P10" i="6"/>
  <c r="O10" i="6"/>
  <c r="F62" i="6"/>
  <c r="F59" i="6"/>
  <c r="F54" i="6"/>
  <c r="F49" i="6"/>
  <c r="F47" i="6"/>
  <c r="F44" i="6"/>
  <c r="F38" i="6"/>
  <c r="F36" i="6"/>
  <c r="F31" i="6"/>
  <c r="F24" i="6"/>
  <c r="F20" i="6"/>
  <c r="F18" i="6"/>
  <c r="F9" i="6"/>
  <c r="D62" i="6"/>
  <c r="C62" i="6"/>
  <c r="D59" i="6"/>
  <c r="C59" i="6"/>
  <c r="D54" i="6"/>
  <c r="C54" i="6"/>
  <c r="D49" i="6"/>
  <c r="C49" i="6"/>
  <c r="D47" i="6"/>
  <c r="C47" i="6"/>
  <c r="D44" i="6"/>
  <c r="C44" i="6"/>
  <c r="D38" i="6"/>
  <c r="C38" i="6"/>
  <c r="D36" i="6"/>
  <c r="C36" i="6"/>
  <c r="D31" i="6"/>
  <c r="C31" i="6"/>
  <c r="D24" i="6"/>
  <c r="D64" i="6" s="1"/>
  <c r="C24" i="6"/>
  <c r="C64" i="6" s="1"/>
  <c r="D20" i="6"/>
  <c r="C20" i="6"/>
  <c r="D18" i="6"/>
  <c r="C18" i="6"/>
  <c r="D9" i="6"/>
  <c r="C9" i="6"/>
  <c r="O19" i="6" l="1"/>
  <c r="P19" i="6"/>
  <c r="K19" i="6"/>
  <c r="J18" i="6"/>
  <c r="L18" i="6"/>
  <c r="I18" i="6"/>
  <c r="E18" i="6"/>
  <c r="E19" i="6"/>
  <c r="L47" i="6"/>
  <c r="J47" i="6"/>
  <c r="I47" i="6"/>
  <c r="L24" i="6"/>
  <c r="K18" i="6" l="1"/>
  <c r="P18" i="6"/>
  <c r="O18" i="6"/>
  <c r="H63" i="6"/>
  <c r="E63" i="6"/>
  <c r="E62" i="6"/>
  <c r="H61" i="6"/>
  <c r="E61" i="6"/>
  <c r="H60" i="6"/>
  <c r="E60" i="6"/>
  <c r="H58" i="6"/>
  <c r="E58" i="6"/>
  <c r="H57" i="6"/>
  <c r="E57" i="6"/>
  <c r="H56" i="6"/>
  <c r="E56" i="6"/>
  <c r="H55" i="6"/>
  <c r="E55" i="6"/>
  <c r="H53" i="6"/>
  <c r="E53" i="6"/>
  <c r="H52" i="6"/>
  <c r="E52" i="6"/>
  <c r="H51" i="6"/>
  <c r="E51" i="6"/>
  <c r="H50" i="6"/>
  <c r="E50" i="6"/>
  <c r="H48" i="6"/>
  <c r="E48" i="6"/>
  <c r="H46" i="6"/>
  <c r="E46" i="6"/>
  <c r="H45" i="6"/>
  <c r="E45" i="6"/>
  <c r="H43" i="6"/>
  <c r="E43" i="6"/>
  <c r="H42" i="6"/>
  <c r="E42" i="6"/>
  <c r="H41" i="6"/>
  <c r="E41" i="6"/>
  <c r="H40" i="6"/>
  <c r="E40" i="6"/>
  <c r="H39" i="6"/>
  <c r="E39" i="6"/>
  <c r="H37" i="6"/>
  <c r="E37" i="6"/>
  <c r="H35" i="6"/>
  <c r="E35" i="6"/>
  <c r="H34" i="6"/>
  <c r="E34" i="6"/>
  <c r="H33" i="6"/>
  <c r="E33" i="6"/>
  <c r="H32" i="6"/>
  <c r="E32" i="6"/>
  <c r="H30" i="6"/>
  <c r="E30" i="6"/>
  <c r="H29" i="6"/>
  <c r="E29" i="6"/>
  <c r="H28" i="6"/>
  <c r="H26" i="6"/>
  <c r="E26" i="6"/>
  <c r="H25" i="6"/>
  <c r="E25" i="6"/>
  <c r="H23" i="6"/>
  <c r="E23" i="6"/>
  <c r="H22" i="6"/>
  <c r="E22" i="6"/>
  <c r="H21" i="6"/>
  <c r="E21" i="6"/>
  <c r="H17" i="6"/>
  <c r="E17" i="6"/>
  <c r="H16" i="6"/>
  <c r="E16" i="6"/>
  <c r="H15" i="6"/>
  <c r="E15" i="6"/>
  <c r="H14" i="6"/>
  <c r="E14" i="6"/>
  <c r="H13" i="6"/>
  <c r="E13" i="6"/>
  <c r="H12" i="6"/>
  <c r="E12" i="6"/>
  <c r="H11" i="6"/>
  <c r="E11" i="6"/>
  <c r="H10" i="6"/>
  <c r="E10" i="6"/>
  <c r="E49" i="6" l="1"/>
  <c r="H9" i="6"/>
  <c r="E31" i="6"/>
  <c r="H36" i="6"/>
  <c r="E38" i="6"/>
  <c r="H62" i="6"/>
  <c r="E20" i="6"/>
  <c r="E24" i="6"/>
  <c r="H31" i="6"/>
  <c r="E54" i="6"/>
  <c r="H59" i="6"/>
  <c r="H38" i="6"/>
  <c r="H44" i="6"/>
  <c r="H47" i="6"/>
  <c r="E36" i="6"/>
  <c r="E44" i="6"/>
  <c r="E47" i="6"/>
  <c r="H49" i="6"/>
  <c r="E59" i="6"/>
  <c r="E9" i="6"/>
  <c r="H54" i="6"/>
  <c r="F64" i="6"/>
  <c r="H20" i="6"/>
  <c r="H24" i="6"/>
  <c r="P11" i="6"/>
  <c r="P12" i="6"/>
  <c r="P13" i="6"/>
  <c r="P14" i="6"/>
  <c r="P15" i="6"/>
  <c r="P16" i="6"/>
  <c r="P17" i="6"/>
  <c r="P21" i="6"/>
  <c r="P22" i="6"/>
  <c r="P23" i="6"/>
  <c r="P25" i="6"/>
  <c r="P26" i="6"/>
  <c r="P28" i="6"/>
  <c r="P29" i="6"/>
  <c r="P30" i="6"/>
  <c r="P32" i="6"/>
  <c r="P33" i="6"/>
  <c r="P34" i="6"/>
  <c r="P35" i="6"/>
  <c r="P37" i="6"/>
  <c r="P39" i="6"/>
  <c r="P40" i="6"/>
  <c r="P41" i="6"/>
  <c r="P42" i="6"/>
  <c r="P43" i="6"/>
  <c r="P45" i="6"/>
  <c r="P46" i="6"/>
  <c r="P48" i="6"/>
  <c r="P50" i="6"/>
  <c r="P51" i="6"/>
  <c r="P52" i="6"/>
  <c r="P53" i="6"/>
  <c r="P55" i="6"/>
  <c r="P56" i="6"/>
  <c r="P57" i="6"/>
  <c r="P58" i="6"/>
  <c r="P60" i="6"/>
  <c r="P61" i="6"/>
  <c r="P63" i="6"/>
  <c r="O11" i="6"/>
  <c r="O12" i="6"/>
  <c r="O13" i="6"/>
  <c r="O14" i="6"/>
  <c r="O15" i="6"/>
  <c r="O16" i="6"/>
  <c r="O17" i="6"/>
  <c r="O21" i="6"/>
  <c r="O22" i="6"/>
  <c r="O23" i="6"/>
  <c r="O25" i="6"/>
  <c r="O26" i="6"/>
  <c r="O28" i="6"/>
  <c r="O29" i="6"/>
  <c r="O30" i="6"/>
  <c r="O32" i="6"/>
  <c r="O33" i="6"/>
  <c r="O34" i="6"/>
  <c r="O35" i="6"/>
  <c r="O37" i="6"/>
  <c r="O39" i="6"/>
  <c r="O40" i="6"/>
  <c r="O41" i="6"/>
  <c r="O42" i="6"/>
  <c r="O43" i="6"/>
  <c r="O45" i="6"/>
  <c r="O46" i="6"/>
  <c r="O48" i="6"/>
  <c r="O50" i="6"/>
  <c r="O51" i="6"/>
  <c r="O52" i="6"/>
  <c r="O53" i="6"/>
  <c r="O55" i="6"/>
  <c r="O56" i="6"/>
  <c r="O57" i="6"/>
  <c r="O58" i="6"/>
  <c r="O60" i="6"/>
  <c r="O61" i="6"/>
  <c r="O63" i="6"/>
  <c r="K11" i="6"/>
  <c r="K12" i="6"/>
  <c r="K13" i="6"/>
  <c r="K14" i="6"/>
  <c r="K15" i="6"/>
  <c r="K16" i="6"/>
  <c r="K17" i="6"/>
  <c r="K21" i="6"/>
  <c r="K22" i="6"/>
  <c r="K23" i="6"/>
  <c r="K25" i="6"/>
  <c r="K26" i="6"/>
  <c r="K28" i="6"/>
  <c r="K29" i="6"/>
  <c r="K30" i="6"/>
  <c r="K32" i="6"/>
  <c r="K33" i="6"/>
  <c r="K34" i="6"/>
  <c r="K35" i="6"/>
  <c r="K37" i="6"/>
  <c r="K39" i="6"/>
  <c r="K40" i="6"/>
  <c r="K41" i="6"/>
  <c r="K42" i="6"/>
  <c r="K43" i="6"/>
  <c r="K45" i="6"/>
  <c r="K46" i="6"/>
  <c r="K48" i="6"/>
  <c r="K50" i="6"/>
  <c r="K51" i="6"/>
  <c r="K52" i="6"/>
  <c r="K53" i="6"/>
  <c r="K55" i="6"/>
  <c r="K56" i="6"/>
  <c r="K57" i="6"/>
  <c r="K58" i="6"/>
  <c r="K60" i="6"/>
  <c r="K61" i="6"/>
  <c r="K63" i="6"/>
  <c r="K10" i="6"/>
  <c r="N11" i="6"/>
  <c r="N12" i="6"/>
  <c r="N13" i="6"/>
  <c r="N14" i="6"/>
  <c r="N16" i="6"/>
  <c r="N17" i="6"/>
  <c r="N21" i="6"/>
  <c r="N22" i="6"/>
  <c r="N23" i="6"/>
  <c r="N25" i="6"/>
  <c r="N26" i="6"/>
  <c r="N28" i="6"/>
  <c r="N29" i="6"/>
  <c r="N30" i="6"/>
  <c r="N32" i="6"/>
  <c r="N33" i="6"/>
  <c r="N34" i="6"/>
  <c r="N35" i="6"/>
  <c r="N37" i="6"/>
  <c r="N39" i="6"/>
  <c r="N40" i="6"/>
  <c r="N41" i="6"/>
  <c r="N42" i="6"/>
  <c r="N43" i="6"/>
  <c r="N45" i="6"/>
  <c r="N46" i="6"/>
  <c r="N48" i="6"/>
  <c r="N50" i="6"/>
  <c r="N51" i="6"/>
  <c r="N52" i="6"/>
  <c r="N55" i="6"/>
  <c r="N56" i="6"/>
  <c r="N57" i="6"/>
  <c r="N58" i="6"/>
  <c r="N60" i="6"/>
  <c r="N61" i="6"/>
  <c r="G19" i="6" l="1"/>
  <c r="G18" i="6"/>
  <c r="G31" i="6"/>
  <c r="E64" i="6"/>
  <c r="G49" i="6"/>
  <c r="G47" i="6"/>
  <c r="H64" i="6"/>
  <c r="G61" i="6"/>
  <c r="G58" i="6"/>
  <c r="G54" i="6"/>
  <c r="G51" i="6"/>
  <c r="G48" i="6"/>
  <c r="G40" i="6"/>
  <c r="G37" i="6"/>
  <c r="G34" i="6"/>
  <c r="G29" i="6"/>
  <c r="G26" i="6"/>
  <c r="G23" i="6"/>
  <c r="G21" i="6"/>
  <c r="G16" i="6"/>
  <c r="G12" i="6"/>
  <c r="G13" i="6"/>
  <c r="G14" i="6"/>
  <c r="G10" i="6"/>
  <c r="G64" i="6"/>
  <c r="G55" i="6"/>
  <c r="G52" i="6"/>
  <c r="G41" i="6"/>
  <c r="G35" i="6"/>
  <c r="G56" i="6"/>
  <c r="G53" i="6"/>
  <c r="G45" i="6"/>
  <c r="G42" i="6"/>
  <c r="G63" i="6"/>
  <c r="G60" i="6"/>
  <c r="G57" i="6"/>
  <c r="G50" i="6"/>
  <c r="G46" i="6"/>
  <c r="G43" i="6"/>
  <c r="G39" i="6"/>
  <c r="G36" i="6"/>
  <c r="G33" i="6"/>
  <c r="G30" i="6"/>
  <c r="G28" i="6"/>
  <c r="G25" i="6"/>
  <c r="G22" i="6"/>
  <c r="G15" i="6"/>
  <c r="G11" i="6"/>
  <c r="G17" i="6"/>
  <c r="G32" i="6"/>
  <c r="G24" i="6"/>
  <c r="G38" i="6"/>
  <c r="G9" i="6"/>
  <c r="G62" i="6"/>
  <c r="G20" i="6"/>
  <c r="G59" i="6"/>
  <c r="G44" i="6"/>
  <c r="L62" i="6"/>
  <c r="P62" i="6" s="1"/>
  <c r="L59" i="6"/>
  <c r="P59" i="6" s="1"/>
  <c r="L54" i="6"/>
  <c r="P54" i="6" s="1"/>
  <c r="L49" i="6"/>
  <c r="P49" i="6" s="1"/>
  <c r="P47" i="6"/>
  <c r="L44" i="6"/>
  <c r="P44" i="6" s="1"/>
  <c r="L38" i="6"/>
  <c r="P38" i="6" s="1"/>
  <c r="L36" i="6"/>
  <c r="P36" i="6" s="1"/>
  <c r="L31" i="6"/>
  <c r="P31" i="6" s="1"/>
  <c r="P24" i="6"/>
  <c r="L20" i="6"/>
  <c r="P20" i="6" s="1"/>
  <c r="L9" i="6"/>
  <c r="J20" i="6"/>
  <c r="J9" i="6"/>
  <c r="J54" i="6"/>
  <c r="J44" i="6"/>
  <c r="P9" i="6" l="1"/>
  <c r="L64" i="6"/>
  <c r="P64" i="6"/>
  <c r="O54" i="6"/>
  <c r="N54" i="6"/>
  <c r="N44" i="6"/>
  <c r="O44" i="6"/>
  <c r="N20" i="6"/>
  <c r="O20" i="6"/>
  <c r="I54" i="6"/>
  <c r="K54" i="6" s="1"/>
  <c r="I20" i="6"/>
  <c r="K20" i="6" s="1"/>
  <c r="M64" i="6" l="1"/>
  <c r="M27" i="6"/>
  <c r="M28" i="6"/>
  <c r="M19" i="6"/>
  <c r="M18" i="6"/>
  <c r="M11" i="6"/>
  <c r="M13" i="6"/>
  <c r="M15" i="6"/>
  <c r="M17" i="6"/>
  <c r="M21" i="6"/>
  <c r="M29" i="6"/>
  <c r="M48" i="6"/>
  <c r="M50" i="6"/>
  <c r="M52" i="6"/>
  <c r="M54" i="6"/>
  <c r="M56" i="6"/>
  <c r="M58" i="6"/>
  <c r="M60" i="6"/>
  <c r="M62" i="6"/>
  <c r="M10" i="6"/>
  <c r="M45" i="6"/>
  <c r="M38" i="6"/>
  <c r="M23" i="6"/>
  <c r="M25" i="6"/>
  <c r="M31" i="6"/>
  <c r="M33" i="6"/>
  <c r="M35" i="6"/>
  <c r="M37" i="6"/>
  <c r="M39" i="6"/>
  <c r="M41" i="6"/>
  <c r="M43" i="6"/>
  <c r="M47" i="6"/>
  <c r="M22" i="6"/>
  <c r="M26" i="6"/>
  <c r="M32" i="6"/>
  <c r="M36" i="6"/>
  <c r="M42" i="6"/>
  <c r="M12" i="6"/>
  <c r="M14" i="6"/>
  <c r="M16" i="6"/>
  <c r="M20" i="6"/>
  <c r="M49" i="6"/>
  <c r="M51" i="6"/>
  <c r="M53" i="6"/>
  <c r="M55" i="6"/>
  <c r="M57" i="6"/>
  <c r="M59" i="6"/>
  <c r="M61" i="6"/>
  <c r="M63" i="6"/>
  <c r="M24" i="6"/>
  <c r="M30" i="6"/>
  <c r="M34" i="6"/>
  <c r="M40" i="6"/>
  <c r="M44" i="6"/>
  <c r="M46" i="6"/>
  <c r="O47" i="6" l="1"/>
  <c r="K47" i="6"/>
  <c r="N47" i="6"/>
  <c r="I9" i="6"/>
  <c r="I31" i="6"/>
  <c r="J31" i="6"/>
  <c r="I36" i="6"/>
  <c r="J36" i="6"/>
  <c r="I38" i="6"/>
  <c r="J38" i="6"/>
  <c r="I44" i="6"/>
  <c r="K44" i="6" s="1"/>
  <c r="I49" i="6"/>
  <c r="J49" i="6"/>
  <c r="I59" i="6"/>
  <c r="J59" i="6"/>
  <c r="I62" i="6"/>
  <c r="J62" i="6"/>
  <c r="I64" i="6" l="1"/>
  <c r="J64" i="6"/>
  <c r="N64" i="6" s="1"/>
  <c r="O62" i="6"/>
  <c r="K62" i="6"/>
  <c r="K59" i="6"/>
  <c r="N59" i="6"/>
  <c r="O59" i="6"/>
  <c r="O49" i="6"/>
  <c r="K49" i="6"/>
  <c r="N49" i="6"/>
  <c r="K38" i="6"/>
  <c r="N38" i="6"/>
  <c r="O38" i="6"/>
  <c r="N36" i="6"/>
  <c r="O36" i="6"/>
  <c r="K36" i="6"/>
  <c r="O31" i="6"/>
  <c r="K31" i="6"/>
  <c r="N31" i="6"/>
  <c r="N24" i="6"/>
  <c r="K24" i="6"/>
  <c r="O24" i="6"/>
  <c r="N10" i="6"/>
  <c r="O64" i="6" l="1"/>
  <c r="N9" i="6"/>
  <c r="K9" i="6"/>
  <c r="K64" i="6" s="1"/>
  <c r="M9" i="6" l="1"/>
</calcChain>
</file>

<file path=xl/sharedStrings.xml><?xml version="1.0" encoding="utf-8"?>
<sst xmlns="http://schemas.openxmlformats.org/spreadsheetml/2006/main" count="132" uniqueCount="127">
  <si>
    <t>0100</t>
  </si>
  <si>
    <t>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</si>
  <si>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</si>
  <si>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</si>
  <si>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</si>
  <si>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</si>
  <si>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</si>
  <si>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</si>
  <si>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</si>
  <si>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</si>
  <si>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</si>
  <si>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>0900</t>
  </si>
  <si>
    <t>1000</t>
  </si>
  <si>
    <t>Социальная политика</t>
  </si>
  <si>
    <t>Итого</t>
  </si>
  <si>
    <t>Наименование показателя</t>
  </si>
  <si>
    <t>отклонение</t>
  </si>
  <si>
    <t xml:space="preserve">Исполнение, руб. </t>
  </si>
  <si>
    <t>удельный вес в общей сумме расходов, %</t>
  </si>
  <si>
    <t>Раздел, подраздел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</si>
  <si>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</si>
  <si>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</si>
  <si>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</si>
  <si>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</si>
  <si>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</si>
  <si>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</si>
  <si>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</si>
  <si>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</si>
  <si>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</si>
  <si>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</si>
  <si>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</si>
  <si>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</si>
  <si>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0401</t>
  </si>
  <si>
    <t>0405</t>
  </si>
  <si>
    <t>0408</t>
  </si>
  <si>
    <t>0409</t>
  </si>
  <si>
    <t>0412</t>
  </si>
  <si>
    <t>Общеэкономические вопросы</t>
  </si>
  <si>
    <t>Сельское хозяйство и рыболовство</t>
  </si>
  <si>
    <t>Транспорт</t>
  </si>
  <si>
    <t>Другие вопросы в области национальной экономики</t>
  </si>
  <si>
    <t>0501</t>
  </si>
  <si>
    <t>0502</t>
  </si>
  <si>
    <t>0503</t>
  </si>
  <si>
    <t>0505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</si>
  <si>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</si>
  <si>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</si>
  <si>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</si>
  <si>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</si>
  <si>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0701</t>
  </si>
  <si>
    <t>0702</t>
  </si>
  <si>
    <t>0707</t>
  </si>
  <si>
    <t>0709</t>
  </si>
  <si>
    <t>Дошкольное образование</t>
  </si>
  <si>
    <t>Общее образование</t>
  </si>
  <si>
    <t>Другие вопросы в области образования</t>
  </si>
  <si>
    <t>0801</t>
  </si>
  <si>
    <t>0804</t>
  </si>
  <si>
    <t>Культура</t>
  </si>
  <si>
    <t>Периодическая печать и издательства</t>
  </si>
  <si>
    <t>Телевидение и радиовещание</t>
  </si>
  <si>
    <t>Физическая культура и спорт</t>
  </si>
  <si>
    <t>1001</t>
  </si>
  <si>
    <t>1003</t>
  </si>
  <si>
    <t>1004</t>
  </si>
  <si>
    <t>1006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</si>
  <si>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</si>
  <si>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</si>
  <si>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</si>
  <si>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Пенсионное обеспечение</t>
  </si>
  <si>
    <t>0111</t>
  </si>
  <si>
    <t>0113</t>
  </si>
  <si>
    <t>0314</t>
  </si>
  <si>
    <t>Другие вопросы в области национальной безопасности и правоохранительной деятельности</t>
  </si>
  <si>
    <t>Культура, кинематография</t>
  </si>
  <si>
    <t>Другие вопросы в области культуры, кинематографии</t>
  </si>
  <si>
    <t>Изменение плана, руб.</t>
  </si>
  <si>
    <t>Здравоохранение</t>
  </si>
  <si>
    <t>0909</t>
  </si>
  <si>
    <t>Другие вопросы в области здравоохранения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</si>
  <si>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</si>
  <si>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</si>
  <si>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</si>
  <si>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</si>
  <si>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1101</t>
  </si>
  <si>
    <t>1102</t>
  </si>
  <si>
    <t>1105</t>
  </si>
  <si>
    <t>1200</t>
  </si>
  <si>
    <t>1100</t>
  </si>
  <si>
    <t>1201</t>
  </si>
  <si>
    <t>1202</t>
  </si>
  <si>
    <t>Первоначальный  план, руб.</t>
  </si>
  <si>
    <t xml:space="preserve">% испол- нения уточненного плана </t>
  </si>
  <si>
    <t>0304</t>
  </si>
  <si>
    <t>Органы юстиции</t>
  </si>
  <si>
    <t>Дорожное хозяйство (дорожные фонды)</t>
  </si>
  <si>
    <t>Уточненный план по сводной бюджетной росписи, руб.</t>
  </si>
  <si>
    <t>1300</t>
  </si>
  <si>
    <t>1301</t>
  </si>
  <si>
    <t>0107</t>
  </si>
  <si>
    <t>Обеспечение проведения выборов и референдумов</t>
  </si>
  <si>
    <t>Приложение № 4                                                        к заключению Счётной палаты</t>
  </si>
  <si>
    <t>0600</t>
  </si>
  <si>
    <t>0605</t>
  </si>
  <si>
    <t>Охрана окружающей среды</t>
  </si>
  <si>
    <t>Другие вопросы в области охраны окружающей среды</t>
  </si>
  <si>
    <t>0703</t>
  </si>
  <si>
    <t>Дополнительное образование детей</t>
  </si>
  <si>
    <t xml:space="preserve">Молодёжная политика 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</si>
  <si>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</si>
  <si>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</si>
  <si>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1103</t>
  </si>
  <si>
    <t>Спорт высших достижений</t>
  </si>
  <si>
    <t xml:space="preserve">Изменение плана, руб. </t>
  </si>
  <si>
    <t>2022 год</t>
  </si>
  <si>
    <t>Обслуживание государственного внутреннего (муниципального) внутреннего долга</t>
  </si>
  <si>
    <t>Обслуживание государственного (муниципального) долга</t>
  </si>
  <si>
    <t>0200</t>
  </si>
  <si>
    <t>0203</t>
  </si>
  <si>
    <t>Национальная оборона</t>
  </si>
  <si>
    <t>Мобилизационная и вневойсковая подготовка</t>
  </si>
  <si>
    <t>Сравнительный анализ исполнения расходной части бюджета по разделам, подразделам за 2022-2023 годы</t>
  </si>
  <si>
    <t>2023 год</t>
  </si>
  <si>
    <t>исполнения и уточненного плана  2023 года, руб.</t>
  </si>
  <si>
    <t>исполнения 2023 года и 2022 года, руб.</t>
  </si>
  <si>
    <t>0407</t>
  </si>
  <si>
    <t>Лесное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</si>
</sst>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b/>
      <sz val="11"/>
      <name val="Times New Roman"/>
      <family val="1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6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/>
    <xf numFmtId="0" fontId="8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3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0" fontId="9" fillId="0" borderId="0" xfId="0" applyNumberFormat="1" applyFont="1" applyAlignment="1">
      <alignment horizont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1" xfId="2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right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0" borderId="0" xfId="0" applyNumberFormat="1" applyFont="1"/>
    <xf numFmtId="4" fontId="3" fillId="2" borderId="0" xfId="0" applyNumberFormat="1" applyFont="1" applyFill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8" fillId="0" borderId="4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Анализ расходов бюджета" xfId="1"/>
    <cellStyle name="Обычный_Приложения  73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tabSelected="1" topLeftCell="A37" zoomScale="90" zoomScaleNormal="90" workbookViewId="0">
      <selection activeCell="L64" sqref="L64"/>
    </sheetView>
  </sheetViews>
  <sheetFormatPr defaultRowHeight="14.25" x14ac:dyDescent="0.2"/>
  <cols>
    <col min="1" max="1" width="10.140625" style="9" customWidth="1"/>
    <col min="2" max="2" width="53.7109375" style="2" customWidth="1"/>
    <col min="3" max="3" width="19.5703125" style="16" customWidth="1"/>
    <col min="4" max="4" width="18.42578125" style="17" customWidth="1"/>
    <col min="5" max="5" width="18.140625" style="18" customWidth="1"/>
    <col min="6" max="6" width="18.140625" style="17" customWidth="1"/>
    <col min="7" max="8" width="9.42578125" style="17" customWidth="1"/>
    <col min="9" max="9" width="19.5703125" style="40" customWidth="1"/>
    <col min="10" max="10" width="18.42578125" style="17" customWidth="1"/>
    <col min="11" max="11" width="18.140625" style="18" customWidth="1"/>
    <col min="12" max="12" width="18.140625" style="44" customWidth="1"/>
    <col min="13" max="14" width="9.42578125" style="17" customWidth="1"/>
    <col min="15" max="15" width="18.28515625" style="17" customWidth="1"/>
    <col min="16" max="16" width="17.42578125" style="17" customWidth="1"/>
  </cols>
  <sheetData>
    <row r="1" spans="1:18" x14ac:dyDescent="0.2">
      <c r="O1" s="53" t="s">
        <v>101</v>
      </c>
      <c r="P1" s="54"/>
    </row>
    <row r="2" spans="1:18" x14ac:dyDescent="0.2">
      <c r="O2" s="54"/>
      <c r="P2" s="54"/>
    </row>
    <row r="4" spans="1:18" ht="15" customHeight="1" x14ac:dyDescent="0.25">
      <c r="A4" s="1"/>
      <c r="B4" s="57" t="s">
        <v>121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</row>
    <row r="5" spans="1:18" x14ac:dyDescent="0.2">
      <c r="B5" s="15"/>
    </row>
    <row r="6" spans="1:18" s="31" customFormat="1" ht="12.75" customHeight="1" x14ac:dyDescent="0.2">
      <c r="A6" s="64" t="s">
        <v>19</v>
      </c>
      <c r="B6" s="64" t="s">
        <v>15</v>
      </c>
      <c r="C6" s="59" t="s">
        <v>114</v>
      </c>
      <c r="D6" s="60"/>
      <c r="E6" s="60"/>
      <c r="F6" s="60"/>
      <c r="G6" s="60"/>
      <c r="H6" s="61"/>
      <c r="I6" s="59" t="s">
        <v>122</v>
      </c>
      <c r="J6" s="60"/>
      <c r="K6" s="60"/>
      <c r="L6" s="60"/>
      <c r="M6" s="60"/>
      <c r="N6" s="61"/>
      <c r="O6" s="62" t="s">
        <v>16</v>
      </c>
      <c r="P6" s="63"/>
    </row>
    <row r="7" spans="1:18" s="31" customFormat="1" ht="99.75" customHeight="1" x14ac:dyDescent="0.2">
      <c r="A7" s="64"/>
      <c r="B7" s="64"/>
      <c r="C7" s="32" t="s">
        <v>91</v>
      </c>
      <c r="D7" s="32" t="s">
        <v>96</v>
      </c>
      <c r="E7" s="33" t="s">
        <v>113</v>
      </c>
      <c r="F7" s="34" t="s">
        <v>17</v>
      </c>
      <c r="G7" s="34" t="s">
        <v>18</v>
      </c>
      <c r="H7" s="35" t="s">
        <v>92</v>
      </c>
      <c r="I7" s="32" t="s">
        <v>91</v>
      </c>
      <c r="J7" s="32" t="s">
        <v>96</v>
      </c>
      <c r="K7" s="33" t="s">
        <v>76</v>
      </c>
      <c r="L7" s="45" t="s">
        <v>17</v>
      </c>
      <c r="M7" s="34" t="s">
        <v>18</v>
      </c>
      <c r="N7" s="35" t="s">
        <v>92</v>
      </c>
      <c r="O7" s="39" t="s">
        <v>123</v>
      </c>
      <c r="P7" s="39" t="s">
        <v>124</v>
      </c>
    </row>
    <row r="8" spans="1:18" s="26" customFormat="1" ht="15" x14ac:dyDescent="0.2">
      <c r="A8" s="23">
        <v>1</v>
      </c>
      <c r="B8" s="23">
        <v>2</v>
      </c>
      <c r="C8" s="24">
        <v>3</v>
      </c>
      <c r="D8" s="24">
        <v>4</v>
      </c>
      <c r="E8" s="25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5">
        <v>11</v>
      </c>
      <c r="L8" s="46">
        <v>12</v>
      </c>
      <c r="M8" s="24">
        <v>13</v>
      </c>
      <c r="N8" s="24">
        <v>14</v>
      </c>
      <c r="O8" s="41">
        <v>15</v>
      </c>
      <c r="P8" s="41">
        <v>16</v>
      </c>
    </row>
    <row r="9" spans="1:18" s="7" customFormat="1" ht="18" customHeight="1" x14ac:dyDescent="0.2">
      <c r="A9" s="11" t="s">
        <v>0</v>
      </c>
      <c r="B9" s="5" t="s">
        <v>1</v>
      </c>
      <c r="C9" s="19">
        <f>SUM(C10:C17)</f>
        <v>742983900</v>
      </c>
      <c r="D9" s="19">
        <f>SUM(D10:D17)</f>
        <v>832438011</v>
      </c>
      <c r="E9" s="20">
        <f>D9-C9</f>
        <v>89454111</v>
      </c>
      <c r="F9" s="19">
        <f>SUM(F10:F17)</f>
        <v>773462899.75</v>
      </c>
      <c r="G9" s="21">
        <f t="shared" ref="G9:G40" si="0">F9/F$64*100</f>
        <v>5.9690956940781481</v>
      </c>
      <c r="H9" s="21">
        <f>F9/D9*100</f>
        <v>92.915375022441154</v>
      </c>
      <c r="I9" s="19">
        <f>SUM(I10:I17)</f>
        <v>802977700</v>
      </c>
      <c r="J9" s="19">
        <f>SUM(J10:J17)</f>
        <v>997492804</v>
      </c>
      <c r="K9" s="20">
        <f>J9-I9</f>
        <v>194515104</v>
      </c>
      <c r="L9" s="19">
        <f>SUM(L10:L17)</f>
        <v>915015048.94000006</v>
      </c>
      <c r="M9" s="21">
        <f t="shared" ref="M9:M26" si="1">L9/L$64*100</f>
        <v>5.4335690454579657</v>
      </c>
      <c r="N9" s="21">
        <f>L9/J9*100</f>
        <v>91.731493728149246</v>
      </c>
      <c r="O9" s="50">
        <f>L9-J9</f>
        <v>-82477755.059999943</v>
      </c>
      <c r="P9" s="50">
        <f>L9-F9</f>
        <v>141552149.19000006</v>
      </c>
      <c r="R9" s="43"/>
    </row>
    <row r="10" spans="1:18" s="30" customFormat="1" ht="30" customHeight="1" x14ac:dyDescent="0.2">
      <c r="A10" s="12" t="s">
        <v>20</v>
      </c>
      <c r="B10" s="3" t="s">
        <v>21</v>
      </c>
      <c r="C10" s="27">
        <v>5970500</v>
      </c>
      <c r="D10" s="27">
        <v>6035165</v>
      </c>
      <c r="E10" s="28">
        <f>D10-C10</f>
        <v>64665</v>
      </c>
      <c r="F10" s="48">
        <v>6034886.6299999999</v>
      </c>
      <c r="G10" s="29">
        <f t="shared" si="0"/>
        <v>4.6573424283215321E-2</v>
      </c>
      <c r="H10" s="29">
        <f t="shared" ref="H10:H21" si="2">F10/D10*100</f>
        <v>99.995387532900921</v>
      </c>
      <c r="I10" s="27">
        <v>6259800</v>
      </c>
      <c r="J10" s="27">
        <v>8216631</v>
      </c>
      <c r="K10" s="28">
        <f>J10-I10</f>
        <v>1956831</v>
      </c>
      <c r="L10" s="48">
        <v>8215481.2000000002</v>
      </c>
      <c r="M10" s="29">
        <f t="shared" si="1"/>
        <v>4.8785410025304385E-2</v>
      </c>
      <c r="N10" s="29">
        <f t="shared" ref="N10" si="3">L10/J10*100</f>
        <v>99.986006430129336</v>
      </c>
      <c r="O10" s="27">
        <f>L10-J10</f>
        <v>-1149.7999999998137</v>
      </c>
      <c r="P10" s="27">
        <f>L10-F10</f>
        <v>2180594.5700000003</v>
      </c>
    </row>
    <row r="11" spans="1:18" s="30" customFormat="1" ht="45" customHeight="1" x14ac:dyDescent="0.2">
      <c r="A11" s="12" t="s">
        <v>22</v>
      </c>
      <c r="B11" s="3" t="s">
        <v>23</v>
      </c>
      <c r="C11" s="27">
        <v>29208200</v>
      </c>
      <c r="D11" s="27">
        <v>30179847</v>
      </c>
      <c r="E11" s="28">
        <f t="shared" ref="E11:E64" si="4">D11-C11</f>
        <v>971647</v>
      </c>
      <c r="F11" s="48">
        <v>29774030.300000001</v>
      </c>
      <c r="G11" s="29">
        <f t="shared" si="0"/>
        <v>0.22977706638098166</v>
      </c>
      <c r="H11" s="29">
        <f t="shared" si="2"/>
        <v>98.655338776237002</v>
      </c>
      <c r="I11" s="27">
        <v>29972700</v>
      </c>
      <c r="J11" s="27">
        <v>34936904</v>
      </c>
      <c r="K11" s="28">
        <f t="shared" ref="K11:K63" si="5">J11-I11</f>
        <v>4964204</v>
      </c>
      <c r="L11" s="48">
        <v>34533895.399999999</v>
      </c>
      <c r="M11" s="29">
        <f t="shared" si="1"/>
        <v>0.20507018467280685</v>
      </c>
      <c r="N11" s="29">
        <f t="shared" ref="N11:N61" si="6">L11/J11*100</f>
        <v>98.846467334369407</v>
      </c>
      <c r="O11" s="27">
        <f t="shared" ref="O11:O63" si="7">L11-J11</f>
        <v>-403008.60000000149</v>
      </c>
      <c r="P11" s="27">
        <f t="shared" ref="P11:P63" si="8">L11-F11</f>
        <v>4759865.0999999978</v>
      </c>
    </row>
    <row r="12" spans="1:18" s="30" customFormat="1" ht="61.5" customHeight="1" x14ac:dyDescent="0.2">
      <c r="A12" s="12" t="s">
        <v>24</v>
      </c>
      <c r="B12" s="3" t="s">
        <v>25</v>
      </c>
      <c r="C12" s="27">
        <v>220263700</v>
      </c>
      <c r="D12" s="27">
        <v>220296906</v>
      </c>
      <c r="E12" s="28">
        <f t="shared" si="4"/>
        <v>33206</v>
      </c>
      <c r="F12" s="48">
        <v>215267600.11000001</v>
      </c>
      <c r="G12" s="29">
        <f t="shared" si="0"/>
        <v>1.6612986935849963</v>
      </c>
      <c r="H12" s="29">
        <f t="shared" si="2"/>
        <v>97.717032898319516</v>
      </c>
      <c r="I12" s="27">
        <v>227980100</v>
      </c>
      <c r="J12" s="27">
        <v>298197234</v>
      </c>
      <c r="K12" s="28">
        <f t="shared" si="5"/>
        <v>70217134</v>
      </c>
      <c r="L12" s="48">
        <v>285438407.81999999</v>
      </c>
      <c r="M12" s="29">
        <f t="shared" si="1"/>
        <v>1.6949986767018284</v>
      </c>
      <c r="N12" s="29">
        <f t="shared" si="6"/>
        <v>95.721346570236804</v>
      </c>
      <c r="O12" s="27">
        <f t="shared" si="7"/>
        <v>-12758826.180000007</v>
      </c>
      <c r="P12" s="27">
        <f t="shared" si="8"/>
        <v>70170807.709999979</v>
      </c>
    </row>
    <row r="13" spans="1:18" s="30" customFormat="1" ht="15" customHeight="1" x14ac:dyDescent="0.2">
      <c r="A13" s="12" t="s">
        <v>26</v>
      </c>
      <c r="B13" s="4" t="s">
        <v>27</v>
      </c>
      <c r="C13" s="27">
        <v>9700</v>
      </c>
      <c r="D13" s="27">
        <v>9700</v>
      </c>
      <c r="E13" s="28">
        <f t="shared" si="4"/>
        <v>0</v>
      </c>
      <c r="F13" s="48">
        <v>9490.36</v>
      </c>
      <c r="G13" s="29">
        <f t="shared" si="0"/>
        <v>7.3240574343723077E-5</v>
      </c>
      <c r="H13" s="29">
        <f t="shared" si="2"/>
        <v>97.838762886597948</v>
      </c>
      <c r="I13" s="27">
        <v>3300</v>
      </c>
      <c r="J13" s="27">
        <v>23400</v>
      </c>
      <c r="K13" s="28">
        <f t="shared" si="5"/>
        <v>20100</v>
      </c>
      <c r="L13" s="48">
        <v>23397</v>
      </c>
      <c r="M13" s="29">
        <f t="shared" si="1"/>
        <v>1.3893674765661282E-4</v>
      </c>
      <c r="N13" s="29">
        <f t="shared" si="6"/>
        <v>99.987179487179489</v>
      </c>
      <c r="O13" s="27">
        <f t="shared" si="7"/>
        <v>-3</v>
      </c>
      <c r="P13" s="27">
        <f t="shared" si="8"/>
        <v>13906.64</v>
      </c>
    </row>
    <row r="14" spans="1:18" s="30" customFormat="1" ht="45" x14ac:dyDescent="0.2">
      <c r="A14" s="12" t="s">
        <v>28</v>
      </c>
      <c r="B14" s="3" t="s">
        <v>29</v>
      </c>
      <c r="C14" s="27">
        <v>98566800</v>
      </c>
      <c r="D14" s="27">
        <v>104479509</v>
      </c>
      <c r="E14" s="28">
        <f t="shared" si="4"/>
        <v>5912709</v>
      </c>
      <c r="F14" s="48">
        <v>104193868.88</v>
      </c>
      <c r="G14" s="29">
        <f t="shared" si="0"/>
        <v>0.80410214152737869</v>
      </c>
      <c r="H14" s="29">
        <f t="shared" si="2"/>
        <v>99.726606563589414</v>
      </c>
      <c r="I14" s="27">
        <v>104432500</v>
      </c>
      <c r="J14" s="27">
        <v>122913907</v>
      </c>
      <c r="K14" s="28">
        <f t="shared" si="5"/>
        <v>18481407</v>
      </c>
      <c r="L14" s="48">
        <v>120814766.05</v>
      </c>
      <c r="M14" s="29">
        <f t="shared" si="1"/>
        <v>0.71742576671716729</v>
      </c>
      <c r="N14" s="29">
        <f t="shared" si="6"/>
        <v>98.292185968834261</v>
      </c>
      <c r="O14" s="27">
        <f t="shared" si="7"/>
        <v>-2099140.950000003</v>
      </c>
      <c r="P14" s="27">
        <f t="shared" si="8"/>
        <v>16620897.170000002</v>
      </c>
    </row>
    <row r="15" spans="1:18" s="30" customFormat="1" ht="15" x14ac:dyDescent="0.2">
      <c r="A15" s="12" t="s">
        <v>99</v>
      </c>
      <c r="B15" s="3" t="s">
        <v>100</v>
      </c>
      <c r="C15" s="27">
        <v>0</v>
      </c>
      <c r="D15" s="27">
        <v>2594185</v>
      </c>
      <c r="E15" s="28">
        <f t="shared" si="4"/>
        <v>2594185</v>
      </c>
      <c r="F15" s="48">
        <v>2594185</v>
      </c>
      <c r="G15" s="29">
        <f t="shared" si="0"/>
        <v>2.0020273135462851E-2</v>
      </c>
      <c r="H15" s="29">
        <f t="shared" si="2"/>
        <v>100</v>
      </c>
      <c r="I15" s="27">
        <v>0</v>
      </c>
      <c r="J15" s="27">
        <v>0</v>
      </c>
      <c r="K15" s="28">
        <f t="shared" si="5"/>
        <v>0</v>
      </c>
      <c r="L15" s="48">
        <v>0</v>
      </c>
      <c r="M15" s="29">
        <f t="shared" si="1"/>
        <v>0</v>
      </c>
      <c r="N15" s="29">
        <v>0</v>
      </c>
      <c r="O15" s="27">
        <f t="shared" si="7"/>
        <v>0</v>
      </c>
      <c r="P15" s="27">
        <f t="shared" si="8"/>
        <v>-2594185</v>
      </c>
    </row>
    <row r="16" spans="1:18" s="30" customFormat="1" ht="19.5" customHeight="1" x14ac:dyDescent="0.2">
      <c r="A16" s="12" t="s">
        <v>70</v>
      </c>
      <c r="B16" s="3" t="s">
        <v>30</v>
      </c>
      <c r="C16" s="27">
        <v>5000000</v>
      </c>
      <c r="D16" s="27">
        <v>24229478</v>
      </c>
      <c r="E16" s="28">
        <f t="shared" si="4"/>
        <v>19229478</v>
      </c>
      <c r="F16" s="48">
        <v>0</v>
      </c>
      <c r="G16" s="29">
        <f t="shared" si="0"/>
        <v>0</v>
      </c>
      <c r="H16" s="29">
        <f t="shared" si="2"/>
        <v>0</v>
      </c>
      <c r="I16" s="27">
        <v>5000000</v>
      </c>
      <c r="J16" s="27">
        <v>48957525</v>
      </c>
      <c r="K16" s="28">
        <f t="shared" si="5"/>
        <v>43957525</v>
      </c>
      <c r="L16" s="48">
        <v>0</v>
      </c>
      <c r="M16" s="29">
        <f t="shared" si="1"/>
        <v>0</v>
      </c>
      <c r="N16" s="29">
        <f t="shared" si="6"/>
        <v>0</v>
      </c>
      <c r="O16" s="27">
        <f t="shared" si="7"/>
        <v>-48957525</v>
      </c>
      <c r="P16" s="27">
        <f t="shared" si="8"/>
        <v>0</v>
      </c>
    </row>
    <row r="17" spans="1:18" s="30" customFormat="1" ht="15" x14ac:dyDescent="0.2">
      <c r="A17" s="12" t="s">
        <v>71</v>
      </c>
      <c r="B17" s="3" t="s">
        <v>31</v>
      </c>
      <c r="C17" s="27">
        <v>383965000</v>
      </c>
      <c r="D17" s="27">
        <v>444613221</v>
      </c>
      <c r="E17" s="28">
        <f t="shared" si="4"/>
        <v>60648221</v>
      </c>
      <c r="F17" s="48">
        <v>415588838.47000003</v>
      </c>
      <c r="G17" s="29">
        <f t="shared" si="0"/>
        <v>3.2072508545917708</v>
      </c>
      <c r="H17" s="29">
        <f t="shared" si="2"/>
        <v>93.471992923485288</v>
      </c>
      <c r="I17" s="27">
        <v>429329300</v>
      </c>
      <c r="J17" s="27">
        <v>484247203</v>
      </c>
      <c r="K17" s="28">
        <f t="shared" si="5"/>
        <v>54917903</v>
      </c>
      <c r="L17" s="48">
        <v>465989101.47000003</v>
      </c>
      <c r="M17" s="29">
        <f t="shared" si="1"/>
        <v>2.7671500705932015</v>
      </c>
      <c r="N17" s="29">
        <f t="shared" si="6"/>
        <v>96.229590709685525</v>
      </c>
      <c r="O17" s="27">
        <f t="shared" si="7"/>
        <v>-18258101.529999971</v>
      </c>
      <c r="P17" s="27">
        <f t="shared" si="8"/>
        <v>50400263</v>
      </c>
    </row>
    <row r="18" spans="1:18" s="7" customFormat="1" x14ac:dyDescent="0.2">
      <c r="A18" s="11" t="s">
        <v>117</v>
      </c>
      <c r="B18" s="38" t="s">
        <v>119</v>
      </c>
      <c r="C18" s="52">
        <f t="shared" ref="C18:D18" si="9">C19</f>
        <v>0</v>
      </c>
      <c r="D18" s="52">
        <f t="shared" si="9"/>
        <v>155753</v>
      </c>
      <c r="E18" s="20">
        <f t="shared" si="4"/>
        <v>155753</v>
      </c>
      <c r="F18" s="52">
        <f t="shared" ref="F18" si="10">F19</f>
        <v>155753</v>
      </c>
      <c r="G18" s="21">
        <f t="shared" si="0"/>
        <v>1.2020027876453474E-3</v>
      </c>
      <c r="H18" s="21">
        <v>0</v>
      </c>
      <c r="I18" s="51">
        <f t="shared" ref="I18" si="11">I19</f>
        <v>0</v>
      </c>
      <c r="J18" s="51">
        <f t="shared" ref="J18" si="12">J19</f>
        <v>0</v>
      </c>
      <c r="K18" s="20">
        <f t="shared" si="5"/>
        <v>0</v>
      </c>
      <c r="L18" s="51">
        <f t="shared" ref="L18" si="13">L19</f>
        <v>0</v>
      </c>
      <c r="M18" s="21">
        <f t="shared" si="1"/>
        <v>0</v>
      </c>
      <c r="N18" s="21">
        <v>0</v>
      </c>
      <c r="O18" s="51">
        <f t="shared" ref="O18:O19" si="14">L18-J18</f>
        <v>0</v>
      </c>
      <c r="P18" s="51">
        <f t="shared" ref="P18:P19" si="15">L18-F18</f>
        <v>-155753</v>
      </c>
    </row>
    <row r="19" spans="1:18" s="30" customFormat="1" ht="15" x14ac:dyDescent="0.2">
      <c r="A19" s="12" t="s">
        <v>118</v>
      </c>
      <c r="B19" s="3" t="s">
        <v>120</v>
      </c>
      <c r="C19" s="27">
        <v>0</v>
      </c>
      <c r="D19" s="27">
        <v>155753</v>
      </c>
      <c r="E19" s="28">
        <f t="shared" si="4"/>
        <v>155753</v>
      </c>
      <c r="F19" s="48">
        <v>155753</v>
      </c>
      <c r="G19" s="29">
        <f t="shared" si="0"/>
        <v>1.2020027876453474E-3</v>
      </c>
      <c r="H19" s="29">
        <v>0</v>
      </c>
      <c r="I19" s="27">
        <v>0</v>
      </c>
      <c r="J19" s="27">
        <v>0</v>
      </c>
      <c r="K19" s="28">
        <f t="shared" si="5"/>
        <v>0</v>
      </c>
      <c r="L19" s="48">
        <v>0</v>
      </c>
      <c r="M19" s="29">
        <f t="shared" si="1"/>
        <v>0</v>
      </c>
      <c r="N19" s="29">
        <v>0</v>
      </c>
      <c r="O19" s="27">
        <f t="shared" si="14"/>
        <v>0</v>
      </c>
      <c r="P19" s="27">
        <f t="shared" si="15"/>
        <v>-155753</v>
      </c>
    </row>
    <row r="20" spans="1:18" s="7" customFormat="1" ht="30" customHeight="1" x14ac:dyDescent="0.2">
      <c r="A20" s="11" t="s">
        <v>2</v>
      </c>
      <c r="B20" s="6" t="s">
        <v>3</v>
      </c>
      <c r="C20" s="19">
        <f>SUM(C21:C23)</f>
        <v>43124900</v>
      </c>
      <c r="D20" s="19">
        <f>SUM(D21:D23)</f>
        <v>86125438</v>
      </c>
      <c r="E20" s="20">
        <f t="shared" si="4"/>
        <v>43000538</v>
      </c>
      <c r="F20" s="19">
        <f>SUM(F21:F23)</f>
        <v>47829034.870000005</v>
      </c>
      <c r="G20" s="21">
        <f t="shared" si="0"/>
        <v>0.36911413099026363</v>
      </c>
      <c r="H20" s="21">
        <f t="shared" si="2"/>
        <v>55.534155739213773</v>
      </c>
      <c r="I20" s="19">
        <f>SUM(I21:I23)</f>
        <v>44541600</v>
      </c>
      <c r="J20" s="19">
        <f>SUM(J21:J23)</f>
        <v>85334449</v>
      </c>
      <c r="K20" s="20">
        <f t="shared" si="5"/>
        <v>40792849</v>
      </c>
      <c r="L20" s="19">
        <f>SUM(L21:L23)</f>
        <v>59469414.93</v>
      </c>
      <c r="M20" s="21">
        <f t="shared" si="1"/>
        <v>0.35314301386570129</v>
      </c>
      <c r="N20" s="21">
        <f t="shared" si="6"/>
        <v>69.689809481279937</v>
      </c>
      <c r="O20" s="50">
        <f t="shared" si="7"/>
        <v>-25865034.07</v>
      </c>
      <c r="P20" s="50">
        <f t="shared" si="8"/>
        <v>11640380.059999995</v>
      </c>
      <c r="R20" s="43"/>
    </row>
    <row r="21" spans="1:18" s="30" customFormat="1" ht="18.75" customHeight="1" x14ac:dyDescent="0.2">
      <c r="A21" s="12" t="s">
        <v>93</v>
      </c>
      <c r="B21" s="3" t="s">
        <v>94</v>
      </c>
      <c r="C21" s="22">
        <v>11214100</v>
      </c>
      <c r="D21" s="22">
        <v>10846713</v>
      </c>
      <c r="E21" s="28">
        <f t="shared" si="4"/>
        <v>-367387</v>
      </c>
      <c r="F21" s="49">
        <v>10358796.050000001</v>
      </c>
      <c r="G21" s="29">
        <f t="shared" si="0"/>
        <v>7.9942612525919984E-2</v>
      </c>
      <c r="H21" s="29">
        <f t="shared" si="2"/>
        <v>95.501706830447162</v>
      </c>
      <c r="I21" s="22">
        <v>11192600</v>
      </c>
      <c r="J21" s="22">
        <v>14048005</v>
      </c>
      <c r="K21" s="28">
        <f t="shared" si="5"/>
        <v>2855405</v>
      </c>
      <c r="L21" s="49">
        <v>13863955.08</v>
      </c>
      <c r="M21" s="29">
        <f t="shared" si="1"/>
        <v>8.2327342329041125E-2</v>
      </c>
      <c r="N21" s="29">
        <f t="shared" si="6"/>
        <v>98.689850124626233</v>
      </c>
      <c r="O21" s="27">
        <f t="shared" si="7"/>
        <v>-184049.91999999993</v>
      </c>
      <c r="P21" s="27">
        <f t="shared" si="8"/>
        <v>3505159.0299999993</v>
      </c>
    </row>
    <row r="22" spans="1:18" s="30" customFormat="1" ht="48.75" customHeight="1" x14ac:dyDescent="0.2">
      <c r="A22" s="12" t="s">
        <v>109</v>
      </c>
      <c r="B22" s="3" t="s">
        <v>110</v>
      </c>
      <c r="C22" s="27">
        <v>28440300</v>
      </c>
      <c r="D22" s="27">
        <v>45698300</v>
      </c>
      <c r="E22" s="28">
        <f t="shared" si="4"/>
        <v>17258000</v>
      </c>
      <c r="F22" s="48">
        <v>33751728.960000001</v>
      </c>
      <c r="G22" s="29">
        <f t="shared" si="0"/>
        <v>0.26047441974003843</v>
      </c>
      <c r="H22" s="29">
        <f t="shared" ref="H22:H26" si="16">F22/D22*100</f>
        <v>73.857734226437316</v>
      </c>
      <c r="I22" s="27">
        <v>30160400</v>
      </c>
      <c r="J22" s="27">
        <v>39840694</v>
      </c>
      <c r="K22" s="28">
        <f t="shared" si="5"/>
        <v>9680294</v>
      </c>
      <c r="L22" s="48">
        <v>28941798.48</v>
      </c>
      <c r="M22" s="29">
        <f t="shared" si="1"/>
        <v>0.17186303167689448</v>
      </c>
      <c r="N22" s="29">
        <f t="shared" si="6"/>
        <v>72.643811074174565</v>
      </c>
      <c r="O22" s="27">
        <f t="shared" si="7"/>
        <v>-10898895.52</v>
      </c>
      <c r="P22" s="27">
        <f t="shared" si="8"/>
        <v>-4809930.4800000004</v>
      </c>
    </row>
    <row r="23" spans="1:18" s="30" customFormat="1" ht="31.5" customHeight="1" x14ac:dyDescent="0.2">
      <c r="A23" s="12" t="s">
        <v>72</v>
      </c>
      <c r="B23" s="3" t="s">
        <v>73</v>
      </c>
      <c r="C23" s="27">
        <v>3470500</v>
      </c>
      <c r="D23" s="27">
        <v>29580425</v>
      </c>
      <c r="E23" s="28">
        <f t="shared" si="4"/>
        <v>26109925</v>
      </c>
      <c r="F23" s="48">
        <v>3718509.86</v>
      </c>
      <c r="G23" s="29">
        <f t="shared" si="0"/>
        <v>2.8697098724305217E-2</v>
      </c>
      <c r="H23" s="29">
        <f t="shared" si="16"/>
        <v>12.570846632528099</v>
      </c>
      <c r="I23" s="27">
        <v>3188600</v>
      </c>
      <c r="J23" s="27">
        <v>31445750</v>
      </c>
      <c r="K23" s="28">
        <f t="shared" si="5"/>
        <v>28257150</v>
      </c>
      <c r="L23" s="48">
        <v>16663661.369999999</v>
      </c>
      <c r="M23" s="29">
        <f t="shared" si="1"/>
        <v>9.8952639859765656E-2</v>
      </c>
      <c r="N23" s="29">
        <f t="shared" si="6"/>
        <v>52.991775899763873</v>
      </c>
      <c r="O23" s="27">
        <f t="shared" si="7"/>
        <v>-14782088.630000001</v>
      </c>
      <c r="P23" s="27">
        <f t="shared" si="8"/>
        <v>12945151.51</v>
      </c>
    </row>
    <row r="24" spans="1:18" s="7" customFormat="1" ht="15" customHeight="1" x14ac:dyDescent="0.2">
      <c r="A24" s="11" t="s">
        <v>4</v>
      </c>
      <c r="B24" s="6" t="s">
        <v>5</v>
      </c>
      <c r="C24" s="19">
        <f>C25+C26+C28+C29+C30</f>
        <v>687093900</v>
      </c>
      <c r="D24" s="19">
        <f>D25+D26+D28+D29+D30</f>
        <v>811060820</v>
      </c>
      <c r="E24" s="20">
        <f t="shared" si="4"/>
        <v>123966920</v>
      </c>
      <c r="F24" s="19">
        <f>F25+F26+F28+F29+F30</f>
        <v>757517783.48000002</v>
      </c>
      <c r="G24" s="21">
        <f t="shared" si="0"/>
        <v>5.8460414080877081</v>
      </c>
      <c r="H24" s="21">
        <f t="shared" si="16"/>
        <v>93.398394399078484</v>
      </c>
      <c r="I24" s="19">
        <f>I25+I26+I28+I29+I30+I27</f>
        <v>807373400</v>
      </c>
      <c r="J24" s="19">
        <f>J25+J26+J28+J29+J30+J27</f>
        <v>1385416688</v>
      </c>
      <c r="K24" s="20">
        <f t="shared" si="5"/>
        <v>578043288</v>
      </c>
      <c r="L24" s="19">
        <f>L25+L26+L28+L29+L30</f>
        <v>1215471274.78</v>
      </c>
      <c r="M24" s="21">
        <f t="shared" si="1"/>
        <v>7.217746967045791</v>
      </c>
      <c r="N24" s="21">
        <f t="shared" si="6"/>
        <v>87.733263595565987</v>
      </c>
      <c r="O24" s="50">
        <f t="shared" si="7"/>
        <v>-169945413.22000003</v>
      </c>
      <c r="P24" s="50">
        <f t="shared" si="8"/>
        <v>457953491.29999995</v>
      </c>
      <c r="R24" s="43"/>
    </row>
    <row r="25" spans="1:18" s="30" customFormat="1" ht="15" x14ac:dyDescent="0.2">
      <c r="A25" s="12" t="s">
        <v>32</v>
      </c>
      <c r="B25" s="4" t="s">
        <v>37</v>
      </c>
      <c r="C25" s="27">
        <v>5927700</v>
      </c>
      <c r="D25" s="27">
        <v>4468800</v>
      </c>
      <c r="E25" s="28">
        <f t="shared" si="4"/>
        <v>-1458900</v>
      </c>
      <c r="F25" s="48">
        <v>4468729.0599999996</v>
      </c>
      <c r="G25" s="29">
        <f t="shared" si="0"/>
        <v>3.4486814297970327E-2</v>
      </c>
      <c r="H25" s="29">
        <f t="shared" si="16"/>
        <v>99.99841254923021</v>
      </c>
      <c r="I25" s="27">
        <v>4960300</v>
      </c>
      <c r="J25" s="27">
        <v>4565100</v>
      </c>
      <c r="K25" s="28">
        <f t="shared" si="5"/>
        <v>-395200</v>
      </c>
      <c r="L25" s="48">
        <v>4565016.1399999997</v>
      </c>
      <c r="M25" s="29">
        <f t="shared" si="1"/>
        <v>2.7108111958436754E-2</v>
      </c>
      <c r="N25" s="29">
        <f t="shared" si="6"/>
        <v>99.998163019430024</v>
      </c>
      <c r="O25" s="27">
        <f t="shared" si="7"/>
        <v>-83.860000000335276</v>
      </c>
      <c r="P25" s="27">
        <f t="shared" si="8"/>
        <v>96287.080000000075</v>
      </c>
    </row>
    <row r="26" spans="1:18" s="30" customFormat="1" ht="15" x14ac:dyDescent="0.2">
      <c r="A26" s="12" t="s">
        <v>33</v>
      </c>
      <c r="B26" s="3" t="s">
        <v>38</v>
      </c>
      <c r="C26" s="22">
        <v>67757900</v>
      </c>
      <c r="D26" s="22">
        <v>63259833</v>
      </c>
      <c r="E26" s="28">
        <f t="shared" si="4"/>
        <v>-4498067</v>
      </c>
      <c r="F26" s="49">
        <v>60575667.700000003</v>
      </c>
      <c r="G26" s="29">
        <f t="shared" si="0"/>
        <v>0.46748455207205147</v>
      </c>
      <c r="H26" s="29">
        <f t="shared" si="16"/>
        <v>95.756920034866368</v>
      </c>
      <c r="I26" s="22">
        <v>44234500</v>
      </c>
      <c r="J26" s="22">
        <v>53916557</v>
      </c>
      <c r="K26" s="28">
        <f t="shared" si="5"/>
        <v>9682057</v>
      </c>
      <c r="L26" s="49">
        <v>41377252.530000001</v>
      </c>
      <c r="M26" s="29">
        <f t="shared" si="1"/>
        <v>0.24570760753449394</v>
      </c>
      <c r="N26" s="29">
        <f t="shared" si="6"/>
        <v>76.743128330690695</v>
      </c>
      <c r="O26" s="27">
        <f t="shared" si="7"/>
        <v>-12539304.469999999</v>
      </c>
      <c r="P26" s="27">
        <f t="shared" si="8"/>
        <v>-19198415.170000002</v>
      </c>
    </row>
    <row r="27" spans="1:18" s="30" customFormat="1" ht="15" x14ac:dyDescent="0.2">
      <c r="A27" s="12" t="s">
        <v>125</v>
      </c>
      <c r="B27" s="3" t="s">
        <v>126</v>
      </c>
      <c r="C27" s="22">
        <v>0</v>
      </c>
      <c r="D27" s="22">
        <v>0</v>
      </c>
      <c r="E27" s="28">
        <f t="shared" si="4"/>
        <v>0</v>
      </c>
      <c r="F27" s="49">
        <v>0</v>
      </c>
      <c r="G27" s="29">
        <f t="shared" si="0"/>
        <v>0</v>
      </c>
      <c r="H27" s="29">
        <v>0</v>
      </c>
      <c r="I27" s="22">
        <v>0</v>
      </c>
      <c r="J27" s="22">
        <v>2240000</v>
      </c>
      <c r="K27" s="28">
        <f t="shared" si="5"/>
        <v>2240000</v>
      </c>
      <c r="L27" s="49">
        <v>0</v>
      </c>
      <c r="M27" s="29">
        <f t="shared" ref="M27:M28" si="17">L27/L$64*100</f>
        <v>0</v>
      </c>
      <c r="N27" s="29">
        <f t="shared" si="6"/>
        <v>0</v>
      </c>
      <c r="O27" s="27">
        <f t="shared" si="7"/>
        <v>-2240000</v>
      </c>
      <c r="P27" s="27">
        <f t="shared" si="8"/>
        <v>0</v>
      </c>
    </row>
    <row r="28" spans="1:18" s="30" customFormat="1" ht="16.5" customHeight="1" x14ac:dyDescent="0.2">
      <c r="A28" s="12" t="s">
        <v>34</v>
      </c>
      <c r="B28" s="3" t="s">
        <v>39</v>
      </c>
      <c r="C28" s="22">
        <v>297978400</v>
      </c>
      <c r="D28" s="22">
        <v>301606666</v>
      </c>
      <c r="E28" s="28">
        <f t="shared" si="4"/>
        <v>3628266</v>
      </c>
      <c r="F28" s="49">
        <v>301605680.25</v>
      </c>
      <c r="G28" s="29">
        <f t="shared" si="0"/>
        <v>2.3276011918240505</v>
      </c>
      <c r="H28" s="29">
        <f t="shared" ref="H28:H29" si="18">F28/D28*100</f>
        <v>99.999673167038026</v>
      </c>
      <c r="I28" s="22">
        <v>353049100</v>
      </c>
      <c r="J28" s="22">
        <v>352971580</v>
      </c>
      <c r="K28" s="28">
        <f t="shared" si="5"/>
        <v>-77520</v>
      </c>
      <c r="L28" s="49">
        <v>352971578.57999998</v>
      </c>
      <c r="M28" s="29">
        <f t="shared" si="17"/>
        <v>2.0960261205763877</v>
      </c>
      <c r="N28" s="29">
        <f t="shared" si="6"/>
        <v>99.999999597701319</v>
      </c>
      <c r="O28" s="27">
        <f t="shared" si="7"/>
        <v>-1.4200000166893005</v>
      </c>
      <c r="P28" s="27">
        <f t="shared" si="8"/>
        <v>51365898.329999983</v>
      </c>
    </row>
    <row r="29" spans="1:18" s="30" customFormat="1" ht="18" customHeight="1" x14ac:dyDescent="0.2">
      <c r="A29" s="12" t="s">
        <v>35</v>
      </c>
      <c r="B29" s="3" t="s">
        <v>95</v>
      </c>
      <c r="C29" s="27">
        <v>256734400</v>
      </c>
      <c r="D29" s="27">
        <v>380605843</v>
      </c>
      <c r="E29" s="28">
        <f t="shared" si="4"/>
        <v>123871443</v>
      </c>
      <c r="F29" s="48">
        <v>331944055.63</v>
      </c>
      <c r="G29" s="29">
        <f t="shared" si="0"/>
        <v>2.561733515306686</v>
      </c>
      <c r="H29" s="29">
        <f t="shared" si="18"/>
        <v>87.214650467150079</v>
      </c>
      <c r="I29" s="27">
        <v>328390100</v>
      </c>
      <c r="J29" s="27">
        <v>903214089</v>
      </c>
      <c r="K29" s="28">
        <f t="shared" si="5"/>
        <v>574823989</v>
      </c>
      <c r="L29" s="48">
        <v>750766760.75</v>
      </c>
      <c r="M29" s="29">
        <f t="shared" ref="M29:M64" si="19">L29/L$64*100</f>
        <v>4.4582250710473721</v>
      </c>
      <c r="N29" s="29">
        <f t="shared" si="6"/>
        <v>83.121683983164701</v>
      </c>
      <c r="O29" s="27">
        <f t="shared" si="7"/>
        <v>-152447328.25</v>
      </c>
      <c r="P29" s="27">
        <f t="shared" si="8"/>
        <v>418822705.12</v>
      </c>
    </row>
    <row r="30" spans="1:18" s="30" customFormat="1" ht="17.25" customHeight="1" x14ac:dyDescent="0.2">
      <c r="A30" s="12" t="s">
        <v>36</v>
      </c>
      <c r="B30" s="3" t="s">
        <v>40</v>
      </c>
      <c r="C30" s="27">
        <v>58695500</v>
      </c>
      <c r="D30" s="27">
        <v>61119678</v>
      </c>
      <c r="E30" s="28">
        <f t="shared" si="4"/>
        <v>2424178</v>
      </c>
      <c r="F30" s="48">
        <v>58923650.840000004</v>
      </c>
      <c r="G30" s="29">
        <f t="shared" si="0"/>
        <v>0.45473533458694931</v>
      </c>
      <c r="H30" s="29">
        <f t="shared" ref="H30:H47" si="20">F30/D30*100</f>
        <v>96.407004696588885</v>
      </c>
      <c r="I30" s="27">
        <v>76739400</v>
      </c>
      <c r="J30" s="27">
        <v>68509362</v>
      </c>
      <c r="K30" s="28">
        <f t="shared" si="5"/>
        <v>-8230038</v>
      </c>
      <c r="L30" s="48">
        <v>65790666.780000001</v>
      </c>
      <c r="M30" s="29">
        <f t="shared" si="19"/>
        <v>0.39068005592910032</v>
      </c>
      <c r="N30" s="29">
        <f t="shared" si="6"/>
        <v>96.03164422987912</v>
      </c>
      <c r="O30" s="27">
        <f t="shared" si="7"/>
        <v>-2718695.2199999988</v>
      </c>
      <c r="P30" s="27">
        <f t="shared" si="8"/>
        <v>6867015.9399999976</v>
      </c>
    </row>
    <row r="31" spans="1:18" s="7" customFormat="1" ht="13.5" customHeight="1" x14ac:dyDescent="0.2">
      <c r="A31" s="11" t="s">
        <v>6</v>
      </c>
      <c r="B31" s="6" t="s">
        <v>7</v>
      </c>
      <c r="C31" s="19">
        <f>C32+C33+C34+C35</f>
        <v>3838453654</v>
      </c>
      <c r="D31" s="19">
        <f>D32+D33+D34+D35</f>
        <v>4914863739.3599997</v>
      </c>
      <c r="E31" s="20">
        <f t="shared" si="4"/>
        <v>1076410085.3599997</v>
      </c>
      <c r="F31" s="19">
        <f>F32+F33+F34+F35</f>
        <v>4540804747.5600004</v>
      </c>
      <c r="G31" s="21">
        <f t="shared" si="0"/>
        <v>35.043048703526409</v>
      </c>
      <c r="H31" s="21">
        <f t="shared" si="20"/>
        <v>92.389229658507105</v>
      </c>
      <c r="I31" s="19">
        <f>I32+I33+I34+I35</f>
        <v>5637802068</v>
      </c>
      <c r="J31" s="19">
        <f>J32+J33+J34+J35</f>
        <v>7086425176.8299999</v>
      </c>
      <c r="K31" s="20">
        <f t="shared" si="5"/>
        <v>1448623108.8299999</v>
      </c>
      <c r="L31" s="19">
        <f>L32+L33+L34+L35</f>
        <v>6739950441.5799999</v>
      </c>
      <c r="M31" s="21">
        <f t="shared" si="19"/>
        <v>40.023370249171968</v>
      </c>
      <c r="N31" s="21">
        <f t="shared" si="6"/>
        <v>95.11072611924493</v>
      </c>
      <c r="O31" s="50">
        <f t="shared" si="7"/>
        <v>-346474735.25</v>
      </c>
      <c r="P31" s="50">
        <f t="shared" si="8"/>
        <v>2199145694.0199995</v>
      </c>
      <c r="R31" s="43"/>
    </row>
    <row r="32" spans="1:18" s="30" customFormat="1" ht="15" x14ac:dyDescent="0.2">
      <c r="A32" s="12" t="s">
        <v>41</v>
      </c>
      <c r="B32" s="3" t="s">
        <v>45</v>
      </c>
      <c r="C32" s="27">
        <v>2199478000</v>
      </c>
      <c r="D32" s="27">
        <v>3240867641</v>
      </c>
      <c r="E32" s="28">
        <f t="shared" si="4"/>
        <v>1041389641</v>
      </c>
      <c r="F32" s="48">
        <v>3037053357.2600002</v>
      </c>
      <c r="G32" s="29">
        <f t="shared" si="0"/>
        <v>23.438050000026848</v>
      </c>
      <c r="H32" s="29">
        <f t="shared" si="20"/>
        <v>93.711119788986167</v>
      </c>
      <c r="I32" s="27">
        <v>4405163200</v>
      </c>
      <c r="J32" s="27">
        <v>4941421386</v>
      </c>
      <c r="K32" s="28">
        <f t="shared" si="5"/>
        <v>536258186</v>
      </c>
      <c r="L32" s="48">
        <v>4836158989.5699997</v>
      </c>
      <c r="M32" s="29">
        <f t="shared" si="19"/>
        <v>28.718220334279891</v>
      </c>
      <c r="N32" s="29">
        <f t="shared" si="6"/>
        <v>97.869795182247984</v>
      </c>
      <c r="O32" s="27">
        <f t="shared" si="7"/>
        <v>-105262396.43000031</v>
      </c>
      <c r="P32" s="27">
        <f t="shared" si="8"/>
        <v>1799105632.3099995</v>
      </c>
    </row>
    <row r="33" spans="1:18" s="30" customFormat="1" ht="14.25" customHeight="1" x14ac:dyDescent="0.2">
      <c r="A33" s="12" t="s">
        <v>42</v>
      </c>
      <c r="B33" s="3" t="s">
        <v>46</v>
      </c>
      <c r="C33" s="27">
        <v>1230801054</v>
      </c>
      <c r="D33" s="27">
        <v>1062258562</v>
      </c>
      <c r="E33" s="28">
        <f t="shared" si="4"/>
        <v>-168542492</v>
      </c>
      <c r="F33" s="48">
        <v>945720650.32000005</v>
      </c>
      <c r="G33" s="29">
        <f t="shared" si="0"/>
        <v>7.2984716700057835</v>
      </c>
      <c r="H33" s="29">
        <f t="shared" si="20"/>
        <v>89.029233008902793</v>
      </c>
      <c r="I33" s="27">
        <v>754320368</v>
      </c>
      <c r="J33" s="27">
        <v>1437202877</v>
      </c>
      <c r="K33" s="28">
        <f t="shared" si="5"/>
        <v>682882509</v>
      </c>
      <c r="L33" s="48">
        <v>1315617169.9200001</v>
      </c>
      <c r="M33" s="29">
        <f t="shared" si="19"/>
        <v>7.8124362418208388</v>
      </c>
      <c r="N33" s="29">
        <f t="shared" si="6"/>
        <v>91.540115245678024</v>
      </c>
      <c r="O33" s="27">
        <f t="shared" si="7"/>
        <v>-121585707.07999992</v>
      </c>
      <c r="P33" s="27">
        <f t="shared" si="8"/>
        <v>369896519.60000002</v>
      </c>
    </row>
    <row r="34" spans="1:18" s="30" customFormat="1" ht="15" x14ac:dyDescent="0.2">
      <c r="A34" s="12" t="s">
        <v>43</v>
      </c>
      <c r="B34" s="3" t="s">
        <v>47</v>
      </c>
      <c r="C34" s="27">
        <v>258816500</v>
      </c>
      <c r="D34" s="27">
        <v>455683312.36000001</v>
      </c>
      <c r="E34" s="28">
        <f t="shared" si="4"/>
        <v>196866812.36000001</v>
      </c>
      <c r="F34" s="48">
        <v>405194234.18000001</v>
      </c>
      <c r="G34" s="29">
        <f t="shared" si="0"/>
        <v>3.1270318967993025</v>
      </c>
      <c r="H34" s="29">
        <f t="shared" si="20"/>
        <v>88.920138874843744</v>
      </c>
      <c r="I34" s="27">
        <v>327412900</v>
      </c>
      <c r="J34" s="27">
        <v>527644831.82999998</v>
      </c>
      <c r="K34" s="28">
        <f t="shared" si="5"/>
        <v>200231931.82999998</v>
      </c>
      <c r="L34" s="48">
        <v>410637469.54000002</v>
      </c>
      <c r="M34" s="29">
        <f t="shared" si="19"/>
        <v>2.4384593958126688</v>
      </c>
      <c r="N34" s="29">
        <f t="shared" si="6"/>
        <v>77.824598056956205</v>
      </c>
      <c r="O34" s="27">
        <f t="shared" si="7"/>
        <v>-117007362.28999996</v>
      </c>
      <c r="P34" s="27">
        <f t="shared" si="8"/>
        <v>5443235.3600000143</v>
      </c>
    </row>
    <row r="35" spans="1:18" s="30" customFormat="1" ht="30" customHeight="1" x14ac:dyDescent="0.2">
      <c r="A35" s="12" t="s">
        <v>44</v>
      </c>
      <c r="B35" s="3" t="s">
        <v>48</v>
      </c>
      <c r="C35" s="27">
        <v>149358100</v>
      </c>
      <c r="D35" s="27">
        <v>156054224</v>
      </c>
      <c r="E35" s="28">
        <f t="shared" si="4"/>
        <v>6696124</v>
      </c>
      <c r="F35" s="48">
        <v>152836505.80000001</v>
      </c>
      <c r="G35" s="29">
        <f t="shared" si="0"/>
        <v>1.1794951366944735</v>
      </c>
      <c r="H35" s="29">
        <f t="shared" si="20"/>
        <v>97.938076831550561</v>
      </c>
      <c r="I35" s="27">
        <v>150905600</v>
      </c>
      <c r="J35" s="27">
        <v>180156082</v>
      </c>
      <c r="K35" s="28">
        <f t="shared" si="5"/>
        <v>29250482</v>
      </c>
      <c r="L35" s="48">
        <v>177536812.55000001</v>
      </c>
      <c r="M35" s="29">
        <f t="shared" si="19"/>
        <v>1.0542542772585684</v>
      </c>
      <c r="N35" s="29">
        <f t="shared" si="6"/>
        <v>98.546111005011767</v>
      </c>
      <c r="O35" s="27">
        <f t="shared" si="7"/>
        <v>-2619269.4499999881</v>
      </c>
      <c r="P35" s="27">
        <f t="shared" si="8"/>
        <v>24700306.75</v>
      </c>
    </row>
    <row r="36" spans="1:18" s="7" customFormat="1" ht="19.5" customHeight="1" x14ac:dyDescent="0.2">
      <c r="A36" s="11" t="s">
        <v>102</v>
      </c>
      <c r="B36" s="38" t="s">
        <v>104</v>
      </c>
      <c r="C36" s="52">
        <f>C37</f>
        <v>124834155</v>
      </c>
      <c r="D36" s="52">
        <f>D37</f>
        <v>129257073.09999999</v>
      </c>
      <c r="E36" s="20">
        <f t="shared" si="4"/>
        <v>4422918.099999994</v>
      </c>
      <c r="F36" s="52">
        <f>F37</f>
        <v>128360813.53</v>
      </c>
      <c r="G36" s="21">
        <f t="shared" si="0"/>
        <v>0.99060728003624088</v>
      </c>
      <c r="H36" s="21">
        <f t="shared" si="20"/>
        <v>99.306606943430779</v>
      </c>
      <c r="I36" s="39">
        <f>I37</f>
        <v>155100900</v>
      </c>
      <c r="J36" s="42">
        <f>J37</f>
        <v>182867739</v>
      </c>
      <c r="K36" s="20">
        <f t="shared" si="5"/>
        <v>27766839</v>
      </c>
      <c r="L36" s="50">
        <f>L37</f>
        <v>182792724.41</v>
      </c>
      <c r="M36" s="21">
        <f t="shared" si="19"/>
        <v>1.0854650863280308</v>
      </c>
      <c r="N36" s="21">
        <f t="shared" si="6"/>
        <v>99.958978773177705</v>
      </c>
      <c r="O36" s="50">
        <f t="shared" si="7"/>
        <v>-75014.590000003576</v>
      </c>
      <c r="P36" s="50">
        <f t="shared" si="8"/>
        <v>54431910.879999995</v>
      </c>
    </row>
    <row r="37" spans="1:18" s="30" customFormat="1" ht="21.75" customHeight="1" x14ac:dyDescent="0.2">
      <c r="A37" s="12" t="s">
        <v>103</v>
      </c>
      <c r="B37" s="3" t="s">
        <v>105</v>
      </c>
      <c r="C37" s="27">
        <v>124834155</v>
      </c>
      <c r="D37" s="27">
        <v>129257073.09999999</v>
      </c>
      <c r="E37" s="28">
        <f t="shared" si="4"/>
        <v>4422918.099999994</v>
      </c>
      <c r="F37" s="48">
        <v>128360813.53</v>
      </c>
      <c r="G37" s="29">
        <f t="shared" si="0"/>
        <v>0.99060728003624088</v>
      </c>
      <c r="H37" s="29">
        <f t="shared" si="20"/>
        <v>99.306606943430779</v>
      </c>
      <c r="I37" s="27">
        <v>155100900</v>
      </c>
      <c r="J37" s="27">
        <v>182867739</v>
      </c>
      <c r="K37" s="28">
        <f t="shared" si="5"/>
        <v>27766839</v>
      </c>
      <c r="L37" s="48">
        <v>182792724.41</v>
      </c>
      <c r="M37" s="29">
        <f t="shared" si="19"/>
        <v>1.0854650863280308</v>
      </c>
      <c r="N37" s="29">
        <f t="shared" si="6"/>
        <v>99.958978773177705</v>
      </c>
      <c r="O37" s="27">
        <f t="shared" si="7"/>
        <v>-75014.590000003576</v>
      </c>
      <c r="P37" s="27">
        <f t="shared" si="8"/>
        <v>54431910.879999995</v>
      </c>
    </row>
    <row r="38" spans="1:18" s="7" customFormat="1" ht="14.25" customHeight="1" x14ac:dyDescent="0.2">
      <c r="A38" s="11" t="s">
        <v>8</v>
      </c>
      <c r="B38" s="6" t="s">
        <v>9</v>
      </c>
      <c r="C38" s="19">
        <f>C39+C40+C42+C43+C41</f>
        <v>4955724010</v>
      </c>
      <c r="D38" s="19">
        <f>D39+D40+D42+D43+D41</f>
        <v>5156358898</v>
      </c>
      <c r="E38" s="20">
        <f t="shared" si="4"/>
        <v>200634888</v>
      </c>
      <c r="F38" s="19">
        <f>F39+F40+F42+F43+F41</f>
        <v>5097222416.1800003</v>
      </c>
      <c r="G38" s="21">
        <f t="shared" si="0"/>
        <v>39.337127076182888</v>
      </c>
      <c r="H38" s="21">
        <f t="shared" si="20"/>
        <v>98.853134876958677</v>
      </c>
      <c r="I38" s="19">
        <f>I39+I40+I42+I43+I41</f>
        <v>5632773182</v>
      </c>
      <c r="J38" s="19">
        <f>J39+J40+J42+J43+J41</f>
        <v>5855612748.1599998</v>
      </c>
      <c r="K38" s="20">
        <f t="shared" si="5"/>
        <v>222839566.15999985</v>
      </c>
      <c r="L38" s="19">
        <f>L39+L40+L42+L43+L41</f>
        <v>5598421068.4500017</v>
      </c>
      <c r="M38" s="21">
        <f t="shared" si="19"/>
        <v>33.244707238650371</v>
      </c>
      <c r="N38" s="21">
        <f t="shared" si="6"/>
        <v>95.607775124971923</v>
      </c>
      <c r="O38" s="50">
        <f t="shared" si="7"/>
        <v>-257191679.70999813</v>
      </c>
      <c r="P38" s="50">
        <f t="shared" si="8"/>
        <v>501198652.27000141</v>
      </c>
      <c r="R38" s="43"/>
    </row>
    <row r="39" spans="1:18" s="30" customFormat="1" ht="15" x14ac:dyDescent="0.2">
      <c r="A39" s="12" t="s">
        <v>49</v>
      </c>
      <c r="B39" s="3" t="s">
        <v>53</v>
      </c>
      <c r="C39" s="27">
        <v>1616097820</v>
      </c>
      <c r="D39" s="27">
        <v>1619000807</v>
      </c>
      <c r="E39" s="28">
        <f t="shared" si="4"/>
        <v>2902987</v>
      </c>
      <c r="F39" s="48">
        <v>1605723049.6900001</v>
      </c>
      <c r="G39" s="29">
        <f t="shared" si="0"/>
        <v>12.391951242761094</v>
      </c>
      <c r="H39" s="29">
        <f t="shared" si="20"/>
        <v>99.179879512561612</v>
      </c>
      <c r="I39" s="27">
        <v>1904475522</v>
      </c>
      <c r="J39" s="27">
        <v>1924670495</v>
      </c>
      <c r="K39" s="28">
        <f t="shared" si="5"/>
        <v>20194973</v>
      </c>
      <c r="L39" s="48">
        <v>1720321354.96</v>
      </c>
      <c r="M39" s="29">
        <f t="shared" si="19"/>
        <v>10.215662434601008</v>
      </c>
      <c r="N39" s="29">
        <f t="shared" si="6"/>
        <v>89.382642869474665</v>
      </c>
      <c r="O39" s="27">
        <f t="shared" si="7"/>
        <v>-204349140.03999996</v>
      </c>
      <c r="P39" s="27">
        <f t="shared" si="8"/>
        <v>114598305.26999998</v>
      </c>
    </row>
    <row r="40" spans="1:18" s="30" customFormat="1" ht="15" x14ac:dyDescent="0.2">
      <c r="A40" s="12" t="s">
        <v>50</v>
      </c>
      <c r="B40" s="3" t="s">
        <v>54</v>
      </c>
      <c r="C40" s="27">
        <v>2717323206</v>
      </c>
      <c r="D40" s="27">
        <v>2859648447</v>
      </c>
      <c r="E40" s="28">
        <f t="shared" si="4"/>
        <v>142325241</v>
      </c>
      <c r="F40" s="48">
        <v>2832603105.4699998</v>
      </c>
      <c r="G40" s="29">
        <f t="shared" si="0"/>
        <v>21.860232734315279</v>
      </c>
      <c r="H40" s="29">
        <f t="shared" si="20"/>
        <v>99.054242434647065</v>
      </c>
      <c r="I40" s="27">
        <v>3030879365</v>
      </c>
      <c r="J40" s="27">
        <v>3215910932</v>
      </c>
      <c r="K40" s="28">
        <f t="shared" si="5"/>
        <v>185031567</v>
      </c>
      <c r="L40" s="48">
        <v>3173948273.5700002</v>
      </c>
      <c r="M40" s="29">
        <f t="shared" si="19"/>
        <v>18.847632190457624</v>
      </c>
      <c r="N40" s="29">
        <f t="shared" si="6"/>
        <v>98.695154831172431</v>
      </c>
      <c r="O40" s="27">
        <f t="shared" si="7"/>
        <v>-41962658.429999828</v>
      </c>
      <c r="P40" s="27">
        <f t="shared" si="8"/>
        <v>341345168.10000038</v>
      </c>
    </row>
    <row r="41" spans="1:18" s="30" customFormat="1" ht="15" x14ac:dyDescent="0.2">
      <c r="A41" s="12" t="s">
        <v>106</v>
      </c>
      <c r="B41" s="3" t="s">
        <v>107</v>
      </c>
      <c r="C41" s="27">
        <v>368159594</v>
      </c>
      <c r="D41" s="27">
        <v>433331394</v>
      </c>
      <c r="E41" s="28">
        <f t="shared" si="4"/>
        <v>65171800</v>
      </c>
      <c r="F41" s="48">
        <v>416229255.35000002</v>
      </c>
      <c r="G41" s="29">
        <f t="shared" ref="G41:G64" si="21">F41/F$64*100</f>
        <v>3.2121931855582058</v>
      </c>
      <c r="H41" s="29">
        <f t="shared" si="20"/>
        <v>96.053334956386763</v>
      </c>
      <c r="I41" s="27">
        <v>418997094</v>
      </c>
      <c r="J41" s="27">
        <v>436349261</v>
      </c>
      <c r="K41" s="28">
        <f t="shared" si="5"/>
        <v>17352167</v>
      </c>
      <c r="L41" s="48">
        <v>426619356.80000001</v>
      </c>
      <c r="M41" s="29">
        <f t="shared" si="19"/>
        <v>2.5333635047718968</v>
      </c>
      <c r="N41" s="29">
        <f t="shared" si="6"/>
        <v>97.770156828568574</v>
      </c>
      <c r="O41" s="27">
        <f t="shared" si="7"/>
        <v>-9729904.1999999881</v>
      </c>
      <c r="P41" s="27">
        <f t="shared" si="8"/>
        <v>10390101.449999988</v>
      </c>
    </row>
    <row r="42" spans="1:18" s="30" customFormat="1" ht="15.75" customHeight="1" x14ac:dyDescent="0.2">
      <c r="A42" s="12" t="s">
        <v>51</v>
      </c>
      <c r="B42" s="3" t="s">
        <v>108</v>
      </c>
      <c r="C42" s="27">
        <v>120259700</v>
      </c>
      <c r="D42" s="27">
        <v>105955012</v>
      </c>
      <c r="E42" s="28">
        <f t="shared" si="4"/>
        <v>-14304688</v>
      </c>
      <c r="F42" s="48">
        <v>105202582.8</v>
      </c>
      <c r="G42" s="29">
        <f t="shared" si="21"/>
        <v>0.81188675526693221</v>
      </c>
      <c r="H42" s="29">
        <f t="shared" si="20"/>
        <v>99.289859737829104</v>
      </c>
      <c r="I42" s="27">
        <v>70698100</v>
      </c>
      <c r="J42" s="27">
        <v>75737401.159999996</v>
      </c>
      <c r="K42" s="28">
        <f t="shared" si="5"/>
        <v>5039301.1599999964</v>
      </c>
      <c r="L42" s="48">
        <v>75254672.060000002</v>
      </c>
      <c r="M42" s="29">
        <f t="shared" si="19"/>
        <v>0.4468794880532278</v>
      </c>
      <c r="N42" s="29">
        <f t="shared" si="6"/>
        <v>99.362627852809212</v>
      </c>
      <c r="O42" s="27">
        <f t="shared" si="7"/>
        <v>-482729.09999999404</v>
      </c>
      <c r="P42" s="27">
        <f t="shared" si="8"/>
        <v>-29947910.739999995</v>
      </c>
    </row>
    <row r="43" spans="1:18" s="30" customFormat="1" ht="17.25" customHeight="1" x14ac:dyDescent="0.2">
      <c r="A43" s="12" t="s">
        <v>52</v>
      </c>
      <c r="B43" s="3" t="s">
        <v>55</v>
      </c>
      <c r="C43" s="27">
        <v>133883690</v>
      </c>
      <c r="D43" s="27">
        <v>138423238</v>
      </c>
      <c r="E43" s="28">
        <f t="shared" si="4"/>
        <v>4539548</v>
      </c>
      <c r="F43" s="48">
        <v>137464422.87</v>
      </c>
      <c r="G43" s="29">
        <f t="shared" si="21"/>
        <v>1.0608631582813741</v>
      </c>
      <c r="H43" s="29">
        <f t="shared" si="20"/>
        <v>99.307330803806224</v>
      </c>
      <c r="I43" s="27">
        <v>207723101</v>
      </c>
      <c r="J43" s="27">
        <v>202944659</v>
      </c>
      <c r="K43" s="28">
        <f t="shared" si="5"/>
        <v>-4778442</v>
      </c>
      <c r="L43" s="48">
        <v>202277411.06</v>
      </c>
      <c r="M43" s="29">
        <f t="shared" si="19"/>
        <v>1.2011696207666009</v>
      </c>
      <c r="N43" s="29">
        <f t="shared" si="6"/>
        <v>99.671216802014982</v>
      </c>
      <c r="O43" s="27">
        <f t="shared" si="7"/>
        <v>-667247.93999999762</v>
      </c>
      <c r="P43" s="27">
        <f t="shared" si="8"/>
        <v>64812988.189999998</v>
      </c>
    </row>
    <row r="44" spans="1:18" s="7" customFormat="1" ht="19.5" customHeight="1" x14ac:dyDescent="0.2">
      <c r="A44" s="11" t="s">
        <v>10</v>
      </c>
      <c r="B44" s="6" t="s">
        <v>74</v>
      </c>
      <c r="C44" s="19">
        <f>C45+C46</f>
        <v>504048843</v>
      </c>
      <c r="D44" s="19">
        <f>D45+D46</f>
        <v>597966799</v>
      </c>
      <c r="E44" s="20">
        <f t="shared" si="4"/>
        <v>93917956</v>
      </c>
      <c r="F44" s="19">
        <f>F45+F46</f>
        <v>546913892.10000002</v>
      </c>
      <c r="G44" s="21">
        <f t="shared" si="21"/>
        <v>4.2207342581277203</v>
      </c>
      <c r="H44" s="21">
        <f t="shared" si="20"/>
        <v>91.462250582243456</v>
      </c>
      <c r="I44" s="19">
        <f>I45+I46</f>
        <v>507426363</v>
      </c>
      <c r="J44" s="19">
        <f>J45+J46</f>
        <v>609979402</v>
      </c>
      <c r="K44" s="20">
        <f t="shared" si="5"/>
        <v>102553039</v>
      </c>
      <c r="L44" s="19">
        <f>L45+L46</f>
        <v>589840358.53999996</v>
      </c>
      <c r="M44" s="21">
        <f t="shared" si="19"/>
        <v>3.5026072168294231</v>
      </c>
      <c r="N44" s="21">
        <f t="shared" si="6"/>
        <v>96.698405979944866</v>
      </c>
      <c r="O44" s="50">
        <f t="shared" si="7"/>
        <v>-20139043.460000038</v>
      </c>
      <c r="P44" s="50">
        <f t="shared" si="8"/>
        <v>42926466.439999938</v>
      </c>
      <c r="R44" s="43"/>
    </row>
    <row r="45" spans="1:18" s="30" customFormat="1" ht="16.5" customHeight="1" x14ac:dyDescent="0.2">
      <c r="A45" s="12" t="s">
        <v>56</v>
      </c>
      <c r="B45" s="3" t="s">
        <v>58</v>
      </c>
      <c r="C45" s="27">
        <v>473873443</v>
      </c>
      <c r="D45" s="27">
        <v>565230303</v>
      </c>
      <c r="E45" s="28">
        <f t="shared" si="4"/>
        <v>91356860</v>
      </c>
      <c r="F45" s="48">
        <v>516156931.62</v>
      </c>
      <c r="G45" s="29">
        <f t="shared" si="21"/>
        <v>3.9833715605459217</v>
      </c>
      <c r="H45" s="29">
        <f t="shared" si="20"/>
        <v>91.317986470375061</v>
      </c>
      <c r="I45" s="27">
        <v>479178963</v>
      </c>
      <c r="J45" s="27">
        <v>571132325</v>
      </c>
      <c r="K45" s="28">
        <f t="shared" si="5"/>
        <v>91953362</v>
      </c>
      <c r="L45" s="48">
        <v>551544233.01999998</v>
      </c>
      <c r="M45" s="29">
        <f t="shared" si="19"/>
        <v>3.2751960475513866</v>
      </c>
      <c r="N45" s="29">
        <f t="shared" si="6"/>
        <v>96.570305842870994</v>
      </c>
      <c r="O45" s="27">
        <f t="shared" si="7"/>
        <v>-19588091.980000019</v>
      </c>
      <c r="P45" s="27">
        <f t="shared" si="8"/>
        <v>35387301.399999976</v>
      </c>
    </row>
    <row r="46" spans="1:18" s="30" customFormat="1" ht="15" x14ac:dyDescent="0.2">
      <c r="A46" s="12" t="s">
        <v>57</v>
      </c>
      <c r="B46" s="3" t="s">
        <v>75</v>
      </c>
      <c r="C46" s="27">
        <v>30175400</v>
      </c>
      <c r="D46" s="27">
        <v>32736496</v>
      </c>
      <c r="E46" s="28">
        <f t="shared" si="4"/>
        <v>2561096</v>
      </c>
      <c r="F46" s="48">
        <v>30756960.48</v>
      </c>
      <c r="G46" s="29">
        <f t="shared" si="21"/>
        <v>0.23736269758179801</v>
      </c>
      <c r="H46" s="29">
        <f t="shared" si="20"/>
        <v>93.953123388648564</v>
      </c>
      <c r="I46" s="27">
        <v>28247400</v>
      </c>
      <c r="J46" s="27">
        <v>38847077</v>
      </c>
      <c r="K46" s="28">
        <f t="shared" si="5"/>
        <v>10599677</v>
      </c>
      <c r="L46" s="48">
        <v>38296125.520000003</v>
      </c>
      <c r="M46" s="29">
        <f t="shared" si="19"/>
        <v>0.22741116927803609</v>
      </c>
      <c r="N46" s="29">
        <f t="shared" si="6"/>
        <v>98.58174276535658</v>
      </c>
      <c r="O46" s="27">
        <f t="shared" si="7"/>
        <v>-550951.47999999672</v>
      </c>
      <c r="P46" s="27">
        <f t="shared" si="8"/>
        <v>7539165.0400000028</v>
      </c>
    </row>
    <row r="47" spans="1:18" s="7" customFormat="1" x14ac:dyDescent="0.2">
      <c r="A47" s="13" t="s">
        <v>11</v>
      </c>
      <c r="B47" s="5" t="s">
        <v>77</v>
      </c>
      <c r="C47" s="47">
        <f>C48</f>
        <v>7566800</v>
      </c>
      <c r="D47" s="47">
        <f>D48</f>
        <v>7566800</v>
      </c>
      <c r="E47" s="20">
        <f t="shared" si="4"/>
        <v>0</v>
      </c>
      <c r="F47" s="47">
        <f>F48</f>
        <v>4016853.47</v>
      </c>
      <c r="G47" s="21">
        <f t="shared" si="21"/>
        <v>3.0999525328583636E-2</v>
      </c>
      <c r="H47" s="21">
        <f t="shared" si="20"/>
        <v>53.085233784426713</v>
      </c>
      <c r="I47" s="47">
        <f>I48</f>
        <v>7566800</v>
      </c>
      <c r="J47" s="47">
        <f>J48</f>
        <v>810900</v>
      </c>
      <c r="K47" s="20">
        <f t="shared" si="5"/>
        <v>-6755900</v>
      </c>
      <c r="L47" s="47">
        <f>L48</f>
        <v>810830.5</v>
      </c>
      <c r="M47" s="21">
        <f t="shared" si="19"/>
        <v>4.8148973189205968E-3</v>
      </c>
      <c r="N47" s="21">
        <f t="shared" si="6"/>
        <v>99.991429276112967</v>
      </c>
      <c r="O47" s="50">
        <f t="shared" si="7"/>
        <v>-69.5</v>
      </c>
      <c r="P47" s="50">
        <f t="shared" si="8"/>
        <v>-3206022.97</v>
      </c>
    </row>
    <row r="48" spans="1:18" s="30" customFormat="1" ht="15.75" customHeight="1" x14ac:dyDescent="0.2">
      <c r="A48" s="12" t="s">
        <v>78</v>
      </c>
      <c r="B48" s="3" t="s">
        <v>79</v>
      </c>
      <c r="C48" s="27">
        <v>7566800</v>
      </c>
      <c r="D48" s="27">
        <v>7566800</v>
      </c>
      <c r="E48" s="28">
        <f t="shared" si="4"/>
        <v>0</v>
      </c>
      <c r="F48" s="48">
        <v>4016853.47</v>
      </c>
      <c r="G48" s="29">
        <f t="shared" si="21"/>
        <v>3.0999525328583636E-2</v>
      </c>
      <c r="H48" s="29">
        <f t="shared" ref="H48:H64" si="22">F48/D48*100</f>
        <v>53.085233784426713</v>
      </c>
      <c r="I48" s="27">
        <v>7566800</v>
      </c>
      <c r="J48" s="27">
        <v>810900</v>
      </c>
      <c r="K48" s="28">
        <f t="shared" si="5"/>
        <v>-6755900</v>
      </c>
      <c r="L48" s="48">
        <v>810830.5</v>
      </c>
      <c r="M48" s="29">
        <f t="shared" si="19"/>
        <v>4.8148973189205968E-3</v>
      </c>
      <c r="N48" s="29">
        <f t="shared" si="6"/>
        <v>99.991429276112967</v>
      </c>
      <c r="O48" s="27">
        <f t="shared" si="7"/>
        <v>-69.5</v>
      </c>
      <c r="P48" s="27">
        <f t="shared" si="8"/>
        <v>-3206022.97</v>
      </c>
    </row>
    <row r="49" spans="1:18" s="7" customFormat="1" x14ac:dyDescent="0.2">
      <c r="A49" s="13" t="s">
        <v>12</v>
      </c>
      <c r="B49" s="5" t="s">
        <v>13</v>
      </c>
      <c r="C49" s="19">
        <f>C50+C51+C52+C53</f>
        <v>259282800</v>
      </c>
      <c r="D49" s="19">
        <f>D50+D51+D52+D53</f>
        <v>262149998.88</v>
      </c>
      <c r="E49" s="20">
        <f t="shared" si="4"/>
        <v>2867198.8799999952</v>
      </c>
      <c r="F49" s="19">
        <f>F50+F51+F52+F53</f>
        <v>257278493.42000002</v>
      </c>
      <c r="G49" s="21">
        <f t="shared" si="21"/>
        <v>1.985512101160396</v>
      </c>
      <c r="H49" s="21">
        <f t="shared" si="22"/>
        <v>98.141710669153994</v>
      </c>
      <c r="I49" s="19">
        <f>I50+I51+I52+I53</f>
        <v>118223100</v>
      </c>
      <c r="J49" s="19">
        <f>J50+J51+J52+J53</f>
        <v>129303751.34999999</v>
      </c>
      <c r="K49" s="20">
        <f t="shared" si="5"/>
        <v>11080651.349999994</v>
      </c>
      <c r="L49" s="19">
        <f>L50+L51+L52+L53</f>
        <v>111883673</v>
      </c>
      <c r="M49" s="21">
        <f t="shared" si="19"/>
        <v>0.66439088953694858</v>
      </c>
      <c r="N49" s="21">
        <f t="shared" si="6"/>
        <v>86.527785800392408</v>
      </c>
      <c r="O49" s="50">
        <f t="shared" si="7"/>
        <v>-17420078.349999994</v>
      </c>
      <c r="P49" s="50">
        <f t="shared" si="8"/>
        <v>-145394820.42000002</v>
      </c>
      <c r="R49" s="43"/>
    </row>
    <row r="50" spans="1:18" s="30" customFormat="1" ht="18" customHeight="1" x14ac:dyDescent="0.2">
      <c r="A50" s="12" t="s">
        <v>62</v>
      </c>
      <c r="B50" s="3" t="s">
        <v>69</v>
      </c>
      <c r="C50" s="27">
        <v>9352800</v>
      </c>
      <c r="D50" s="27">
        <v>11897843</v>
      </c>
      <c r="E50" s="28">
        <f t="shared" si="4"/>
        <v>2545043</v>
      </c>
      <c r="F50" s="48">
        <v>11840004.960000001</v>
      </c>
      <c r="G50" s="29">
        <f t="shared" si="21"/>
        <v>9.1373642675612932E-2</v>
      </c>
      <c r="H50" s="29">
        <f t="shared" si="22"/>
        <v>99.513877935689692</v>
      </c>
      <c r="I50" s="27">
        <v>12722100</v>
      </c>
      <c r="J50" s="27">
        <v>16202758</v>
      </c>
      <c r="K50" s="28">
        <f t="shared" si="5"/>
        <v>3480658</v>
      </c>
      <c r="L50" s="48">
        <v>16202758</v>
      </c>
      <c r="M50" s="29">
        <f t="shared" si="19"/>
        <v>9.6215690028087567E-2</v>
      </c>
      <c r="N50" s="29">
        <f t="shared" si="6"/>
        <v>100</v>
      </c>
      <c r="O50" s="27">
        <f t="shared" si="7"/>
        <v>0</v>
      </c>
      <c r="P50" s="27">
        <f t="shared" si="8"/>
        <v>4362753.0399999991</v>
      </c>
    </row>
    <row r="51" spans="1:18" s="30" customFormat="1" ht="17.25" customHeight="1" x14ac:dyDescent="0.2">
      <c r="A51" s="12" t="s">
        <v>63</v>
      </c>
      <c r="B51" s="3" t="s">
        <v>66</v>
      </c>
      <c r="C51" s="27">
        <v>32102200</v>
      </c>
      <c r="D51" s="27">
        <v>10846016</v>
      </c>
      <c r="E51" s="28">
        <f t="shared" si="4"/>
        <v>-21256184</v>
      </c>
      <c r="F51" s="48">
        <v>7040368</v>
      </c>
      <c r="G51" s="29">
        <f t="shared" si="21"/>
        <v>5.4333091253774238E-2</v>
      </c>
      <c r="H51" s="29">
        <f t="shared" si="22"/>
        <v>64.912019307365952</v>
      </c>
      <c r="I51" s="27">
        <v>22000000</v>
      </c>
      <c r="J51" s="27">
        <v>46681600</v>
      </c>
      <c r="K51" s="28">
        <f t="shared" si="5"/>
        <v>24681600</v>
      </c>
      <c r="L51" s="48">
        <v>29261522</v>
      </c>
      <c r="M51" s="29">
        <f t="shared" si="19"/>
        <v>0.17376162320649763</v>
      </c>
      <c r="N51" s="29">
        <f t="shared" si="6"/>
        <v>62.683202803674256</v>
      </c>
      <c r="O51" s="27">
        <f t="shared" si="7"/>
        <v>-17420078</v>
      </c>
      <c r="P51" s="27">
        <f t="shared" si="8"/>
        <v>22221154</v>
      </c>
    </row>
    <row r="52" spans="1:18" s="30" customFormat="1" ht="15" x14ac:dyDescent="0.2">
      <c r="A52" s="12" t="s">
        <v>64</v>
      </c>
      <c r="B52" s="3" t="s">
        <v>67</v>
      </c>
      <c r="C52" s="27">
        <v>179441400</v>
      </c>
      <c r="D52" s="27">
        <v>197316202.88</v>
      </c>
      <c r="E52" s="28">
        <f t="shared" si="4"/>
        <v>17874802.879999995</v>
      </c>
      <c r="F52" s="48">
        <v>197099786.53999999</v>
      </c>
      <c r="G52" s="29">
        <f t="shared" si="21"/>
        <v>1.5210910407207754</v>
      </c>
      <c r="H52" s="29">
        <f t="shared" si="22"/>
        <v>99.890320036144402</v>
      </c>
      <c r="I52" s="27">
        <v>83501000</v>
      </c>
      <c r="J52" s="27">
        <v>66419393.350000001</v>
      </c>
      <c r="K52" s="28">
        <f t="shared" si="5"/>
        <v>-17081606.649999999</v>
      </c>
      <c r="L52" s="48">
        <v>66419393</v>
      </c>
      <c r="M52" s="29">
        <f t="shared" si="19"/>
        <v>0.39441357630236334</v>
      </c>
      <c r="N52" s="29">
        <f t="shared" si="6"/>
        <v>99.999999473045477</v>
      </c>
      <c r="O52" s="27">
        <f t="shared" si="7"/>
        <v>-0.35000000149011612</v>
      </c>
      <c r="P52" s="27">
        <f t="shared" si="8"/>
        <v>-130680393.53999999</v>
      </c>
    </row>
    <row r="53" spans="1:18" s="30" customFormat="1" ht="18" customHeight="1" x14ac:dyDescent="0.2">
      <c r="A53" s="12" t="s">
        <v>65</v>
      </c>
      <c r="B53" s="3" t="s">
        <v>68</v>
      </c>
      <c r="C53" s="27">
        <v>38386400</v>
      </c>
      <c r="D53" s="27">
        <v>42089937</v>
      </c>
      <c r="E53" s="28">
        <f t="shared" si="4"/>
        <v>3703537</v>
      </c>
      <c r="F53" s="48">
        <v>41298333.920000002</v>
      </c>
      <c r="G53" s="29">
        <f t="shared" si="21"/>
        <v>0.31871432651023357</v>
      </c>
      <c r="H53" s="29">
        <f t="shared" si="22"/>
        <v>98.119258102001922</v>
      </c>
      <c r="I53" s="27">
        <v>0</v>
      </c>
      <c r="J53" s="27">
        <v>0</v>
      </c>
      <c r="K53" s="28">
        <f t="shared" si="5"/>
        <v>0</v>
      </c>
      <c r="L53" s="48">
        <v>0</v>
      </c>
      <c r="M53" s="29">
        <f t="shared" si="19"/>
        <v>0</v>
      </c>
      <c r="N53" s="29">
        <v>0</v>
      </c>
      <c r="O53" s="27">
        <f t="shared" si="7"/>
        <v>0</v>
      </c>
      <c r="P53" s="27">
        <f t="shared" si="8"/>
        <v>-41298333.920000002</v>
      </c>
    </row>
    <row r="54" spans="1:18" s="7" customFormat="1" ht="18" customHeight="1" x14ac:dyDescent="0.2">
      <c r="A54" s="14" t="s">
        <v>88</v>
      </c>
      <c r="B54" s="8" t="s">
        <v>61</v>
      </c>
      <c r="C54" s="19">
        <f>SUM(C55:C58)</f>
        <v>1179234188</v>
      </c>
      <c r="D54" s="19">
        <f>SUM(D55:D58)</f>
        <v>775570073</v>
      </c>
      <c r="E54" s="20">
        <f t="shared" si="4"/>
        <v>-403664115</v>
      </c>
      <c r="F54" s="19">
        <f>SUM(F55:F58)</f>
        <v>762269500.98000002</v>
      </c>
      <c r="G54" s="21">
        <f t="shared" si="21"/>
        <v>5.882712147534801</v>
      </c>
      <c r="H54" s="21">
        <f t="shared" si="22"/>
        <v>98.285058631961945</v>
      </c>
      <c r="I54" s="19">
        <f>SUM(I55:I58)</f>
        <v>1130206193</v>
      </c>
      <c r="J54" s="19">
        <f>SUM(J55:J58)</f>
        <v>1391489054</v>
      </c>
      <c r="K54" s="20">
        <f t="shared" si="5"/>
        <v>261282861</v>
      </c>
      <c r="L54" s="19">
        <f>SUM(L55:L58)</f>
        <v>1377063936.6299999</v>
      </c>
      <c r="M54" s="21">
        <f t="shared" si="19"/>
        <v>8.1773212236861212</v>
      </c>
      <c r="N54" s="21">
        <f t="shared" si="6"/>
        <v>98.963332314506289</v>
      </c>
      <c r="O54" s="50">
        <f t="shared" si="7"/>
        <v>-14425117.370000124</v>
      </c>
      <c r="P54" s="50">
        <f t="shared" si="8"/>
        <v>614794435.64999986</v>
      </c>
      <c r="R54" s="43"/>
    </row>
    <row r="55" spans="1:18" s="30" customFormat="1" ht="18" customHeight="1" x14ac:dyDescent="0.2">
      <c r="A55" s="10" t="s">
        <v>84</v>
      </c>
      <c r="B55" s="4" t="s">
        <v>80</v>
      </c>
      <c r="C55" s="27">
        <v>610535232</v>
      </c>
      <c r="D55" s="27">
        <v>740285497</v>
      </c>
      <c r="E55" s="28">
        <f t="shared" si="4"/>
        <v>129750265</v>
      </c>
      <c r="F55" s="48">
        <v>731696563.87</v>
      </c>
      <c r="G55" s="29">
        <f t="shared" si="21"/>
        <v>5.6467696255113031</v>
      </c>
      <c r="H55" s="29">
        <f t="shared" si="22"/>
        <v>98.839780981147612</v>
      </c>
      <c r="I55" s="27">
        <v>677752771</v>
      </c>
      <c r="J55" s="27">
        <v>672823614.25</v>
      </c>
      <c r="K55" s="28">
        <f t="shared" si="5"/>
        <v>-4929156.75</v>
      </c>
      <c r="L55" s="48">
        <v>661530843.76999998</v>
      </c>
      <c r="M55" s="29">
        <f t="shared" si="19"/>
        <v>3.9283217467170428</v>
      </c>
      <c r="N55" s="29">
        <f t="shared" si="6"/>
        <v>98.321585295042283</v>
      </c>
      <c r="O55" s="27">
        <f t="shared" si="7"/>
        <v>-11292770.480000019</v>
      </c>
      <c r="P55" s="27">
        <f t="shared" si="8"/>
        <v>-70165720.100000024</v>
      </c>
    </row>
    <row r="56" spans="1:18" s="30" customFormat="1" ht="15" x14ac:dyDescent="0.2">
      <c r="A56" s="10" t="s">
        <v>85</v>
      </c>
      <c r="B56" s="4" t="s">
        <v>81</v>
      </c>
      <c r="C56" s="27">
        <v>545162161</v>
      </c>
      <c r="D56" s="27">
        <v>11860314</v>
      </c>
      <c r="E56" s="28">
        <f t="shared" si="4"/>
        <v>-533301847</v>
      </c>
      <c r="F56" s="48">
        <v>7235916.04</v>
      </c>
      <c r="G56" s="29">
        <f t="shared" si="21"/>
        <v>5.5842206899691715E-2</v>
      </c>
      <c r="H56" s="29">
        <f t="shared" si="22"/>
        <v>61.009481199233008</v>
      </c>
      <c r="I56" s="27">
        <v>428932475</v>
      </c>
      <c r="J56" s="27">
        <v>610803326</v>
      </c>
      <c r="K56" s="28">
        <f t="shared" si="5"/>
        <v>181870851</v>
      </c>
      <c r="L56" s="48">
        <v>608803395.65999997</v>
      </c>
      <c r="M56" s="29">
        <f t="shared" si="19"/>
        <v>3.6152140768176446</v>
      </c>
      <c r="N56" s="29">
        <f t="shared" si="6"/>
        <v>99.672573763948364</v>
      </c>
      <c r="O56" s="27">
        <f t="shared" si="7"/>
        <v>-1999930.3400000334</v>
      </c>
      <c r="P56" s="27">
        <f t="shared" si="8"/>
        <v>601567479.62</v>
      </c>
    </row>
    <row r="57" spans="1:18" s="30" customFormat="1" ht="15" x14ac:dyDescent="0.2">
      <c r="A57" s="10" t="s">
        <v>111</v>
      </c>
      <c r="B57" s="4" t="s">
        <v>112</v>
      </c>
      <c r="C57" s="27">
        <v>1939895</v>
      </c>
      <c r="D57" s="27">
        <v>1939895</v>
      </c>
      <c r="E57" s="28">
        <f t="shared" si="4"/>
        <v>0</v>
      </c>
      <c r="F57" s="48">
        <v>1939895</v>
      </c>
      <c r="G57" s="29">
        <f t="shared" si="21"/>
        <v>1.4970878235021291E-2</v>
      </c>
      <c r="H57" s="29">
        <f t="shared" si="22"/>
        <v>100</v>
      </c>
      <c r="I57" s="27">
        <v>1180947</v>
      </c>
      <c r="J57" s="27">
        <v>81006178.75</v>
      </c>
      <c r="K57" s="28">
        <f t="shared" si="5"/>
        <v>79825231.75</v>
      </c>
      <c r="L57" s="48">
        <v>80217981.549999997</v>
      </c>
      <c r="M57" s="29">
        <f t="shared" si="19"/>
        <v>0.47635275719687026</v>
      </c>
      <c r="N57" s="29">
        <f t="shared" si="6"/>
        <v>99.026991258984665</v>
      </c>
      <c r="O57" s="27">
        <f t="shared" si="7"/>
        <v>-788197.20000000298</v>
      </c>
      <c r="P57" s="27">
        <f t="shared" si="8"/>
        <v>78278086.549999997</v>
      </c>
    </row>
    <row r="58" spans="1:18" s="30" customFormat="1" ht="18" customHeight="1" x14ac:dyDescent="0.2">
      <c r="A58" s="10" t="s">
        <v>86</v>
      </c>
      <c r="B58" s="4" t="s">
        <v>82</v>
      </c>
      <c r="C58" s="27">
        <v>21596900</v>
      </c>
      <c r="D58" s="27">
        <v>21484367</v>
      </c>
      <c r="E58" s="28">
        <f t="shared" si="4"/>
        <v>-112533</v>
      </c>
      <c r="F58" s="48">
        <v>21397126.07</v>
      </c>
      <c r="G58" s="29">
        <f t="shared" si="21"/>
        <v>0.16512943688878506</v>
      </c>
      <c r="H58" s="29">
        <f t="shared" si="22"/>
        <v>99.59393297461358</v>
      </c>
      <c r="I58" s="27">
        <v>22340000</v>
      </c>
      <c r="J58" s="27">
        <v>26855935</v>
      </c>
      <c r="K58" s="28">
        <f t="shared" si="5"/>
        <v>4515935</v>
      </c>
      <c r="L58" s="48">
        <v>26511715.649999999</v>
      </c>
      <c r="M58" s="29">
        <f t="shared" si="19"/>
        <v>0.15743264295456352</v>
      </c>
      <c r="N58" s="29">
        <f t="shared" si="6"/>
        <v>98.718274563890617</v>
      </c>
      <c r="O58" s="27">
        <f t="shared" si="7"/>
        <v>-344219.35000000149</v>
      </c>
      <c r="P58" s="27">
        <f t="shared" si="8"/>
        <v>5114589.5799999982</v>
      </c>
    </row>
    <row r="59" spans="1:18" s="7" customFormat="1" ht="18" customHeight="1" x14ac:dyDescent="0.2">
      <c r="A59" s="14" t="s">
        <v>87</v>
      </c>
      <c r="B59" s="8" t="s">
        <v>83</v>
      </c>
      <c r="C59" s="19">
        <f>C60+C61</f>
        <v>39872500</v>
      </c>
      <c r="D59" s="19">
        <f>D60+D61</f>
        <v>42348395</v>
      </c>
      <c r="E59" s="20">
        <f t="shared" si="4"/>
        <v>2475895</v>
      </c>
      <c r="F59" s="19">
        <f>F60+F61</f>
        <v>42102456.609999999</v>
      </c>
      <c r="G59" s="21">
        <f t="shared" si="21"/>
        <v>0.32492003500373851</v>
      </c>
      <c r="H59" s="21">
        <f t="shared" si="22"/>
        <v>99.419249796834094</v>
      </c>
      <c r="I59" s="19">
        <f>I60+I61</f>
        <v>43740500</v>
      </c>
      <c r="J59" s="19">
        <f>J60+J61</f>
        <v>49781243</v>
      </c>
      <c r="K59" s="20">
        <f t="shared" si="5"/>
        <v>6040743</v>
      </c>
      <c r="L59" s="19">
        <f>L60+L61</f>
        <v>49318435.549999997</v>
      </c>
      <c r="M59" s="21">
        <f t="shared" si="19"/>
        <v>0.29286417210878629</v>
      </c>
      <c r="N59" s="21">
        <f t="shared" si="6"/>
        <v>99.070317609385512</v>
      </c>
      <c r="O59" s="50">
        <f t="shared" si="7"/>
        <v>-462807.45000000298</v>
      </c>
      <c r="P59" s="50">
        <f t="shared" si="8"/>
        <v>7215978.9399999976</v>
      </c>
      <c r="R59" s="43"/>
    </row>
    <row r="60" spans="1:18" s="30" customFormat="1" ht="18" customHeight="1" x14ac:dyDescent="0.2">
      <c r="A60" s="10" t="s">
        <v>89</v>
      </c>
      <c r="B60" s="4" t="s">
        <v>60</v>
      </c>
      <c r="C60" s="27">
        <v>23983900</v>
      </c>
      <c r="D60" s="27">
        <v>25411639</v>
      </c>
      <c r="E60" s="28">
        <f t="shared" si="4"/>
        <v>1427739</v>
      </c>
      <c r="F60" s="48">
        <v>25224588.550000001</v>
      </c>
      <c r="G60" s="29">
        <f t="shared" si="21"/>
        <v>0.19466736277507923</v>
      </c>
      <c r="H60" s="29">
        <f t="shared" si="22"/>
        <v>99.263918199058324</v>
      </c>
      <c r="I60" s="27">
        <v>25833600</v>
      </c>
      <c r="J60" s="27">
        <v>31874343</v>
      </c>
      <c r="K60" s="28">
        <f t="shared" si="5"/>
        <v>6040743</v>
      </c>
      <c r="L60" s="48">
        <v>31783470.68</v>
      </c>
      <c r="M60" s="29">
        <f t="shared" si="19"/>
        <v>0.18873753239810712</v>
      </c>
      <c r="N60" s="29">
        <f t="shared" si="6"/>
        <v>99.714904492305919</v>
      </c>
      <c r="O60" s="27">
        <f t="shared" si="7"/>
        <v>-90872.320000000298</v>
      </c>
      <c r="P60" s="27">
        <f t="shared" si="8"/>
        <v>6558882.129999999</v>
      </c>
    </row>
    <row r="61" spans="1:18" s="30" customFormat="1" ht="18" customHeight="1" x14ac:dyDescent="0.2">
      <c r="A61" s="10" t="s">
        <v>90</v>
      </c>
      <c r="B61" s="4" t="s">
        <v>59</v>
      </c>
      <c r="C61" s="27">
        <v>15888600</v>
      </c>
      <c r="D61" s="27">
        <v>16936756</v>
      </c>
      <c r="E61" s="28">
        <f t="shared" si="4"/>
        <v>1048156</v>
      </c>
      <c r="F61" s="48">
        <v>16877868.059999999</v>
      </c>
      <c r="G61" s="29">
        <f t="shared" si="21"/>
        <v>0.1302526722286593</v>
      </c>
      <c r="H61" s="29">
        <f t="shared" si="22"/>
        <v>99.652306852622772</v>
      </c>
      <c r="I61" s="27">
        <v>17906900</v>
      </c>
      <c r="J61" s="27">
        <v>17906900</v>
      </c>
      <c r="K61" s="28">
        <f t="shared" si="5"/>
        <v>0</v>
      </c>
      <c r="L61" s="48">
        <v>17534964.870000001</v>
      </c>
      <c r="M61" s="29">
        <f t="shared" si="19"/>
        <v>0.10412663971067918</v>
      </c>
      <c r="N61" s="29">
        <f t="shared" si="6"/>
        <v>97.922950761996773</v>
      </c>
      <c r="O61" s="27">
        <f t="shared" si="7"/>
        <v>-371935.12999999896</v>
      </c>
      <c r="P61" s="27">
        <f t="shared" si="8"/>
        <v>657096.81000000238</v>
      </c>
    </row>
    <row r="62" spans="1:18" s="7" customFormat="1" ht="27" customHeight="1" x14ac:dyDescent="0.2">
      <c r="A62" s="14" t="s">
        <v>97</v>
      </c>
      <c r="B62" s="37" t="s">
        <v>116</v>
      </c>
      <c r="C62" s="52">
        <f>C63</f>
        <v>13800</v>
      </c>
      <c r="D62" s="52">
        <f>D63</f>
        <v>11357</v>
      </c>
      <c r="E62" s="20">
        <f t="shared" si="4"/>
        <v>-2443</v>
      </c>
      <c r="F62" s="52">
        <f>F63</f>
        <v>11356.2</v>
      </c>
      <c r="G62" s="21">
        <f t="shared" si="21"/>
        <v>8.7639943096172113E-5</v>
      </c>
      <c r="H62" s="21">
        <f t="shared" si="22"/>
        <v>99.992955886237567</v>
      </c>
      <c r="I62" s="39">
        <f>I63</f>
        <v>0</v>
      </c>
      <c r="J62" s="42">
        <f>J63</f>
        <v>0</v>
      </c>
      <c r="K62" s="20">
        <f t="shared" si="5"/>
        <v>0</v>
      </c>
      <c r="L62" s="50">
        <f>L63</f>
        <v>0</v>
      </c>
      <c r="M62" s="21">
        <f t="shared" si="19"/>
        <v>0</v>
      </c>
      <c r="N62" s="21">
        <v>0</v>
      </c>
      <c r="O62" s="50">
        <f t="shared" si="7"/>
        <v>0</v>
      </c>
      <c r="P62" s="50">
        <f t="shared" si="8"/>
        <v>-11356.2</v>
      </c>
    </row>
    <row r="63" spans="1:18" s="30" customFormat="1" ht="33.75" customHeight="1" x14ac:dyDescent="0.2">
      <c r="A63" s="10" t="s">
        <v>98</v>
      </c>
      <c r="B63" s="36" t="s">
        <v>115</v>
      </c>
      <c r="C63" s="27">
        <v>13800</v>
      </c>
      <c r="D63" s="27">
        <v>11357</v>
      </c>
      <c r="E63" s="28">
        <f t="shared" si="4"/>
        <v>-2443</v>
      </c>
      <c r="F63" s="48">
        <v>11356.2</v>
      </c>
      <c r="G63" s="29">
        <f t="shared" si="21"/>
        <v>8.7639943096172113E-5</v>
      </c>
      <c r="H63" s="29">
        <f t="shared" si="22"/>
        <v>99.992955886237567</v>
      </c>
      <c r="I63" s="27">
        <v>0</v>
      </c>
      <c r="J63" s="27">
        <v>0</v>
      </c>
      <c r="K63" s="28">
        <f t="shared" si="5"/>
        <v>0</v>
      </c>
      <c r="L63" s="48">
        <v>0</v>
      </c>
      <c r="M63" s="29">
        <f t="shared" si="19"/>
        <v>0</v>
      </c>
      <c r="N63" s="29">
        <v>0</v>
      </c>
      <c r="O63" s="27">
        <f t="shared" si="7"/>
        <v>0</v>
      </c>
      <c r="P63" s="27">
        <f t="shared" si="8"/>
        <v>-11356.2</v>
      </c>
    </row>
    <row r="64" spans="1:18" s="7" customFormat="1" x14ac:dyDescent="0.2">
      <c r="A64" s="55" t="s">
        <v>14</v>
      </c>
      <c r="B64" s="56"/>
      <c r="C64" s="19">
        <f>C9+C20+C24+C31+C38+C49+C54+C59+C47+C44+C62+C36+C18</f>
        <v>12382233450</v>
      </c>
      <c r="D64" s="19">
        <f>D9+D20+D24+D31+D38+D49+D54+D59+D47+D44+D62+D36+D18</f>
        <v>13615873155.34</v>
      </c>
      <c r="E64" s="20">
        <f t="shared" si="4"/>
        <v>1233639705.3400002</v>
      </c>
      <c r="F64" s="19">
        <f>F9+F20+F24+F31+F38+F49+F54+F59+F47+F44+F62+F36</f>
        <v>12957790248.150002</v>
      </c>
      <c r="G64" s="21">
        <f t="shared" si="21"/>
        <v>100</v>
      </c>
      <c r="H64" s="21">
        <f t="shared" si="22"/>
        <v>95.166796137992037</v>
      </c>
      <c r="I64" s="19">
        <f>I9+I20+I24+I31+I38+I49+I54+I59+I47+I44+I62+I36+I18</f>
        <v>14887731806</v>
      </c>
      <c r="J64" s="19">
        <f>J9+J20+J24+J31+J38+J49+J54+J59+J47+J44+J62+J36+J18</f>
        <v>17774513955.34</v>
      </c>
      <c r="K64" s="19">
        <f t="shared" ref="K64:L64" si="23">K9+K20+K24+K31+K38+K49+K54+K59+K47+K44+K62+K36+K18</f>
        <v>2886782149.3399997</v>
      </c>
      <c r="L64" s="19">
        <f t="shared" si="23"/>
        <v>16840037207.309998</v>
      </c>
      <c r="M64" s="21">
        <f t="shared" si="19"/>
        <v>100</v>
      </c>
      <c r="N64" s="21">
        <f t="shared" ref="N64" si="24">L64/J64*100</f>
        <v>94.742603086768185</v>
      </c>
      <c r="O64" s="19">
        <f>O9+O20+O24+O31+O38+O49+O54+O59+O47+O44+O62+O36+O18</f>
        <v>-934476748.0299983</v>
      </c>
      <c r="P64" s="19">
        <f t="shared" ref="P64" si="25">P9+P20+P24+P31+P38+P49+P54+P59+P47+P44+P62+P36+P18</f>
        <v>3882091206.1600013</v>
      </c>
    </row>
  </sheetData>
  <mergeCells count="8">
    <mergeCell ref="O1:P2"/>
    <mergeCell ref="A64:B64"/>
    <mergeCell ref="B4:Q4"/>
    <mergeCell ref="C6:H6"/>
    <mergeCell ref="O6:P6"/>
    <mergeCell ref="A6:A7"/>
    <mergeCell ref="B6:B7"/>
    <mergeCell ref="I6:N6"/>
  </mergeCells>
  <phoneticPr fontId="0" type="noConversion"/>
  <pageMargins left="0.19685039370078741" right="0.15748031496062992" top="0.98425196850393704" bottom="0.39370078740157483" header="0" footer="0"/>
  <pageSetup paperSize="9" scale="49" fitToHeight="2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4</vt:lpstr>
      <vt:lpstr>'приложение № 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2023-03-30T12:20:45Z</cp:lastPrinted>
  <dcterms:created xsi:type="dcterms:W3CDTF">1996-10-08T23:32:33Z</dcterms:created>
  <dcterms:modified xsi:type="dcterms:W3CDTF">2024-04-12T08:58:00Z</dcterms:modified>
</cp:coreProperties>
</file>