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queryTables/queryTable1.xml" ContentType="application/vnd.openxmlformats-officedocument.spreadsheetml.queryTable+xml"/>
  <Override PartName="/xl/pivotTables/pivotTable1.xml" ContentType="application/vnd.openxmlformats-officedocument.spreadsheetml.pivot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usver\Desktop\КОМИТЕТ СПОРТА\1. ПИСЬМА\01-18-4 от 14.02.2024 Калагановой (размещение сетевого)\"/>
    </mc:Choice>
  </mc:AlternateContent>
  <xr:revisionPtr revIDLastSave="0" documentId="13_ncr:1_{11E09D34-73F1-4946-806D-3F1FD1E4F5BD}" xr6:coauthVersionLast="47" xr6:coauthVersionMax="47" xr10:uidLastSave="{00000000-0000-0000-0000-000000000000}"/>
  <bookViews>
    <workbookView xWindow="-120" yWindow="-120" windowWidth="29040" windowHeight="15840" firstSheet="4" activeTab="4" xr2:uid="{00000000-000D-0000-FFFF-FFFF00000000}"/>
  </bookViews>
  <sheets>
    <sheet name="Результат" sheetId="2" state="hidden" r:id="rId1"/>
    <sheet name="Свод" sheetId="4" state="hidden" r:id="rId2"/>
    <sheet name="Справочники" sheetId="3" state="hidden" r:id="rId3"/>
    <sheet name="Коды" sheetId="1" state="hidden" r:id="rId4"/>
    <sheet name="Сетевой" sheetId="5" r:id="rId5"/>
  </sheets>
  <externalReferences>
    <externalReference r:id="rId6"/>
  </externalReferences>
  <definedNames>
    <definedName name="_xlnm._FilterDatabase" localSheetId="4" hidden="1">Сетевой!$A$4:$O$32</definedName>
    <definedName name="ExternalData_1" localSheetId="0" hidden="1">Результат!$A$5:$V$315</definedName>
    <definedName name="для">'[1]УКС по состоянию на 01.05.2010'!#REF!</definedName>
    <definedName name="_xlnm.Print_Titles" localSheetId="4">Сетевой!$2:$3</definedName>
    <definedName name="копия">'[1]УКС по состоянию на 01.05.2010'!#REF!</definedName>
    <definedName name="_xlnm.Print_Area" localSheetId="4">Сетевой!$A$1:$O$32</definedName>
  </definedNames>
  <calcPr calcId="191029"/>
  <pivotCaches>
    <pivotCache cacheId="12" r:id="rId7"/>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32" i="5" l="1"/>
  <c r="J31" i="5"/>
  <c r="K31" i="5"/>
  <c r="O31" i="5" s="1"/>
  <c r="I31" i="5"/>
  <c r="I28" i="5" s="1"/>
  <c r="I6" i="5" s="1"/>
  <c r="F31" i="5"/>
  <c r="F28" i="5" s="1"/>
  <c r="G31" i="5"/>
  <c r="E31" i="5"/>
  <c r="J29" i="5"/>
  <c r="J28" i="5" s="1"/>
  <c r="J6" i="5" s="1"/>
  <c r="K29" i="5"/>
  <c r="I29" i="5"/>
  <c r="F29" i="5"/>
  <c r="G29" i="5"/>
  <c r="E29" i="5"/>
  <c r="J24" i="5"/>
  <c r="J23" i="5" s="1"/>
  <c r="K24" i="5"/>
  <c r="K23" i="5" s="1"/>
  <c r="I24" i="5"/>
  <c r="F24" i="5"/>
  <c r="G24" i="5"/>
  <c r="G23" i="5" s="1"/>
  <c r="E24" i="5"/>
  <c r="E23" i="5" s="1"/>
  <c r="J20" i="5"/>
  <c r="K20" i="5"/>
  <c r="I20" i="5"/>
  <c r="F20" i="5"/>
  <c r="G20" i="5"/>
  <c r="E20" i="5"/>
  <c r="J17" i="5"/>
  <c r="K17" i="5"/>
  <c r="O17" i="5" s="1"/>
  <c r="I17" i="5"/>
  <c r="F17" i="5"/>
  <c r="G17" i="5"/>
  <c r="E17" i="5"/>
  <c r="J13" i="5"/>
  <c r="K13" i="5"/>
  <c r="I13" i="5"/>
  <c r="F13" i="5"/>
  <c r="G13" i="5"/>
  <c r="O13" i="5" s="1"/>
  <c r="E13" i="5"/>
  <c r="J10" i="5"/>
  <c r="K10" i="5"/>
  <c r="I10" i="5"/>
  <c r="F10" i="5"/>
  <c r="G10" i="5"/>
  <c r="E10" i="5"/>
  <c r="M10" i="5" s="1"/>
  <c r="J8" i="5"/>
  <c r="K8" i="5"/>
  <c r="I8" i="5"/>
  <c r="F8" i="5"/>
  <c r="N8" i="5" s="1"/>
  <c r="G8" i="5"/>
  <c r="O8" i="5" s="1"/>
  <c r="E8" i="5"/>
  <c r="H9" i="5"/>
  <c r="H10" i="5"/>
  <c r="H11" i="5"/>
  <c r="H12" i="5"/>
  <c r="H14" i="5"/>
  <c r="H15" i="5"/>
  <c r="H16" i="5"/>
  <c r="H18" i="5"/>
  <c r="L18" i="5" s="1"/>
  <c r="H19" i="5"/>
  <c r="L19" i="5" s="1"/>
  <c r="H21" i="5"/>
  <c r="H22" i="5"/>
  <c r="H25" i="5"/>
  <c r="L25" i="5" s="1"/>
  <c r="H26" i="5"/>
  <c r="H27" i="5"/>
  <c r="H30" i="5"/>
  <c r="D9" i="5"/>
  <c r="D11" i="5"/>
  <c r="L11" i="5" s="1"/>
  <c r="D12" i="5"/>
  <c r="L12" i="5" s="1"/>
  <c r="D14" i="5"/>
  <c r="D15" i="5"/>
  <c r="L15" i="5" s="1"/>
  <c r="D16" i="5"/>
  <c r="D18" i="5"/>
  <c r="D19" i="5"/>
  <c r="D21" i="5"/>
  <c r="D22" i="5"/>
  <c r="D25" i="5"/>
  <c r="D26" i="5"/>
  <c r="D27" i="5"/>
  <c r="D29" i="5"/>
  <c r="D30" i="5"/>
  <c r="D32" i="5"/>
  <c r="O9" i="5"/>
  <c r="O11" i="5"/>
  <c r="O12" i="5"/>
  <c r="O14" i="5"/>
  <c r="O15" i="5"/>
  <c r="O16" i="5"/>
  <c r="O18" i="5"/>
  <c r="O19" i="5"/>
  <c r="O21" i="5"/>
  <c r="O22" i="5"/>
  <c r="O25" i="5"/>
  <c r="O26" i="5"/>
  <c r="O27" i="5"/>
  <c r="O30" i="5"/>
  <c r="O32" i="5"/>
  <c r="N9" i="5"/>
  <c r="N11" i="5"/>
  <c r="N12" i="5"/>
  <c r="N14" i="5"/>
  <c r="N15" i="5"/>
  <c r="N16" i="5"/>
  <c r="N18" i="5"/>
  <c r="N19" i="5"/>
  <c r="N21" i="5"/>
  <c r="N22" i="5"/>
  <c r="N25" i="5"/>
  <c r="N26" i="5"/>
  <c r="N27" i="5"/>
  <c r="N29" i="5"/>
  <c r="N30" i="5"/>
  <c r="N32" i="5"/>
  <c r="M9" i="5"/>
  <c r="M11" i="5"/>
  <c r="M12" i="5"/>
  <c r="M14" i="5"/>
  <c r="M15" i="5"/>
  <c r="M16" i="5"/>
  <c r="M18" i="5"/>
  <c r="M19" i="5"/>
  <c r="M21" i="5"/>
  <c r="M22" i="5"/>
  <c r="M25" i="5"/>
  <c r="M26" i="5"/>
  <c r="M27" i="5"/>
  <c r="M29" i="5"/>
  <c r="M30" i="5"/>
  <c r="M31" i="5"/>
  <c r="M32" i="5"/>
  <c r="L32" i="5" l="1"/>
  <c r="H31" i="5"/>
  <c r="O29" i="5"/>
  <c r="H29" i="5"/>
  <c r="L29" i="5" s="1"/>
  <c r="G28" i="5"/>
  <c r="L27" i="5"/>
  <c r="L26" i="5"/>
  <c r="O24" i="5"/>
  <c r="H24" i="5"/>
  <c r="I23" i="5"/>
  <c r="H23" i="5" s="1"/>
  <c r="M24" i="5"/>
  <c r="O23" i="5"/>
  <c r="D24" i="5"/>
  <c r="O20" i="5"/>
  <c r="N20" i="5"/>
  <c r="H20" i="5"/>
  <c r="M20" i="5"/>
  <c r="L21" i="5"/>
  <c r="D20" i="5"/>
  <c r="H17" i="5"/>
  <c r="N17" i="5"/>
  <c r="M17" i="5"/>
  <c r="D17" i="5"/>
  <c r="L16" i="5"/>
  <c r="K7" i="5"/>
  <c r="M13" i="5"/>
  <c r="F7" i="5"/>
  <c r="N13" i="5"/>
  <c r="O10" i="5"/>
  <c r="J7" i="5"/>
  <c r="I7" i="5"/>
  <c r="G7" i="5"/>
  <c r="N10" i="5"/>
  <c r="L9" i="5"/>
  <c r="H8" i="5"/>
  <c r="M8" i="5"/>
  <c r="E7" i="5"/>
  <c r="N28" i="5"/>
  <c r="K28" i="5"/>
  <c r="N31" i="5"/>
  <c r="D31" i="5"/>
  <c r="E28" i="5"/>
  <c r="D28" i="5" s="1"/>
  <c r="F23" i="5"/>
  <c r="N24" i="5"/>
  <c r="D23" i="5"/>
  <c r="H13" i="5"/>
  <c r="D13" i="5"/>
  <c r="D10" i="5"/>
  <c r="L10" i="5" s="1"/>
  <c r="D8" i="5"/>
  <c r="L8" i="5" s="1"/>
  <c r="L30" i="5"/>
  <c r="L22" i="5"/>
  <c r="L14" i="5"/>
  <c r="H28" i="5" l="1"/>
  <c r="H6" i="5" s="1"/>
  <c r="K6" i="5"/>
  <c r="L31" i="5"/>
  <c r="O28" i="5"/>
  <c r="M28" i="5"/>
  <c r="M23" i="5"/>
  <c r="L24" i="5"/>
  <c r="L23" i="5"/>
  <c r="L20" i="5"/>
  <c r="N7" i="5"/>
  <c r="O7" i="5"/>
  <c r="L17" i="5"/>
  <c r="G6" i="5"/>
  <c r="D7" i="5"/>
  <c r="D6" i="5" s="1"/>
  <c r="H7" i="5"/>
  <c r="E6" i="5"/>
  <c r="M7" i="5"/>
  <c r="L28" i="5"/>
  <c r="N23" i="5"/>
  <c r="F6" i="5"/>
  <c r="L13" i="5"/>
  <c r="L7" i="5" l="1"/>
  <c r="M6" i="5"/>
  <c r="N6" i="5"/>
  <c r="O6" i="5"/>
  <c r="O316" i="2" l="1"/>
  <c r="X6" i="2"/>
  <c r="X7" i="2"/>
  <c r="X8" i="2"/>
  <c r="X9" i="2"/>
  <c r="X10" i="2"/>
  <c r="X11" i="2"/>
  <c r="X12" i="2"/>
  <c r="X13" i="2"/>
  <c r="X14" i="2"/>
  <c r="X15" i="2"/>
  <c r="X16" i="2"/>
  <c r="X17" i="2"/>
  <c r="X18" i="2"/>
  <c r="X19" i="2"/>
  <c r="X20" i="2"/>
  <c r="X21" i="2"/>
  <c r="X22" i="2"/>
  <c r="X23" i="2"/>
  <c r="X24" i="2"/>
  <c r="X25" i="2"/>
  <c r="X26" i="2"/>
  <c r="X27" i="2"/>
  <c r="X28" i="2"/>
  <c r="X29" i="2"/>
  <c r="X30" i="2"/>
  <c r="X31" i="2"/>
  <c r="X32" i="2"/>
  <c r="X33" i="2"/>
  <c r="X34" i="2"/>
  <c r="X35" i="2"/>
  <c r="X36" i="2"/>
  <c r="X37" i="2"/>
  <c r="X38" i="2"/>
  <c r="X39" i="2"/>
  <c r="X40" i="2"/>
  <c r="X41" i="2"/>
  <c r="X42" i="2"/>
  <c r="X43" i="2"/>
  <c r="X44" i="2"/>
  <c r="X45" i="2"/>
  <c r="X46" i="2"/>
  <c r="X47" i="2"/>
  <c r="X48" i="2"/>
  <c r="X49" i="2"/>
  <c r="X50" i="2"/>
  <c r="X51" i="2"/>
  <c r="X52" i="2"/>
  <c r="X53" i="2"/>
  <c r="X54" i="2"/>
  <c r="X55" i="2"/>
  <c r="X56" i="2"/>
  <c r="X57" i="2"/>
  <c r="X58" i="2"/>
  <c r="X59" i="2"/>
  <c r="X60" i="2"/>
  <c r="X61" i="2"/>
  <c r="X62" i="2"/>
  <c r="X63" i="2"/>
  <c r="X64" i="2"/>
  <c r="X65" i="2"/>
  <c r="X66" i="2"/>
  <c r="X67" i="2"/>
  <c r="X68" i="2"/>
  <c r="X69" i="2"/>
  <c r="X70" i="2"/>
  <c r="X71" i="2"/>
  <c r="X72" i="2"/>
  <c r="X73" i="2"/>
  <c r="X74" i="2"/>
  <c r="X75" i="2"/>
  <c r="X76" i="2"/>
  <c r="X77" i="2"/>
  <c r="X78" i="2"/>
  <c r="X79" i="2"/>
  <c r="X80" i="2"/>
  <c r="X81" i="2"/>
  <c r="X82" i="2"/>
  <c r="X83" i="2"/>
  <c r="X84" i="2"/>
  <c r="X85" i="2"/>
  <c r="X86" i="2"/>
  <c r="X87" i="2"/>
  <c r="X88" i="2"/>
  <c r="X89" i="2"/>
  <c r="X90" i="2"/>
  <c r="X91" i="2"/>
  <c r="X92" i="2"/>
  <c r="X93" i="2"/>
  <c r="X94" i="2"/>
  <c r="X95" i="2"/>
  <c r="X96" i="2"/>
  <c r="X97" i="2"/>
  <c r="X98" i="2"/>
  <c r="X99" i="2"/>
  <c r="X100" i="2"/>
  <c r="X101" i="2"/>
  <c r="X102" i="2"/>
  <c r="X103" i="2"/>
  <c r="X104" i="2"/>
  <c r="X105" i="2"/>
  <c r="X106" i="2"/>
  <c r="X107" i="2"/>
  <c r="X108" i="2"/>
  <c r="X109" i="2"/>
  <c r="X110" i="2"/>
  <c r="X111" i="2"/>
  <c r="X112" i="2"/>
  <c r="X113" i="2"/>
  <c r="X114" i="2"/>
  <c r="X115" i="2"/>
  <c r="X116" i="2"/>
  <c r="X117" i="2"/>
  <c r="X118" i="2"/>
  <c r="X119" i="2"/>
  <c r="X120" i="2"/>
  <c r="X121" i="2"/>
  <c r="X122" i="2"/>
  <c r="X123" i="2"/>
  <c r="X124" i="2"/>
  <c r="X125" i="2"/>
  <c r="X126" i="2"/>
  <c r="X127" i="2"/>
  <c r="X128" i="2"/>
  <c r="X129" i="2"/>
  <c r="X130" i="2"/>
  <c r="X131" i="2"/>
  <c r="X132" i="2"/>
  <c r="X133" i="2"/>
  <c r="X134" i="2"/>
  <c r="X135" i="2"/>
  <c r="X136" i="2"/>
  <c r="X137" i="2"/>
  <c r="X138" i="2"/>
  <c r="X139" i="2"/>
  <c r="X140" i="2"/>
  <c r="X141" i="2"/>
  <c r="X142" i="2"/>
  <c r="X143" i="2"/>
  <c r="X144" i="2"/>
  <c r="X145" i="2"/>
  <c r="X146" i="2"/>
  <c r="X147" i="2"/>
  <c r="X148" i="2"/>
  <c r="X149" i="2"/>
  <c r="X150" i="2"/>
  <c r="X151" i="2"/>
  <c r="X152" i="2"/>
  <c r="X153" i="2"/>
  <c r="X154" i="2"/>
  <c r="X155" i="2"/>
  <c r="X156" i="2"/>
  <c r="X157" i="2"/>
  <c r="X158" i="2"/>
  <c r="X159" i="2"/>
  <c r="X160" i="2"/>
  <c r="X161" i="2"/>
  <c r="X162" i="2"/>
  <c r="X163" i="2"/>
  <c r="X164" i="2"/>
  <c r="X165" i="2"/>
  <c r="X166" i="2"/>
  <c r="X167" i="2"/>
  <c r="X168" i="2"/>
  <c r="X169" i="2"/>
  <c r="X170" i="2"/>
  <c r="X171" i="2"/>
  <c r="X172" i="2"/>
  <c r="X173" i="2"/>
  <c r="X174" i="2"/>
  <c r="X175" i="2"/>
  <c r="X176" i="2"/>
  <c r="X177" i="2"/>
  <c r="X178" i="2"/>
  <c r="X179" i="2"/>
  <c r="X180" i="2"/>
  <c r="X181" i="2"/>
  <c r="X182" i="2"/>
  <c r="X183" i="2"/>
  <c r="X184" i="2"/>
  <c r="X185" i="2"/>
  <c r="X186" i="2"/>
  <c r="X187" i="2"/>
  <c r="X188" i="2"/>
  <c r="X189" i="2"/>
  <c r="X190" i="2"/>
  <c r="X191" i="2"/>
  <c r="X192" i="2"/>
  <c r="X193" i="2"/>
  <c r="X194" i="2"/>
  <c r="X195" i="2"/>
  <c r="X196" i="2"/>
  <c r="X197" i="2"/>
  <c r="X198" i="2"/>
  <c r="X199" i="2"/>
  <c r="X200" i="2"/>
  <c r="X201" i="2"/>
  <c r="X202" i="2"/>
  <c r="X203" i="2"/>
  <c r="X204" i="2"/>
  <c r="X205" i="2"/>
  <c r="X206" i="2"/>
  <c r="X207" i="2"/>
  <c r="X208" i="2"/>
  <c r="X209" i="2"/>
  <c r="X210" i="2"/>
  <c r="X211" i="2"/>
  <c r="X212" i="2"/>
  <c r="X213" i="2"/>
  <c r="X214" i="2"/>
  <c r="X215" i="2"/>
  <c r="X216" i="2"/>
  <c r="X217" i="2"/>
  <c r="X218" i="2"/>
  <c r="X219" i="2"/>
  <c r="X220" i="2"/>
  <c r="X221" i="2"/>
  <c r="X222" i="2"/>
  <c r="X223" i="2"/>
  <c r="X224" i="2"/>
  <c r="X225" i="2"/>
  <c r="X226" i="2"/>
  <c r="X227" i="2"/>
  <c r="X228" i="2"/>
  <c r="X229" i="2"/>
  <c r="X230" i="2"/>
  <c r="X231" i="2"/>
  <c r="X232" i="2"/>
  <c r="X233" i="2"/>
  <c r="X234" i="2"/>
  <c r="X235" i="2"/>
  <c r="X236" i="2"/>
  <c r="X237" i="2"/>
  <c r="X238" i="2"/>
  <c r="X239" i="2"/>
  <c r="X240" i="2"/>
  <c r="X241" i="2"/>
  <c r="X242" i="2"/>
  <c r="X243" i="2"/>
  <c r="X244" i="2"/>
  <c r="X245" i="2"/>
  <c r="X246" i="2"/>
  <c r="X247" i="2"/>
  <c r="X248" i="2"/>
  <c r="X249" i="2"/>
  <c r="X250" i="2"/>
  <c r="X251" i="2"/>
  <c r="X252" i="2"/>
  <c r="X253" i="2"/>
  <c r="X254" i="2"/>
  <c r="X255" i="2"/>
  <c r="X256" i="2"/>
  <c r="X257" i="2"/>
  <c r="X258" i="2"/>
  <c r="X259" i="2"/>
  <c r="X260" i="2"/>
  <c r="X261" i="2"/>
  <c r="X262" i="2"/>
  <c r="X263" i="2"/>
  <c r="X264" i="2"/>
  <c r="X265" i="2"/>
  <c r="X266" i="2"/>
  <c r="X267" i="2"/>
  <c r="X268" i="2"/>
  <c r="X269" i="2"/>
  <c r="X270" i="2"/>
  <c r="X271" i="2"/>
  <c r="X272" i="2"/>
  <c r="X273" i="2"/>
  <c r="X274" i="2"/>
  <c r="X275" i="2"/>
  <c r="X276" i="2"/>
  <c r="X277" i="2"/>
  <c r="X278" i="2"/>
  <c r="X279" i="2"/>
  <c r="X280" i="2"/>
  <c r="X281" i="2"/>
  <c r="X282" i="2"/>
  <c r="X283" i="2"/>
  <c r="X284" i="2"/>
  <c r="X285" i="2"/>
  <c r="X286" i="2"/>
  <c r="X287" i="2"/>
  <c r="X288" i="2"/>
  <c r="X289" i="2"/>
  <c r="X290" i="2"/>
  <c r="X291" i="2"/>
  <c r="X292" i="2"/>
  <c r="X293" i="2"/>
  <c r="X294" i="2"/>
  <c r="X295" i="2"/>
  <c r="X296" i="2"/>
  <c r="X297" i="2"/>
  <c r="X298" i="2"/>
  <c r="X299" i="2"/>
  <c r="X300" i="2"/>
  <c r="X301" i="2"/>
  <c r="X302" i="2"/>
  <c r="X303" i="2"/>
  <c r="X304" i="2"/>
  <c r="X305" i="2"/>
  <c r="X306" i="2"/>
  <c r="X307" i="2"/>
  <c r="X308" i="2"/>
  <c r="X309" i="2"/>
  <c r="X310" i="2"/>
  <c r="X311" i="2"/>
  <c r="X312" i="2"/>
  <c r="X313" i="2"/>
  <c r="X314" i="2"/>
  <c r="X315" i="2"/>
  <c r="Y6" i="2"/>
  <c r="Y7" i="2"/>
  <c r="Y8" i="2"/>
  <c r="Y9" i="2"/>
  <c r="Y10" i="2"/>
  <c r="Y11" i="2"/>
  <c r="Y12" i="2"/>
  <c r="Y13" i="2"/>
  <c r="Y14" i="2"/>
  <c r="Y15" i="2"/>
  <c r="Y16" i="2"/>
  <c r="Y17" i="2"/>
  <c r="Y18" i="2"/>
  <c r="Y19" i="2"/>
  <c r="Y20" i="2"/>
  <c r="Y21" i="2"/>
  <c r="Y22" i="2"/>
  <c r="Y23" i="2"/>
  <c r="Y24" i="2"/>
  <c r="Y25" i="2"/>
  <c r="Y26" i="2"/>
  <c r="Y27" i="2"/>
  <c r="Y28" i="2"/>
  <c r="Y29" i="2"/>
  <c r="Y30" i="2"/>
  <c r="Y31" i="2"/>
  <c r="Y32" i="2"/>
  <c r="Y33" i="2"/>
  <c r="Y34" i="2"/>
  <c r="Y35" i="2"/>
  <c r="Y36" i="2"/>
  <c r="Y37" i="2"/>
  <c r="Y38" i="2"/>
  <c r="Y39" i="2"/>
  <c r="Y40" i="2"/>
  <c r="Y41" i="2"/>
  <c r="Y42" i="2"/>
  <c r="Y43" i="2"/>
  <c r="Y44" i="2"/>
  <c r="Y45" i="2"/>
  <c r="Y46" i="2"/>
  <c r="Y47" i="2"/>
  <c r="Y48" i="2"/>
  <c r="Y49" i="2"/>
  <c r="Y50" i="2"/>
  <c r="Y51" i="2"/>
  <c r="Y52" i="2"/>
  <c r="Y53" i="2"/>
  <c r="Y54" i="2"/>
  <c r="Y55" i="2"/>
  <c r="Y56" i="2"/>
  <c r="Y57" i="2"/>
  <c r="Y58" i="2"/>
  <c r="Y59" i="2"/>
  <c r="Y60" i="2"/>
  <c r="Y61" i="2"/>
  <c r="Y62" i="2"/>
  <c r="Y63" i="2"/>
  <c r="Y64" i="2"/>
  <c r="Y65" i="2"/>
  <c r="Y66" i="2"/>
  <c r="Y67" i="2"/>
  <c r="Y68" i="2"/>
  <c r="Y69" i="2"/>
  <c r="Y70" i="2"/>
  <c r="Y71" i="2"/>
  <c r="Y72" i="2"/>
  <c r="Y73" i="2"/>
  <c r="Y74" i="2"/>
  <c r="Y75" i="2"/>
  <c r="Y76" i="2"/>
  <c r="Y77" i="2"/>
  <c r="Y78" i="2"/>
  <c r="Y79" i="2"/>
  <c r="Y80" i="2"/>
  <c r="Y81" i="2"/>
  <c r="Y82" i="2"/>
  <c r="Y83" i="2"/>
  <c r="Y84" i="2"/>
  <c r="Y85" i="2"/>
  <c r="Y86" i="2"/>
  <c r="Y87" i="2"/>
  <c r="Y88" i="2"/>
  <c r="Y89" i="2"/>
  <c r="Y90" i="2"/>
  <c r="Y91" i="2"/>
  <c r="Y92" i="2"/>
  <c r="Y93" i="2"/>
  <c r="Y94" i="2"/>
  <c r="Y95" i="2"/>
  <c r="Y96" i="2"/>
  <c r="Y97" i="2"/>
  <c r="Y98" i="2"/>
  <c r="Y99" i="2"/>
  <c r="Y100" i="2"/>
  <c r="Y101" i="2"/>
  <c r="Y102" i="2"/>
  <c r="Y103" i="2"/>
  <c r="Y104" i="2"/>
  <c r="Y105" i="2"/>
  <c r="Y106" i="2"/>
  <c r="Y107" i="2"/>
  <c r="Y108" i="2"/>
  <c r="Y109" i="2"/>
  <c r="Y110" i="2"/>
  <c r="Y111" i="2"/>
  <c r="Y112" i="2"/>
  <c r="Y113" i="2"/>
  <c r="Y114" i="2"/>
  <c r="Y115" i="2"/>
  <c r="Y116" i="2"/>
  <c r="Y117" i="2"/>
  <c r="Y118" i="2"/>
  <c r="Y119" i="2"/>
  <c r="Y120" i="2"/>
  <c r="Y121" i="2"/>
  <c r="Y122" i="2"/>
  <c r="Y123" i="2"/>
  <c r="Y124" i="2"/>
  <c r="Y125" i="2"/>
  <c r="Y126" i="2"/>
  <c r="Y127" i="2"/>
  <c r="Y128" i="2"/>
  <c r="Y129" i="2"/>
  <c r="Y130" i="2"/>
  <c r="Y131" i="2"/>
  <c r="Y132" i="2"/>
  <c r="Y133" i="2"/>
  <c r="Y134" i="2"/>
  <c r="Y135" i="2"/>
  <c r="Y136" i="2"/>
  <c r="Y137" i="2"/>
  <c r="Y138" i="2"/>
  <c r="Y139" i="2"/>
  <c r="Y140" i="2"/>
  <c r="Y141" i="2"/>
  <c r="Y142" i="2"/>
  <c r="Y143" i="2"/>
  <c r="Y144" i="2"/>
  <c r="Y145" i="2"/>
  <c r="Y146" i="2"/>
  <c r="Y147" i="2"/>
  <c r="Y148" i="2"/>
  <c r="Y149" i="2"/>
  <c r="Y150" i="2"/>
  <c r="Y151" i="2"/>
  <c r="Y152" i="2"/>
  <c r="Y153" i="2"/>
  <c r="Y154" i="2"/>
  <c r="Y155" i="2"/>
  <c r="Y156" i="2"/>
  <c r="Y157" i="2"/>
  <c r="Y158" i="2"/>
  <c r="Y159" i="2"/>
  <c r="Y160" i="2"/>
  <c r="Y161" i="2"/>
  <c r="Y162" i="2"/>
  <c r="Y163" i="2"/>
  <c r="Y164" i="2"/>
  <c r="Y165" i="2"/>
  <c r="Y166" i="2"/>
  <c r="Y167" i="2"/>
  <c r="Y168" i="2"/>
  <c r="Y169" i="2"/>
  <c r="Y170" i="2"/>
  <c r="Y171" i="2"/>
  <c r="Y172" i="2"/>
  <c r="Y173" i="2"/>
  <c r="Y174" i="2"/>
  <c r="Y175" i="2"/>
  <c r="Y176" i="2"/>
  <c r="Y177" i="2"/>
  <c r="Y178" i="2"/>
  <c r="Y179" i="2"/>
  <c r="Y180" i="2"/>
  <c r="Y181" i="2"/>
  <c r="Y182" i="2"/>
  <c r="Y183" i="2"/>
  <c r="Y184" i="2"/>
  <c r="Y185" i="2"/>
  <c r="Y186" i="2"/>
  <c r="Y187" i="2"/>
  <c r="Y188" i="2"/>
  <c r="Y189" i="2"/>
  <c r="Y190" i="2"/>
  <c r="Y191" i="2"/>
  <c r="Y192" i="2"/>
  <c r="Y193" i="2"/>
  <c r="Y194" i="2"/>
  <c r="Y195" i="2"/>
  <c r="Y196" i="2"/>
  <c r="Y197" i="2"/>
  <c r="Y198" i="2"/>
  <c r="Y199" i="2"/>
  <c r="Y200" i="2"/>
  <c r="Y201" i="2"/>
  <c r="Y202" i="2"/>
  <c r="Y203" i="2"/>
  <c r="Y204" i="2"/>
  <c r="Y205" i="2"/>
  <c r="Y206" i="2"/>
  <c r="Y207" i="2"/>
  <c r="Y208" i="2"/>
  <c r="Y209" i="2"/>
  <c r="Y210" i="2"/>
  <c r="Y211" i="2"/>
  <c r="Y212" i="2"/>
  <c r="Y213" i="2"/>
  <c r="Y214" i="2"/>
  <c r="Y215" i="2"/>
  <c r="Y216" i="2"/>
  <c r="Y217" i="2"/>
  <c r="Y218" i="2"/>
  <c r="Y219" i="2"/>
  <c r="Y220" i="2"/>
  <c r="Y221" i="2"/>
  <c r="Y222" i="2"/>
  <c r="Y223" i="2"/>
  <c r="Y224" i="2"/>
  <c r="Y225" i="2"/>
  <c r="Y226" i="2"/>
  <c r="Y227" i="2"/>
  <c r="Y228" i="2"/>
  <c r="Y229" i="2"/>
  <c r="Y230" i="2"/>
  <c r="Y231" i="2"/>
  <c r="Y232" i="2"/>
  <c r="Y233" i="2"/>
  <c r="Y234" i="2"/>
  <c r="Y235" i="2"/>
  <c r="Y236" i="2"/>
  <c r="Y237" i="2"/>
  <c r="Y238" i="2"/>
  <c r="Y239" i="2"/>
  <c r="Y240" i="2"/>
  <c r="Y241" i="2"/>
  <c r="Y242" i="2"/>
  <c r="Y243" i="2"/>
  <c r="Y244" i="2"/>
  <c r="Y245" i="2"/>
  <c r="Y246" i="2"/>
  <c r="Y247" i="2"/>
  <c r="Y248" i="2"/>
  <c r="Y249" i="2"/>
  <c r="Y250" i="2"/>
  <c r="Y251" i="2"/>
  <c r="Y252" i="2"/>
  <c r="Y253" i="2"/>
  <c r="Y254" i="2"/>
  <c r="Y255" i="2"/>
  <c r="Y256" i="2"/>
  <c r="Y257" i="2"/>
  <c r="Y258" i="2"/>
  <c r="Y259" i="2"/>
  <c r="Y260" i="2"/>
  <c r="Y261" i="2"/>
  <c r="Y262" i="2"/>
  <c r="Y263" i="2"/>
  <c r="Y264" i="2"/>
  <c r="Y265" i="2"/>
  <c r="Y266" i="2"/>
  <c r="Y267" i="2"/>
  <c r="Y268" i="2"/>
  <c r="Y269" i="2"/>
  <c r="Y270" i="2"/>
  <c r="Y271" i="2"/>
  <c r="Y272" i="2"/>
  <c r="Y273" i="2"/>
  <c r="Y274" i="2"/>
  <c r="Y275" i="2"/>
  <c r="Y276" i="2"/>
  <c r="Y277" i="2"/>
  <c r="Y278" i="2"/>
  <c r="Y279" i="2"/>
  <c r="Y280" i="2"/>
  <c r="Y281" i="2"/>
  <c r="Y282" i="2"/>
  <c r="Y283" i="2"/>
  <c r="Y284" i="2"/>
  <c r="Y285" i="2"/>
  <c r="Y286" i="2"/>
  <c r="Y287" i="2"/>
  <c r="Y288" i="2"/>
  <c r="Y289" i="2"/>
  <c r="Y290" i="2"/>
  <c r="Y291" i="2"/>
  <c r="Y292" i="2"/>
  <c r="Y293" i="2"/>
  <c r="Y294" i="2"/>
  <c r="Y295" i="2"/>
  <c r="Y296" i="2"/>
  <c r="Y297" i="2"/>
  <c r="Y298" i="2"/>
  <c r="Y299" i="2"/>
  <c r="Y300" i="2"/>
  <c r="Y301" i="2"/>
  <c r="Y302" i="2"/>
  <c r="Y303" i="2"/>
  <c r="Y304" i="2"/>
  <c r="Y305" i="2"/>
  <c r="Y306" i="2"/>
  <c r="Y307" i="2"/>
  <c r="Y308" i="2"/>
  <c r="Y309" i="2"/>
  <c r="Y310" i="2"/>
  <c r="Y311" i="2"/>
  <c r="Y312" i="2"/>
  <c r="Y313" i="2"/>
  <c r="Y314" i="2"/>
  <c r="Y315" i="2"/>
  <c r="Z6" i="2"/>
  <c r="AB6" i="2" s="1"/>
  <c r="Z14" i="2"/>
  <c r="AB14" i="2" s="1"/>
  <c r="Z17" i="2"/>
  <c r="Z22" i="2"/>
  <c r="AB22" i="2" s="1"/>
  <c r="Z25" i="2"/>
  <c r="AB25" i="2" s="1"/>
  <c r="Z30" i="2"/>
  <c r="AB30" i="2" s="1"/>
  <c r="Z33" i="2"/>
  <c r="AB33" i="2" s="1"/>
  <c r="Z38" i="2"/>
  <c r="AA38" i="2" s="1"/>
  <c r="Z41" i="2"/>
  <c r="AA41" i="2" s="1"/>
  <c r="Z46" i="2"/>
  <c r="AB46" i="2" s="1"/>
  <c r="Z49" i="2"/>
  <c r="AA49" i="2" s="1"/>
  <c r="Z54" i="2"/>
  <c r="AB54" i="2" s="1"/>
  <c r="Z57" i="2"/>
  <c r="AA57" i="2" s="1"/>
  <c r="Z62" i="2"/>
  <c r="AB62" i="2" s="1"/>
  <c r="Z65" i="2"/>
  <c r="AA65" i="2" s="1"/>
  <c r="Z70" i="2"/>
  <c r="AB70" i="2" s="1"/>
  <c r="Z73" i="2"/>
  <c r="AA73" i="2" s="1"/>
  <c r="Z78" i="2"/>
  <c r="AB78" i="2" s="1"/>
  <c r="Z81" i="2"/>
  <c r="AB81" i="2" s="1"/>
  <c r="Z86" i="2"/>
  <c r="AB86" i="2" s="1"/>
  <c r="Z89" i="2"/>
  <c r="AB89" i="2" s="1"/>
  <c r="Z94" i="2"/>
  <c r="AB94" i="2" s="1"/>
  <c r="Z97" i="2"/>
  <c r="AA97" i="2" s="1"/>
  <c r="Z102" i="2"/>
  <c r="AA102" i="2" s="1"/>
  <c r="Z105" i="2"/>
  <c r="AA105" i="2" s="1"/>
  <c r="Z110" i="2"/>
  <c r="AA110" i="2" s="1"/>
  <c r="Z113" i="2"/>
  <c r="AB113" i="2" s="1"/>
  <c r="Z118" i="2"/>
  <c r="AB118" i="2" s="1"/>
  <c r="Z121" i="2"/>
  <c r="AB121" i="2" s="1"/>
  <c r="Z126" i="2"/>
  <c r="AB126" i="2" s="1"/>
  <c r="Z129" i="2"/>
  <c r="AB129" i="2" s="1"/>
  <c r="Z134" i="2"/>
  <c r="AB134" i="2" s="1"/>
  <c r="Z137" i="2"/>
  <c r="AA137" i="2" s="1"/>
  <c r="Z142" i="2"/>
  <c r="AB142" i="2" s="1"/>
  <c r="Z145" i="2"/>
  <c r="AB145" i="2" s="1"/>
  <c r="Z150" i="2"/>
  <c r="AB150" i="2" s="1"/>
  <c r="Z153" i="2"/>
  <c r="AA153" i="2" s="1"/>
  <c r="Z158" i="2"/>
  <c r="AB158" i="2" s="1"/>
  <c r="Z161" i="2"/>
  <c r="AA161" i="2" s="1"/>
  <c r="Z166" i="2"/>
  <c r="AA166" i="2" s="1"/>
  <c r="Z169" i="2"/>
  <c r="AB169" i="2" s="1"/>
  <c r="Z174" i="2"/>
  <c r="AA174" i="2" s="1"/>
  <c r="Z177" i="2"/>
  <c r="AA177" i="2" s="1"/>
  <c r="Z182" i="2"/>
  <c r="AB182" i="2" s="1"/>
  <c r="Z185" i="2"/>
  <c r="AA185" i="2" s="1"/>
  <c r="Z190" i="2"/>
  <c r="AB190" i="2" s="1"/>
  <c r="Z193" i="2"/>
  <c r="AB193" i="2" s="1"/>
  <c r="Z198" i="2"/>
  <c r="AB198" i="2" s="1"/>
  <c r="Z201" i="2"/>
  <c r="AA201" i="2" s="1"/>
  <c r="Z206" i="2"/>
  <c r="AB206" i="2" s="1"/>
  <c r="Z209" i="2"/>
  <c r="AB209" i="2" s="1"/>
  <c r="Z214" i="2"/>
  <c r="AB214" i="2" s="1"/>
  <c r="Z217" i="2"/>
  <c r="AA217" i="2" s="1"/>
  <c r="Z222" i="2"/>
  <c r="AB222" i="2" s="1"/>
  <c r="Z225" i="2"/>
  <c r="AB225" i="2" s="1"/>
  <c r="Z230" i="2"/>
  <c r="AA230" i="2" s="1"/>
  <c r="Z233" i="2"/>
  <c r="AA233" i="2" s="1"/>
  <c r="Z238" i="2"/>
  <c r="AA238" i="2" s="1"/>
  <c r="Z241" i="2"/>
  <c r="AB241" i="2" s="1"/>
  <c r="Z246" i="2"/>
  <c r="AB246" i="2" s="1"/>
  <c r="Z249" i="2"/>
  <c r="AA249" i="2" s="1"/>
  <c r="Z254" i="2"/>
  <c r="AB254" i="2" s="1"/>
  <c r="Z257" i="2"/>
  <c r="AA257" i="2" s="1"/>
  <c r="Z262" i="2"/>
  <c r="AB262" i="2" s="1"/>
  <c r="Z265" i="2"/>
  <c r="AA265" i="2" s="1"/>
  <c r="Z266" i="2"/>
  <c r="AB266" i="2" s="1"/>
  <c r="Z267" i="2"/>
  <c r="AA267" i="2" s="1"/>
  <c r="Z268" i="2"/>
  <c r="AB268" i="2" s="1"/>
  <c r="Z269" i="2"/>
  <c r="AA269" i="2" s="1"/>
  <c r="Z270" i="2"/>
  <c r="AB270" i="2" s="1"/>
  <c r="Z271" i="2"/>
  <c r="AB271" i="2" s="1"/>
  <c r="Z272" i="2"/>
  <c r="Z273" i="2"/>
  <c r="AB273" i="2" s="1"/>
  <c r="Z274" i="2"/>
  <c r="AA274" i="2" s="1"/>
  <c r="Z275" i="2"/>
  <c r="AA275" i="2" s="1"/>
  <c r="Z276" i="2"/>
  <c r="AA276" i="2" s="1"/>
  <c r="Z277" i="2"/>
  <c r="AB277" i="2" s="1"/>
  <c r="Z278" i="2"/>
  <c r="AB278" i="2" s="1"/>
  <c r="Z281" i="2"/>
  <c r="AA281" i="2" s="1"/>
  <c r="Z283" i="2"/>
  <c r="AB283" i="2" s="1"/>
  <c r="Z284" i="2"/>
  <c r="AA284" i="2" s="1"/>
  <c r="Z285" i="2"/>
  <c r="AA285" i="2" s="1"/>
  <c r="Z286" i="2"/>
  <c r="AB286" i="2" s="1"/>
  <c r="Z289" i="2"/>
  <c r="AB289" i="2" s="1"/>
  <c r="Z294" i="2"/>
  <c r="AA294" i="2" s="1"/>
  <c r="Z302" i="2"/>
  <c r="AA302" i="2" s="1"/>
  <c r="Z305" i="2"/>
  <c r="AA305" i="2" s="1"/>
  <c r="Z310" i="2"/>
  <c r="AB310" i="2" s="1"/>
  <c r="Z313" i="2"/>
  <c r="AA313" i="2" s="1"/>
  <c r="Z315" i="2"/>
  <c r="AA315" i="2" s="1"/>
  <c r="AA17" i="2"/>
  <c r="AA33" i="2"/>
  <c r="AA113" i="2"/>
  <c r="AA121" i="2"/>
  <c r="AA145" i="2"/>
  <c r="AA169" i="2"/>
  <c r="AA193" i="2"/>
  <c r="AA225" i="2"/>
  <c r="AA272" i="2"/>
  <c r="AB17" i="2"/>
  <c r="AB49" i="2"/>
  <c r="AB97" i="2"/>
  <c r="AB105" i="2"/>
  <c r="AB137" i="2"/>
  <c r="AB177" i="2"/>
  <c r="AB201" i="2"/>
  <c r="AB257" i="2"/>
  <c r="AB267" i="2"/>
  <c r="AB272" i="2"/>
  <c r="AB274" i="2"/>
  <c r="AB281" i="2"/>
  <c r="AB294" i="2"/>
  <c r="AC6" i="2"/>
  <c r="AC7" i="2"/>
  <c r="AC8" i="2"/>
  <c r="AC9" i="2"/>
  <c r="AC10" i="2"/>
  <c r="AC11" i="2"/>
  <c r="AC12" i="2"/>
  <c r="AC13" i="2"/>
  <c r="AC14" i="2"/>
  <c r="AC15" i="2"/>
  <c r="AC16" i="2"/>
  <c r="AC17" i="2"/>
  <c r="AC18" i="2"/>
  <c r="AC19" i="2"/>
  <c r="AC20" i="2"/>
  <c r="AC21" i="2"/>
  <c r="AC22" i="2"/>
  <c r="AC23" i="2"/>
  <c r="AC24" i="2"/>
  <c r="AC25" i="2"/>
  <c r="AC26" i="2"/>
  <c r="AC27" i="2"/>
  <c r="AC28" i="2"/>
  <c r="AC29" i="2"/>
  <c r="AC30" i="2"/>
  <c r="AC31" i="2"/>
  <c r="AC32" i="2"/>
  <c r="AC33" i="2"/>
  <c r="AC34" i="2"/>
  <c r="AC35" i="2"/>
  <c r="AC36" i="2"/>
  <c r="AC37" i="2"/>
  <c r="AC38" i="2"/>
  <c r="AC39" i="2"/>
  <c r="AC40" i="2"/>
  <c r="AC41" i="2"/>
  <c r="AC42" i="2"/>
  <c r="AC43" i="2"/>
  <c r="AC44" i="2"/>
  <c r="AC45" i="2"/>
  <c r="AC46" i="2"/>
  <c r="AC47" i="2"/>
  <c r="AC48" i="2"/>
  <c r="AC49" i="2"/>
  <c r="AC50" i="2"/>
  <c r="AC51" i="2"/>
  <c r="AC52" i="2"/>
  <c r="AC53" i="2"/>
  <c r="AC54" i="2"/>
  <c r="AC55" i="2"/>
  <c r="AC56" i="2"/>
  <c r="AC57" i="2"/>
  <c r="AC58" i="2"/>
  <c r="AC59" i="2"/>
  <c r="AC60" i="2"/>
  <c r="AC61" i="2"/>
  <c r="AC62" i="2"/>
  <c r="AC63" i="2"/>
  <c r="AC64" i="2"/>
  <c r="AC65" i="2"/>
  <c r="AC66" i="2"/>
  <c r="AC67" i="2"/>
  <c r="AC68" i="2"/>
  <c r="AC69" i="2"/>
  <c r="AC70" i="2"/>
  <c r="AC71" i="2"/>
  <c r="AC72" i="2"/>
  <c r="AC73" i="2"/>
  <c r="AC74" i="2"/>
  <c r="AC75" i="2"/>
  <c r="AC76" i="2"/>
  <c r="AC77" i="2"/>
  <c r="AC78" i="2"/>
  <c r="AC79" i="2"/>
  <c r="AC80" i="2"/>
  <c r="AC81" i="2"/>
  <c r="AC82" i="2"/>
  <c r="AC83" i="2"/>
  <c r="AC84" i="2"/>
  <c r="AC85" i="2"/>
  <c r="AC86" i="2"/>
  <c r="AC87" i="2"/>
  <c r="AC88" i="2"/>
  <c r="AC89" i="2"/>
  <c r="AC90" i="2"/>
  <c r="AC91" i="2"/>
  <c r="AC92" i="2"/>
  <c r="AC93" i="2"/>
  <c r="AC94" i="2"/>
  <c r="AC95" i="2"/>
  <c r="AC96" i="2"/>
  <c r="AC97" i="2"/>
  <c r="AC98" i="2"/>
  <c r="AC99" i="2"/>
  <c r="AC100" i="2"/>
  <c r="AC101" i="2"/>
  <c r="AC102" i="2"/>
  <c r="AC103" i="2"/>
  <c r="AC104" i="2"/>
  <c r="AC105" i="2"/>
  <c r="AC106" i="2"/>
  <c r="AC107" i="2"/>
  <c r="AC108" i="2"/>
  <c r="AC109" i="2"/>
  <c r="AC110" i="2"/>
  <c r="AC111" i="2"/>
  <c r="AC112" i="2"/>
  <c r="AC113" i="2"/>
  <c r="AC114" i="2"/>
  <c r="AC115" i="2"/>
  <c r="AC116" i="2"/>
  <c r="AC117" i="2"/>
  <c r="AC118" i="2"/>
  <c r="AC119" i="2"/>
  <c r="AC120" i="2"/>
  <c r="AC121" i="2"/>
  <c r="AC122" i="2"/>
  <c r="AC123" i="2"/>
  <c r="AC124" i="2"/>
  <c r="AC125" i="2"/>
  <c r="AC126" i="2"/>
  <c r="AC127" i="2"/>
  <c r="AC128" i="2"/>
  <c r="AC129" i="2"/>
  <c r="AC130" i="2"/>
  <c r="AC131" i="2"/>
  <c r="AC132" i="2"/>
  <c r="AC133" i="2"/>
  <c r="AC134" i="2"/>
  <c r="AC135" i="2"/>
  <c r="AC136" i="2"/>
  <c r="AC137" i="2"/>
  <c r="AC138" i="2"/>
  <c r="AC139" i="2"/>
  <c r="AC140" i="2"/>
  <c r="AC141" i="2"/>
  <c r="AC142" i="2"/>
  <c r="AC143" i="2"/>
  <c r="AC144" i="2"/>
  <c r="AC145" i="2"/>
  <c r="AC146" i="2"/>
  <c r="AC147" i="2"/>
  <c r="AC148" i="2"/>
  <c r="AC149" i="2"/>
  <c r="AC150" i="2"/>
  <c r="AC151" i="2"/>
  <c r="AC152" i="2"/>
  <c r="AC153" i="2"/>
  <c r="AC154" i="2"/>
  <c r="AC155" i="2"/>
  <c r="AC156" i="2"/>
  <c r="AC157" i="2"/>
  <c r="AC158" i="2"/>
  <c r="AC159" i="2"/>
  <c r="AC160" i="2"/>
  <c r="AC161" i="2"/>
  <c r="AC162" i="2"/>
  <c r="AC163" i="2"/>
  <c r="AC164" i="2"/>
  <c r="AC165" i="2"/>
  <c r="AC166" i="2"/>
  <c r="AC167" i="2"/>
  <c r="AC168" i="2"/>
  <c r="AC169" i="2"/>
  <c r="AC170" i="2"/>
  <c r="AC171" i="2"/>
  <c r="AC172" i="2"/>
  <c r="AC173" i="2"/>
  <c r="AC174" i="2"/>
  <c r="AC175" i="2"/>
  <c r="AC176" i="2"/>
  <c r="AC177" i="2"/>
  <c r="AC178" i="2"/>
  <c r="AC179" i="2"/>
  <c r="AC180" i="2"/>
  <c r="AC181" i="2"/>
  <c r="AC182" i="2"/>
  <c r="AC183" i="2"/>
  <c r="AC184" i="2"/>
  <c r="AC185" i="2"/>
  <c r="AC186" i="2"/>
  <c r="AC187" i="2"/>
  <c r="AC188" i="2"/>
  <c r="AC189" i="2"/>
  <c r="AC190" i="2"/>
  <c r="AC191" i="2"/>
  <c r="AC192" i="2"/>
  <c r="AC193" i="2"/>
  <c r="AC194" i="2"/>
  <c r="AC195" i="2"/>
  <c r="AC196" i="2"/>
  <c r="AC197" i="2"/>
  <c r="AC198" i="2"/>
  <c r="AC199" i="2"/>
  <c r="AC200" i="2"/>
  <c r="AC201" i="2"/>
  <c r="AC202" i="2"/>
  <c r="AC203" i="2"/>
  <c r="AC204" i="2"/>
  <c r="AC205" i="2"/>
  <c r="AC206" i="2"/>
  <c r="AC207" i="2"/>
  <c r="AC208" i="2"/>
  <c r="AC209" i="2"/>
  <c r="AC210" i="2"/>
  <c r="AC211" i="2"/>
  <c r="AC212" i="2"/>
  <c r="AC213" i="2"/>
  <c r="AC214" i="2"/>
  <c r="AC215" i="2"/>
  <c r="AC216" i="2"/>
  <c r="AC217" i="2"/>
  <c r="AC218" i="2"/>
  <c r="AC219" i="2"/>
  <c r="AC220" i="2"/>
  <c r="AC221" i="2"/>
  <c r="AC222" i="2"/>
  <c r="AC223" i="2"/>
  <c r="AC224" i="2"/>
  <c r="AC225" i="2"/>
  <c r="AC226" i="2"/>
  <c r="AC227" i="2"/>
  <c r="AC228" i="2"/>
  <c r="AC229" i="2"/>
  <c r="AC230" i="2"/>
  <c r="AC231" i="2"/>
  <c r="AC232" i="2"/>
  <c r="AC233" i="2"/>
  <c r="AC234" i="2"/>
  <c r="AC235" i="2"/>
  <c r="AC236" i="2"/>
  <c r="AC237" i="2"/>
  <c r="AC238" i="2"/>
  <c r="AC239" i="2"/>
  <c r="AC240" i="2"/>
  <c r="AC241" i="2"/>
  <c r="AC242" i="2"/>
  <c r="AC243" i="2"/>
  <c r="AC244" i="2"/>
  <c r="AC245" i="2"/>
  <c r="AC246" i="2"/>
  <c r="AC247" i="2"/>
  <c r="AC248" i="2"/>
  <c r="AC249" i="2"/>
  <c r="AC250" i="2"/>
  <c r="AC251" i="2"/>
  <c r="AC252" i="2"/>
  <c r="AC253" i="2"/>
  <c r="AC254" i="2"/>
  <c r="AC255" i="2"/>
  <c r="AC256" i="2"/>
  <c r="AC257" i="2"/>
  <c r="AC258" i="2"/>
  <c r="AC259" i="2"/>
  <c r="AC260" i="2"/>
  <c r="AC261" i="2"/>
  <c r="AC262" i="2"/>
  <c r="AC263" i="2"/>
  <c r="AC264" i="2"/>
  <c r="AC265" i="2"/>
  <c r="AC266" i="2"/>
  <c r="AC267" i="2"/>
  <c r="AC268" i="2"/>
  <c r="AC269" i="2"/>
  <c r="AC270" i="2"/>
  <c r="AC271" i="2"/>
  <c r="AC272" i="2"/>
  <c r="AC273" i="2"/>
  <c r="AC274" i="2"/>
  <c r="AC275" i="2"/>
  <c r="AC276" i="2"/>
  <c r="AC277" i="2"/>
  <c r="AC278" i="2"/>
  <c r="AC279" i="2"/>
  <c r="AC280" i="2"/>
  <c r="AC281" i="2"/>
  <c r="AC282" i="2"/>
  <c r="AC283" i="2"/>
  <c r="AC284" i="2"/>
  <c r="AC285" i="2"/>
  <c r="AC286" i="2"/>
  <c r="AC287" i="2"/>
  <c r="AC288" i="2"/>
  <c r="AC289" i="2"/>
  <c r="AC290" i="2"/>
  <c r="AC291" i="2"/>
  <c r="AC292" i="2"/>
  <c r="AC293" i="2"/>
  <c r="AC294" i="2"/>
  <c r="AC295" i="2"/>
  <c r="AC296" i="2"/>
  <c r="AC297" i="2"/>
  <c r="AC298" i="2"/>
  <c r="AC299" i="2"/>
  <c r="AC300" i="2"/>
  <c r="AC301" i="2"/>
  <c r="AC302" i="2"/>
  <c r="AC303" i="2"/>
  <c r="AC304" i="2"/>
  <c r="AC305" i="2"/>
  <c r="AC306" i="2"/>
  <c r="AC307" i="2"/>
  <c r="AC308" i="2"/>
  <c r="AC309" i="2"/>
  <c r="AC310" i="2"/>
  <c r="AC311" i="2"/>
  <c r="AC312" i="2"/>
  <c r="AC313" i="2"/>
  <c r="AC314" i="2"/>
  <c r="AC315" i="2"/>
  <c r="K38" i="5"/>
  <c r="J38" i="5"/>
  <c r="I38" i="5"/>
  <c r="G38" i="5"/>
  <c r="F38" i="5"/>
  <c r="E38" i="5"/>
  <c r="H35" i="5"/>
  <c r="D35" i="5"/>
  <c r="D2" i="3"/>
  <c r="D3" i="3"/>
  <c r="D4" i="3"/>
  <c r="D5" i="3"/>
  <c r="D6" i="3"/>
  <c r="D7" i="3"/>
  <c r="D8" i="3"/>
  <c r="D9" i="3"/>
  <c r="D10" i="3"/>
  <c r="D11" i="3"/>
  <c r="D12" i="3"/>
  <c r="D13" i="3"/>
  <c r="D14" i="3"/>
  <c r="D15" i="3"/>
  <c r="D16" i="3"/>
  <c r="D17" i="3"/>
  <c r="D18" i="3"/>
  <c r="D19" i="3"/>
  <c r="D20" i="3"/>
  <c r="D21" i="3"/>
  <c r="D22" i="3"/>
  <c r="D23" i="3"/>
  <c r="D24" i="3"/>
  <c r="D25" i="3"/>
  <c r="D26" i="3"/>
  <c r="D27" i="3"/>
  <c r="D28" i="3"/>
  <c r="D29" i="3"/>
  <c r="D30" i="3"/>
  <c r="D31" i="3"/>
  <c r="D32" i="3"/>
  <c r="D33" i="3"/>
  <c r="D34" i="3"/>
  <c r="D35" i="3"/>
  <c r="D36" i="3"/>
  <c r="D37" i="3"/>
  <c r="D38" i="3"/>
  <c r="D39" i="3"/>
  <c r="D40" i="3"/>
  <c r="D41" i="3"/>
  <c r="D42" i="3"/>
  <c r="D43" i="3"/>
  <c r="D44" i="3"/>
  <c r="D45" i="3"/>
  <c r="D46" i="3"/>
  <c r="D47" i="3"/>
  <c r="D48" i="3"/>
  <c r="D49" i="3"/>
  <c r="D50" i="3"/>
  <c r="D51" i="3"/>
  <c r="D52" i="3"/>
  <c r="D53" i="3"/>
  <c r="D54" i="3"/>
  <c r="D55" i="3"/>
  <c r="D56" i="3"/>
  <c r="D57" i="3"/>
  <c r="D58" i="3"/>
  <c r="D59" i="3"/>
  <c r="D60" i="3"/>
  <c r="D61" i="3"/>
  <c r="D62" i="3"/>
  <c r="D63" i="3"/>
  <c r="D64" i="3"/>
  <c r="D65" i="3"/>
  <c r="D66" i="3"/>
  <c r="D67" i="3"/>
  <c r="D68" i="3"/>
  <c r="D69" i="3"/>
  <c r="D70" i="3"/>
  <c r="D71" i="3"/>
  <c r="D72" i="3"/>
  <c r="D73" i="3"/>
  <c r="D74" i="3"/>
  <c r="D75" i="3"/>
  <c r="D76" i="3"/>
  <c r="D77" i="3"/>
  <c r="D78" i="3"/>
  <c r="D79" i="3"/>
  <c r="D80" i="3"/>
  <c r="D81" i="3"/>
  <c r="D82" i="3"/>
  <c r="D83" i="3"/>
  <c r="D84" i="3"/>
  <c r="D85" i="3"/>
  <c r="D86" i="3"/>
  <c r="D87" i="3"/>
  <c r="D88" i="3"/>
  <c r="D89" i="3"/>
  <c r="D90" i="3"/>
  <c r="D91" i="3"/>
  <c r="D92" i="3"/>
  <c r="D93" i="3"/>
  <c r="D94" i="3"/>
  <c r="D95" i="3"/>
  <c r="D96" i="3"/>
  <c r="D97" i="3"/>
  <c r="D98" i="3"/>
  <c r="D99" i="3"/>
  <c r="D100" i="3"/>
  <c r="D101" i="3"/>
  <c r="D102" i="3"/>
  <c r="D103" i="3"/>
  <c r="D104" i="3"/>
  <c r="D105" i="3"/>
  <c r="D106" i="3"/>
  <c r="D107" i="3"/>
  <c r="D108" i="3"/>
  <c r="D109" i="3"/>
  <c r="D110" i="3"/>
  <c r="D111" i="3"/>
  <c r="D112" i="3"/>
  <c r="D113" i="3"/>
  <c r="D117" i="3"/>
  <c r="Z279" i="2" s="1"/>
  <c r="AB279" i="2" s="1"/>
  <c r="D119" i="3"/>
  <c r="Z39" i="2" s="1"/>
  <c r="AB39" i="2" s="1"/>
  <c r="D120" i="3"/>
  <c r="Z9" i="2" s="1"/>
  <c r="D121" i="3"/>
  <c r="Z42" i="2" s="1"/>
  <c r="D122" i="3"/>
  <c r="D123" i="3"/>
  <c r="Z47" i="2" s="1"/>
  <c r="AB47" i="2" s="1"/>
  <c r="D124" i="3"/>
  <c r="Z15" i="2" s="1"/>
  <c r="AB15" i="2" s="1"/>
  <c r="D125" i="3"/>
  <c r="Z21" i="2" s="1"/>
  <c r="AA21" i="2" s="1"/>
  <c r="D126" i="3"/>
  <c r="Z255" i="2" s="1"/>
  <c r="AB255" i="2" s="1"/>
  <c r="D127" i="3"/>
  <c r="Z264" i="2" s="1"/>
  <c r="D129" i="3"/>
  <c r="Z7" i="2" s="1"/>
  <c r="AB7" i="2" s="1"/>
  <c r="D131" i="3"/>
  <c r="D132" i="3"/>
  <c r="Z36" i="2" s="1"/>
  <c r="AA36" i="2" s="1"/>
  <c r="D133" i="3"/>
  <c r="D134" i="3"/>
  <c r="D135" i="3"/>
  <c r="D136" i="3"/>
  <c r="D137" i="3"/>
  <c r="D138" i="3"/>
  <c r="D140" i="3"/>
  <c r="D141" i="3"/>
  <c r="Z303" i="2" s="1"/>
  <c r="AB303" i="2" s="1"/>
  <c r="D142" i="3"/>
  <c r="D143" i="3"/>
  <c r="D144" i="3"/>
  <c r="D145" i="3"/>
  <c r="D146" i="3"/>
  <c r="D147" i="3"/>
  <c r="D148" i="3"/>
  <c r="D149" i="3"/>
  <c r="D150" i="3"/>
  <c r="D151" i="3"/>
  <c r="D152" i="3"/>
  <c r="D153" i="3"/>
  <c r="D154" i="3"/>
  <c r="D155" i="3"/>
  <c r="D156" i="3"/>
  <c r="D157" i="3"/>
  <c r="D158" i="3"/>
  <c r="D159" i="3"/>
  <c r="D160" i="3"/>
  <c r="D161" i="3"/>
  <c r="D162" i="3"/>
  <c r="D163" i="3"/>
  <c r="D164" i="3"/>
  <c r="D165" i="3"/>
  <c r="D166" i="3"/>
  <c r="D167" i="3"/>
  <c r="D168" i="3"/>
  <c r="D169" i="3"/>
  <c r="D170" i="3"/>
  <c r="D171" i="3"/>
  <c r="D172" i="3"/>
  <c r="D173" i="3"/>
  <c r="D174" i="3"/>
  <c r="D175" i="3"/>
  <c r="D176" i="3"/>
  <c r="D177" i="3"/>
  <c r="D178" i="3"/>
  <c r="D179" i="3"/>
  <c r="D180" i="3"/>
  <c r="D181" i="3"/>
  <c r="D182" i="3"/>
  <c r="D183" i="3"/>
  <c r="D184" i="3"/>
  <c r="D185" i="3"/>
  <c r="D186" i="3"/>
  <c r="D187" i="3"/>
  <c r="D188" i="3"/>
  <c r="D189" i="3"/>
  <c r="D190" i="3"/>
  <c r="D191" i="3"/>
  <c r="D192" i="3"/>
  <c r="D193" i="3"/>
  <c r="D194" i="3"/>
  <c r="D195" i="3"/>
  <c r="D196" i="3"/>
  <c r="D197" i="3"/>
  <c r="D198" i="3"/>
  <c r="D199" i="3"/>
  <c r="D200" i="3"/>
  <c r="D201" i="3"/>
  <c r="D202" i="3"/>
  <c r="D203" i="3"/>
  <c r="D204" i="3"/>
  <c r="D205" i="3"/>
  <c r="D206" i="3"/>
  <c r="D207" i="3"/>
  <c r="D208" i="3"/>
  <c r="D209" i="3"/>
  <c r="D210" i="3"/>
  <c r="D211" i="3"/>
  <c r="D212" i="3"/>
  <c r="D213" i="3"/>
  <c r="D214" i="3"/>
  <c r="D215" i="3"/>
  <c r="D216" i="3"/>
  <c r="D217" i="3"/>
  <c r="D218" i="3"/>
  <c r="D219" i="3"/>
  <c r="D220" i="3"/>
  <c r="D221" i="3"/>
  <c r="D222" i="3"/>
  <c r="D223" i="3"/>
  <c r="D224" i="3"/>
  <c r="D225" i="3"/>
  <c r="D226" i="3"/>
  <c r="D227" i="3"/>
  <c r="D228" i="3"/>
  <c r="D229" i="3"/>
  <c r="D230" i="3"/>
  <c r="D231" i="3"/>
  <c r="D232" i="3"/>
  <c r="D233" i="3"/>
  <c r="D234" i="3"/>
  <c r="D235" i="3"/>
  <c r="D236" i="3"/>
  <c r="D237" i="3"/>
  <c r="D238" i="3"/>
  <c r="D239" i="3"/>
  <c r="D240" i="3"/>
  <c r="D241" i="3"/>
  <c r="D242" i="3"/>
  <c r="D243" i="3"/>
  <c r="D244" i="3"/>
  <c r="D245" i="3"/>
  <c r="D246" i="3"/>
  <c r="D247" i="3"/>
  <c r="D248" i="3"/>
  <c r="D249" i="3"/>
  <c r="D250" i="3"/>
  <c r="D251" i="3"/>
  <c r="D252" i="3"/>
  <c r="D253" i="3"/>
  <c r="D254" i="3"/>
  <c r="D255" i="3"/>
  <c r="D256" i="3"/>
  <c r="D257" i="3"/>
  <c r="D258" i="3"/>
  <c r="D259" i="3"/>
  <c r="D260" i="3"/>
  <c r="D261" i="3"/>
  <c r="D262" i="3"/>
  <c r="D263" i="3"/>
  <c r="D264" i="3"/>
  <c r="D265" i="3"/>
  <c r="D266" i="3"/>
  <c r="D267" i="3"/>
  <c r="D268" i="3"/>
  <c r="D269" i="3"/>
  <c r="D270" i="3"/>
  <c r="D271" i="3"/>
  <c r="D272" i="3"/>
  <c r="D273" i="3"/>
  <c r="D274" i="3"/>
  <c r="D275" i="3"/>
  <c r="D276" i="3"/>
  <c r="D277" i="3"/>
  <c r="D278" i="3"/>
  <c r="D279" i="3"/>
  <c r="D280" i="3"/>
  <c r="D281" i="3"/>
  <c r="D282" i="3"/>
  <c r="D283" i="3"/>
  <c r="D284" i="3"/>
  <c r="D285" i="3"/>
  <c r="D286" i="3"/>
  <c r="D287" i="3"/>
  <c r="D288" i="3"/>
  <c r="D289" i="3"/>
  <c r="D290" i="3"/>
  <c r="D291" i="3"/>
  <c r="D292" i="3"/>
  <c r="D293" i="3"/>
  <c r="D294" i="3"/>
  <c r="D295" i="3"/>
  <c r="D296" i="3"/>
  <c r="D297" i="3"/>
  <c r="D298" i="3"/>
  <c r="D299" i="3"/>
  <c r="D300" i="3"/>
  <c r="D301" i="3"/>
  <c r="D302" i="3"/>
  <c r="D303" i="3"/>
  <c r="D304" i="3"/>
  <c r="D305" i="3"/>
  <c r="D306" i="3"/>
  <c r="D307" i="3"/>
  <c r="D308" i="3"/>
  <c r="D309" i="3"/>
  <c r="D310" i="3"/>
  <c r="D311" i="3"/>
  <c r="D312" i="3"/>
  <c r="D313" i="3"/>
  <c r="D314" i="3"/>
  <c r="D315" i="3"/>
  <c r="D316" i="3"/>
  <c r="D317" i="3"/>
  <c r="D318" i="3"/>
  <c r="D319" i="3"/>
  <c r="D320" i="3"/>
  <c r="D321" i="3"/>
  <c r="D322" i="3"/>
  <c r="D323" i="3"/>
  <c r="D324" i="3"/>
  <c r="D325" i="3"/>
  <c r="D326" i="3"/>
  <c r="D327" i="3"/>
  <c r="D328" i="3"/>
  <c r="D329" i="3"/>
  <c r="D330" i="3"/>
  <c r="D331" i="3"/>
  <c r="D332" i="3"/>
  <c r="D333" i="3"/>
  <c r="D334" i="3"/>
  <c r="D335" i="3"/>
  <c r="D336" i="3"/>
  <c r="D337" i="3"/>
  <c r="D338" i="3"/>
  <c r="D339" i="3"/>
  <c r="D340" i="3"/>
  <c r="D341" i="3"/>
  <c r="D342" i="3"/>
  <c r="D343" i="3"/>
  <c r="D344" i="3"/>
  <c r="D345" i="3"/>
  <c r="D346" i="3"/>
  <c r="D347" i="3"/>
  <c r="D348" i="3"/>
  <c r="D349" i="3"/>
  <c r="D350" i="3"/>
  <c r="D351" i="3"/>
  <c r="D352" i="3"/>
  <c r="D353" i="3"/>
  <c r="D354" i="3"/>
  <c r="D355" i="3"/>
  <c r="D356" i="3"/>
  <c r="D357" i="3"/>
  <c r="D358" i="3"/>
  <c r="D359" i="3"/>
  <c r="D360" i="3"/>
  <c r="D361" i="3"/>
  <c r="D362" i="3"/>
  <c r="D363" i="3"/>
  <c r="D364" i="3"/>
  <c r="D365" i="3"/>
  <c r="D366" i="3"/>
  <c r="D367" i="3"/>
  <c r="D368" i="3"/>
  <c r="D369" i="3"/>
  <c r="D370" i="3"/>
  <c r="D371" i="3"/>
  <c r="D372" i="3"/>
  <c r="D373" i="3"/>
  <c r="D374" i="3"/>
  <c r="D375" i="3"/>
  <c r="D376" i="3"/>
  <c r="D377" i="3"/>
  <c r="D378" i="3"/>
  <c r="D379" i="3"/>
  <c r="D380" i="3"/>
  <c r="D381" i="3"/>
  <c r="D382" i="3"/>
  <c r="D383" i="3"/>
  <c r="D384" i="3"/>
  <c r="D385" i="3"/>
  <c r="D386" i="3"/>
  <c r="D387" i="3"/>
  <c r="D388" i="3"/>
  <c r="D389" i="3"/>
  <c r="D390" i="3"/>
  <c r="D391" i="3"/>
  <c r="D392" i="3"/>
  <c r="D393" i="3"/>
  <c r="D394" i="3"/>
  <c r="D395" i="3"/>
  <c r="D396" i="3"/>
  <c r="D397" i="3"/>
  <c r="D398" i="3"/>
  <c r="D399" i="3"/>
  <c r="D400" i="3"/>
  <c r="D401" i="3"/>
  <c r="D402" i="3"/>
  <c r="D403" i="3"/>
  <c r="D404" i="3"/>
  <c r="D405" i="3"/>
  <c r="D406" i="3"/>
  <c r="D407" i="3"/>
  <c r="D408" i="3"/>
  <c r="D409" i="3"/>
  <c r="D410" i="3"/>
  <c r="D411" i="3"/>
  <c r="D412" i="3"/>
  <c r="D413" i="3"/>
  <c r="D414" i="3"/>
  <c r="D415" i="3"/>
  <c r="D416" i="3"/>
  <c r="D417" i="3"/>
  <c r="D418" i="3"/>
  <c r="D419" i="3"/>
  <c r="D420" i="3"/>
  <c r="D421" i="3"/>
  <c r="D422" i="3"/>
  <c r="D423" i="3"/>
  <c r="D424" i="3"/>
  <c r="D425" i="3"/>
  <c r="D426" i="3"/>
  <c r="D427" i="3"/>
  <c r="D428" i="3"/>
  <c r="D429" i="3"/>
  <c r="D430" i="3"/>
  <c r="D431" i="3"/>
  <c r="D432" i="3"/>
  <c r="D433" i="3"/>
  <c r="D434" i="3"/>
  <c r="D435" i="3"/>
  <c r="D436" i="3"/>
  <c r="D437" i="3"/>
  <c r="D438" i="3"/>
  <c r="D439" i="3"/>
  <c r="D440" i="3"/>
  <c r="D441" i="3"/>
  <c r="D442" i="3"/>
  <c r="D443" i="3"/>
  <c r="D444" i="3"/>
  <c r="D445" i="3"/>
  <c r="D446" i="3"/>
  <c r="D447" i="3"/>
  <c r="D448" i="3"/>
  <c r="D449" i="3"/>
  <c r="D450" i="3"/>
  <c r="D451" i="3"/>
  <c r="D452" i="3"/>
  <c r="D453" i="3"/>
  <c r="D454" i="3"/>
  <c r="D455" i="3"/>
  <c r="D456" i="3"/>
  <c r="D457" i="3"/>
  <c r="D458" i="3"/>
  <c r="D459" i="3"/>
  <c r="H38" i="5"/>
  <c r="AA9" i="2" l="1"/>
  <c r="AB9" i="2"/>
  <c r="AB264" i="2"/>
  <c r="AA264" i="2"/>
  <c r="AA42" i="2"/>
  <c r="AB42" i="2"/>
  <c r="AB153" i="2"/>
  <c r="AB57" i="2"/>
  <c r="AA273" i="2"/>
  <c r="AA241" i="2"/>
  <c r="AA209" i="2"/>
  <c r="AA25" i="2"/>
  <c r="Z309" i="2"/>
  <c r="AB309" i="2" s="1"/>
  <c r="Z301" i="2"/>
  <c r="Z293" i="2"/>
  <c r="AB293" i="2" s="1"/>
  <c r="Z261" i="2"/>
  <c r="Z253" i="2"/>
  <c r="AA253" i="2" s="1"/>
  <c r="Z245" i="2"/>
  <c r="Z237" i="2"/>
  <c r="AB237" i="2" s="1"/>
  <c r="Z229" i="2"/>
  <c r="AB229" i="2" s="1"/>
  <c r="Z221" i="2"/>
  <c r="AA221" i="2" s="1"/>
  <c r="Z213" i="2"/>
  <c r="AA213" i="2" s="1"/>
  <c r="Z205" i="2"/>
  <c r="AB205" i="2" s="1"/>
  <c r="Z197" i="2"/>
  <c r="AA197" i="2" s="1"/>
  <c r="Z189" i="2"/>
  <c r="AA189" i="2" s="1"/>
  <c r="Z181" i="2"/>
  <c r="AA181" i="2" s="1"/>
  <c r="Z173" i="2"/>
  <c r="Z165" i="2"/>
  <c r="AA165" i="2" s="1"/>
  <c r="Z157" i="2"/>
  <c r="AA157" i="2" s="1"/>
  <c r="Z149" i="2"/>
  <c r="AA149" i="2" s="1"/>
  <c r="Z141" i="2"/>
  <c r="AA141" i="2" s="1"/>
  <c r="Z133" i="2"/>
  <c r="AA133" i="2" s="1"/>
  <c r="Z125" i="2"/>
  <c r="AB125" i="2" s="1"/>
  <c r="Z117" i="2"/>
  <c r="AA117" i="2" s="1"/>
  <c r="Z109" i="2"/>
  <c r="AB109" i="2" s="1"/>
  <c r="Z101" i="2"/>
  <c r="Z93" i="2"/>
  <c r="AA93" i="2" s="1"/>
  <c r="Z85" i="2"/>
  <c r="AB85" i="2" s="1"/>
  <c r="Z77" i="2"/>
  <c r="AB77" i="2" s="1"/>
  <c r="Z69" i="2"/>
  <c r="AA69" i="2" s="1"/>
  <c r="Z61" i="2"/>
  <c r="AB61" i="2" s="1"/>
  <c r="Z53" i="2"/>
  <c r="Z45" i="2"/>
  <c r="Z37" i="2"/>
  <c r="AA37" i="2" s="1"/>
  <c r="Z29" i="2"/>
  <c r="AA29" i="2" s="1"/>
  <c r="Z13" i="2"/>
  <c r="AA13" i="2" s="1"/>
  <c r="AB249" i="2"/>
  <c r="AB73" i="2"/>
  <c r="AB41" i="2"/>
  <c r="AA129" i="2"/>
  <c r="AA89" i="2"/>
  <c r="Z308" i="2"/>
  <c r="AA308" i="2" s="1"/>
  <c r="Z300" i="2"/>
  <c r="AB300" i="2" s="1"/>
  <c r="Z292" i="2"/>
  <c r="AB292" i="2" s="1"/>
  <c r="Z260" i="2"/>
  <c r="AA260" i="2" s="1"/>
  <c r="Z252" i="2"/>
  <c r="AA252" i="2" s="1"/>
  <c r="Z244" i="2"/>
  <c r="AB244" i="2" s="1"/>
  <c r="Z236" i="2"/>
  <c r="AA236" i="2" s="1"/>
  <c r="Z228" i="2"/>
  <c r="AA228" i="2" s="1"/>
  <c r="Z220" i="2"/>
  <c r="AA220" i="2" s="1"/>
  <c r="Z212" i="2"/>
  <c r="AB212" i="2" s="1"/>
  <c r="Z204" i="2"/>
  <c r="AA204" i="2" s="1"/>
  <c r="Z196" i="2"/>
  <c r="AA196" i="2" s="1"/>
  <c r="Z188" i="2"/>
  <c r="AA188" i="2" s="1"/>
  <c r="Z180" i="2"/>
  <c r="AA180" i="2" s="1"/>
  <c r="Z172" i="2"/>
  <c r="AB172" i="2" s="1"/>
  <c r="Z164" i="2"/>
  <c r="AA164" i="2" s="1"/>
  <c r="Z156" i="2"/>
  <c r="AA156" i="2" s="1"/>
  <c r="Z148" i="2"/>
  <c r="AA148" i="2" s="1"/>
  <c r="Z140" i="2"/>
  <c r="AB140" i="2" s="1"/>
  <c r="Z132" i="2"/>
  <c r="AA132" i="2" s="1"/>
  <c r="Z124" i="2"/>
  <c r="AA124" i="2" s="1"/>
  <c r="Z116" i="2"/>
  <c r="AA116" i="2" s="1"/>
  <c r="Z108" i="2"/>
  <c r="AA108" i="2" s="1"/>
  <c r="Z100" i="2"/>
  <c r="AB100" i="2" s="1"/>
  <c r="Z92" i="2"/>
  <c r="AB92" i="2" s="1"/>
  <c r="Z84" i="2"/>
  <c r="AB84" i="2" s="1"/>
  <c r="Z76" i="2"/>
  <c r="Z68" i="2"/>
  <c r="AA68" i="2" s="1"/>
  <c r="Z60" i="2"/>
  <c r="AB60" i="2" s="1"/>
  <c r="Z52" i="2"/>
  <c r="Z44" i="2"/>
  <c r="Z28" i="2"/>
  <c r="AB28" i="2" s="1"/>
  <c r="Z20" i="2"/>
  <c r="Z12" i="2"/>
  <c r="AA12" i="2" s="1"/>
  <c r="D38" i="5"/>
  <c r="AB217" i="2"/>
  <c r="Z307" i="2"/>
  <c r="AB307" i="2" s="1"/>
  <c r="Z299" i="2"/>
  <c r="AB299" i="2" s="1"/>
  <c r="Z291" i="2"/>
  <c r="AA291" i="2" s="1"/>
  <c r="Z259" i="2"/>
  <c r="AB259" i="2" s="1"/>
  <c r="Z251" i="2"/>
  <c r="AA251" i="2" s="1"/>
  <c r="Z243" i="2"/>
  <c r="AA243" i="2" s="1"/>
  <c r="Z235" i="2"/>
  <c r="AB235" i="2" s="1"/>
  <c r="Z227" i="2"/>
  <c r="AA227" i="2" s="1"/>
  <c r="Z219" i="2"/>
  <c r="AA219" i="2" s="1"/>
  <c r="Z211" i="2"/>
  <c r="AB211" i="2" s="1"/>
  <c r="Z203" i="2"/>
  <c r="AA203" i="2" s="1"/>
  <c r="Z195" i="2"/>
  <c r="AA195" i="2" s="1"/>
  <c r="Z187" i="2"/>
  <c r="AA187" i="2" s="1"/>
  <c r="Z179" i="2"/>
  <c r="AA179" i="2" s="1"/>
  <c r="Z171" i="2"/>
  <c r="AB171" i="2" s="1"/>
  <c r="Z163" i="2"/>
  <c r="AB163" i="2" s="1"/>
  <c r="Z155" i="2"/>
  <c r="AA155" i="2" s="1"/>
  <c r="Z147" i="2"/>
  <c r="AA147" i="2" s="1"/>
  <c r="Z139" i="2"/>
  <c r="Z131" i="2"/>
  <c r="AA131" i="2" s="1"/>
  <c r="Z123" i="2"/>
  <c r="AA123" i="2" s="1"/>
  <c r="Z115" i="2"/>
  <c r="Z107" i="2"/>
  <c r="AA107" i="2" s="1"/>
  <c r="Z99" i="2"/>
  <c r="AA99" i="2" s="1"/>
  <c r="Z91" i="2"/>
  <c r="AA91" i="2" s="1"/>
  <c r="Z83" i="2"/>
  <c r="Z75" i="2"/>
  <c r="AA75" i="2" s="1"/>
  <c r="Z67" i="2"/>
  <c r="Z59" i="2"/>
  <c r="AA59" i="2" s="1"/>
  <c r="Z51" i="2"/>
  <c r="Z43" i="2"/>
  <c r="Z35" i="2"/>
  <c r="AA35" i="2" s="1"/>
  <c r="Z27" i="2"/>
  <c r="Z19" i="2"/>
  <c r="AA19" i="2" s="1"/>
  <c r="Z11" i="2"/>
  <c r="AB38" i="2"/>
  <c r="Z314" i="2"/>
  <c r="AA314" i="2" s="1"/>
  <c r="Z306" i="2"/>
  <c r="Z298" i="2"/>
  <c r="Z290" i="2"/>
  <c r="AB290" i="2" s="1"/>
  <c r="Z282" i="2"/>
  <c r="AA282" i="2" s="1"/>
  <c r="Z258" i="2"/>
  <c r="AA258" i="2" s="1"/>
  <c r="Z250" i="2"/>
  <c r="AA250" i="2" s="1"/>
  <c r="Z242" i="2"/>
  <c r="AA242" i="2" s="1"/>
  <c r="Z234" i="2"/>
  <c r="AA234" i="2" s="1"/>
  <c r="Z226" i="2"/>
  <c r="Z218" i="2"/>
  <c r="Z210" i="2"/>
  <c r="Z202" i="2"/>
  <c r="AA202" i="2" s="1"/>
  <c r="Z194" i="2"/>
  <c r="Z186" i="2"/>
  <c r="Z178" i="2"/>
  <c r="AA178" i="2" s="1"/>
  <c r="Z170" i="2"/>
  <c r="Z162" i="2"/>
  <c r="Z154" i="2"/>
  <c r="Z146" i="2"/>
  <c r="Z138" i="2"/>
  <c r="Z130" i="2"/>
  <c r="Z122" i="2"/>
  <c r="Z114" i="2"/>
  <c r="Z106" i="2"/>
  <c r="Z98" i="2"/>
  <c r="Z90" i="2"/>
  <c r="Z82" i="2"/>
  <c r="Z74" i="2"/>
  <c r="Z66" i="2"/>
  <c r="Z58" i="2"/>
  <c r="Z50" i="2"/>
  <c r="Z34" i="2"/>
  <c r="Z26" i="2"/>
  <c r="Z18" i="2"/>
  <c r="Z10" i="2"/>
  <c r="AB265" i="2"/>
  <c r="AB238" i="2"/>
  <c r="AB185" i="2"/>
  <c r="AB161" i="2"/>
  <c r="AB65" i="2"/>
  <c r="AA81" i="2"/>
  <c r="Z312" i="2"/>
  <c r="Z304" i="2"/>
  <c r="Z296" i="2"/>
  <c r="Z288" i="2"/>
  <c r="Z280" i="2"/>
  <c r="Z256" i="2"/>
  <c r="Z248" i="2"/>
  <c r="Z240" i="2"/>
  <c r="Z232" i="2"/>
  <c r="Z224" i="2"/>
  <c r="Z216" i="2"/>
  <c r="Z208" i="2"/>
  <c r="Z200" i="2"/>
  <c r="Z192" i="2"/>
  <c r="Z184" i="2"/>
  <c r="Z176" i="2"/>
  <c r="Z168" i="2"/>
  <c r="Z160" i="2"/>
  <c r="Z152" i="2"/>
  <c r="Z144" i="2"/>
  <c r="Z136" i="2"/>
  <c r="Z128" i="2"/>
  <c r="Z120" i="2"/>
  <c r="Z112" i="2"/>
  <c r="Z104" i="2"/>
  <c r="Z96" i="2"/>
  <c r="Z88" i="2"/>
  <c r="Z80" i="2"/>
  <c r="Z72" i="2"/>
  <c r="Z64" i="2"/>
  <c r="Z56" i="2"/>
  <c r="Z48" i="2"/>
  <c r="Z40" i="2"/>
  <c r="Z32" i="2"/>
  <c r="Z24" i="2"/>
  <c r="Z16" i="2"/>
  <c r="Z8" i="2"/>
  <c r="Z297" i="2"/>
  <c r="AB285" i="2"/>
  <c r="AB233" i="2"/>
  <c r="Z311" i="2"/>
  <c r="AB311" i="2" s="1"/>
  <c r="Z295" i="2"/>
  <c r="AB295" i="2" s="1"/>
  <c r="Z287" i="2"/>
  <c r="AB287" i="2" s="1"/>
  <c r="Z263" i="2"/>
  <c r="AB263" i="2" s="1"/>
  <c r="Z247" i="2"/>
  <c r="AB247" i="2" s="1"/>
  <c r="Z239" i="2"/>
  <c r="AB239" i="2" s="1"/>
  <c r="Z231" i="2"/>
  <c r="AB231" i="2" s="1"/>
  <c r="Z223" i="2"/>
  <c r="AB223" i="2" s="1"/>
  <c r="Z215" i="2"/>
  <c r="AB215" i="2" s="1"/>
  <c r="Z207" i="2"/>
  <c r="AB207" i="2" s="1"/>
  <c r="Z199" i="2"/>
  <c r="AB199" i="2" s="1"/>
  <c r="Z191" i="2"/>
  <c r="AB191" i="2" s="1"/>
  <c r="Z183" i="2"/>
  <c r="AB183" i="2" s="1"/>
  <c r="Z175" i="2"/>
  <c r="AB175" i="2" s="1"/>
  <c r="Z167" i="2"/>
  <c r="AB167" i="2" s="1"/>
  <c r="Z159" i="2"/>
  <c r="AB159" i="2" s="1"/>
  <c r="Z151" i="2"/>
  <c r="AB151" i="2" s="1"/>
  <c r="Z143" i="2"/>
  <c r="AB143" i="2" s="1"/>
  <c r="Z135" i="2"/>
  <c r="AB135" i="2" s="1"/>
  <c r="Z127" i="2"/>
  <c r="AB127" i="2" s="1"/>
  <c r="Z119" i="2"/>
  <c r="AB119" i="2" s="1"/>
  <c r="Z111" i="2"/>
  <c r="AB111" i="2" s="1"/>
  <c r="Z103" i="2"/>
  <c r="AB103" i="2" s="1"/>
  <c r="Z95" i="2"/>
  <c r="AB95" i="2" s="1"/>
  <c r="Z87" i="2"/>
  <c r="AB87" i="2" s="1"/>
  <c r="Z79" i="2"/>
  <c r="AB79" i="2" s="1"/>
  <c r="Z71" i="2"/>
  <c r="AB71" i="2" s="1"/>
  <c r="Z63" i="2"/>
  <c r="AB63" i="2" s="1"/>
  <c r="Z55" i="2"/>
  <c r="AB55" i="2" s="1"/>
  <c r="Z31" i="2"/>
  <c r="AB31" i="2" s="1"/>
  <c r="Z23" i="2"/>
  <c r="AB23" i="2" s="1"/>
  <c r="AB242" i="2"/>
  <c r="AB178" i="2"/>
  <c r="AA266" i="2"/>
  <c r="AA290" i="2"/>
  <c r="AB314" i="2"/>
  <c r="AB234" i="2"/>
  <c r="AB250" i="2"/>
  <c r="AA46" i="2"/>
  <c r="AB174" i="2"/>
  <c r="AB102" i="2"/>
  <c r="AA54" i="2"/>
  <c r="AB302" i="2"/>
  <c r="AA246" i="2"/>
  <c r="AA100" i="2"/>
  <c r="AA118" i="2"/>
  <c r="AB284" i="2"/>
  <c r="AB230" i="2"/>
  <c r="AA172" i="2"/>
  <c r="AB166" i="2"/>
  <c r="AB110" i="2"/>
  <c r="AA244" i="2"/>
  <c r="AA182" i="2"/>
  <c r="AB269" i="2"/>
  <c r="AB157" i="2"/>
  <c r="AA229" i="2"/>
  <c r="AB204" i="2"/>
  <c r="AB189" i="2"/>
  <c r="AB133" i="2"/>
  <c r="AB108" i="2"/>
  <c r="AB69" i="2"/>
  <c r="AB37" i="2"/>
  <c r="AA309" i="2"/>
  <c r="AB21" i="2"/>
  <c r="AB132" i="2"/>
  <c r="AB117" i="2"/>
  <c r="AB93" i="2"/>
  <c r="AB68" i="2"/>
  <c r="AB36" i="2"/>
  <c r="AB141" i="2"/>
  <c r="AB313" i="2"/>
  <c r="AB253" i="2"/>
  <c r="AB197" i="2"/>
  <c r="AB181" i="2"/>
  <c r="AA277" i="2"/>
  <c r="AA140" i="2"/>
  <c r="AA125" i="2"/>
  <c r="AA61" i="2"/>
  <c r="AA28" i="2"/>
  <c r="AB252" i="2"/>
  <c r="AB29" i="2"/>
  <c r="AA60" i="2"/>
  <c r="AB165" i="2"/>
  <c r="AB236" i="2"/>
  <c r="AB221" i="2"/>
  <c r="AB164" i="2"/>
  <c r="AB203" i="2"/>
  <c r="AB91" i="2"/>
  <c r="AA259" i="2"/>
  <c r="AB99" i="2"/>
  <c r="AA292" i="2"/>
  <c r="AA171" i="2"/>
  <c r="AB155" i="2"/>
  <c r="AB131" i="2"/>
  <c r="AB75" i="2"/>
  <c r="AB35" i="2"/>
  <c r="AB107" i="2"/>
  <c r="AB315" i="2"/>
  <c r="AB291" i="2"/>
  <c r="AB219" i="2"/>
  <c r="AB195" i="2"/>
  <c r="AA235" i="2"/>
  <c r="AA163" i="2"/>
  <c r="AA283" i="2"/>
  <c r="AB275" i="2"/>
  <c r="AB227" i="2"/>
  <c r="AA307" i="2"/>
  <c r="AB305" i="2"/>
  <c r="AB308" i="2"/>
  <c r="AB276" i="2"/>
  <c r="AA268" i="2"/>
  <c r="AB188" i="2"/>
  <c r="AB116" i="2"/>
  <c r="AB260" i="2"/>
  <c r="AA310" i="2"/>
  <c r="AB196" i="2"/>
  <c r="AB124" i="2"/>
  <c r="AB228" i="2"/>
  <c r="AA254" i="2"/>
  <c r="AA190" i="2"/>
  <c r="AA126" i="2"/>
  <c r="AA62" i="2"/>
  <c r="AA262" i="2"/>
  <c r="AA198" i="2"/>
  <c r="AA134" i="2"/>
  <c r="AA70" i="2"/>
  <c r="AA6" i="2"/>
  <c r="AA289" i="2"/>
  <c r="AA270" i="2"/>
  <c r="AA206" i="2"/>
  <c r="AA142" i="2"/>
  <c r="AA14" i="2"/>
  <c r="AA78" i="2"/>
  <c r="AA278" i="2"/>
  <c r="AA214" i="2"/>
  <c r="AA150" i="2"/>
  <c r="AA86" i="2"/>
  <c r="AA22" i="2"/>
  <c r="AA286" i="2"/>
  <c r="AA222" i="2"/>
  <c r="AA158" i="2"/>
  <c r="AA94" i="2"/>
  <c r="AA30" i="2"/>
  <c r="AA311" i="2"/>
  <c r="AA303" i="2"/>
  <c r="AA295" i="2"/>
  <c r="AA287" i="2"/>
  <c r="AA279" i="2"/>
  <c r="AA271" i="2"/>
  <c r="AA255" i="2"/>
  <c r="AA247" i="2"/>
  <c r="AA239" i="2"/>
  <c r="AA215" i="2"/>
  <c r="AA207" i="2"/>
  <c r="AA191" i="2"/>
  <c r="AA183" i="2"/>
  <c r="AA175" i="2"/>
  <c r="AA151" i="2"/>
  <c r="AA143" i="2"/>
  <c r="AA127" i="2"/>
  <c r="AA119" i="2"/>
  <c r="AA111" i="2"/>
  <c r="AA87" i="2"/>
  <c r="AA79" i="2"/>
  <c r="AA63" i="2"/>
  <c r="AA55" i="2"/>
  <c r="AA47" i="2"/>
  <c r="AA39" i="2"/>
  <c r="AA31" i="2"/>
  <c r="AA15" i="2"/>
  <c r="AA7" i="2"/>
  <c r="J35" i="5"/>
  <c r="K35" i="5"/>
  <c r="F35" i="5"/>
  <c r="G35" i="5"/>
  <c r="I35" i="5"/>
  <c r="E35" i="5"/>
  <c r="AA48" i="2" l="1"/>
  <c r="AB48" i="2"/>
  <c r="AB240" i="2"/>
  <c r="AA240" i="2"/>
  <c r="AA162" i="2"/>
  <c r="AB162" i="2"/>
  <c r="AA51" i="2"/>
  <c r="AB51" i="2"/>
  <c r="AB243" i="2"/>
  <c r="AA205" i="2"/>
  <c r="AA248" i="2"/>
  <c r="AB248" i="2"/>
  <c r="AA301" i="2"/>
  <c r="AB301" i="2"/>
  <c r="AA71" i="2"/>
  <c r="AA135" i="2"/>
  <c r="AA199" i="2"/>
  <c r="AA263" i="2"/>
  <c r="AB148" i="2"/>
  <c r="AA299" i="2"/>
  <c r="AB123" i="2"/>
  <c r="AB149" i="2"/>
  <c r="AB12" i="2"/>
  <c r="AA237" i="2"/>
  <c r="AB258" i="2"/>
  <c r="AA297" i="2"/>
  <c r="AB297" i="2"/>
  <c r="AA64" i="2"/>
  <c r="AB64" i="2"/>
  <c r="AB128" i="2"/>
  <c r="AA128" i="2"/>
  <c r="AA192" i="2"/>
  <c r="AB192" i="2"/>
  <c r="AA256" i="2"/>
  <c r="AB256" i="2"/>
  <c r="AA50" i="2"/>
  <c r="AB50" i="2"/>
  <c r="AA114" i="2"/>
  <c r="AB114" i="2"/>
  <c r="AA67" i="2"/>
  <c r="AB67" i="2"/>
  <c r="AB112" i="2"/>
  <c r="AA112" i="2"/>
  <c r="AA26" i="2"/>
  <c r="AB26" i="2"/>
  <c r="AB306" i="2"/>
  <c r="AA306" i="2"/>
  <c r="AA115" i="2"/>
  <c r="AB115" i="2"/>
  <c r="AA77" i="2"/>
  <c r="AB34" i="2"/>
  <c r="AA34" i="2"/>
  <c r="AA300" i="2"/>
  <c r="AB187" i="2"/>
  <c r="AB147" i="2"/>
  <c r="AA8" i="2"/>
  <c r="AB8" i="2"/>
  <c r="AA72" i="2"/>
  <c r="AB72" i="2"/>
  <c r="AA136" i="2"/>
  <c r="AB136" i="2"/>
  <c r="AA200" i="2"/>
  <c r="AB200" i="2"/>
  <c r="AA280" i="2"/>
  <c r="AB280" i="2"/>
  <c r="AA58" i="2"/>
  <c r="AB58" i="2"/>
  <c r="AB122" i="2"/>
  <c r="AA122" i="2"/>
  <c r="AA186" i="2"/>
  <c r="AB186" i="2"/>
  <c r="AA11" i="2"/>
  <c r="AB11" i="2"/>
  <c r="AA139" i="2"/>
  <c r="AB139" i="2"/>
  <c r="AA44" i="2"/>
  <c r="AB44" i="2"/>
  <c r="AB101" i="2"/>
  <c r="AA101" i="2"/>
  <c r="AA212" i="2"/>
  <c r="AB120" i="2"/>
  <c r="AA120" i="2"/>
  <c r="AB20" i="2"/>
  <c r="AA20" i="2"/>
  <c r="AB220" i="2"/>
  <c r="AA144" i="2"/>
  <c r="AB144" i="2"/>
  <c r="AA66" i="2"/>
  <c r="AB66" i="2"/>
  <c r="AB52" i="2"/>
  <c r="AA52" i="2"/>
  <c r="AA45" i="2"/>
  <c r="AB45" i="2"/>
  <c r="AB173" i="2"/>
  <c r="AA173" i="2"/>
  <c r="E36" i="5"/>
  <c r="E37" i="5" s="1"/>
  <c r="E39" i="5" s="1"/>
  <c r="E40" i="5" s="1"/>
  <c r="AA95" i="2"/>
  <c r="AA223" i="2"/>
  <c r="AB156" i="2"/>
  <c r="AB213" i="2"/>
  <c r="AB88" i="2"/>
  <c r="AA88" i="2"/>
  <c r="AB216" i="2"/>
  <c r="AA216" i="2"/>
  <c r="AA74" i="2"/>
  <c r="AB74" i="2"/>
  <c r="AA27" i="2"/>
  <c r="AB27" i="2"/>
  <c r="AB53" i="2"/>
  <c r="AA53" i="2"/>
  <c r="AB245" i="2"/>
  <c r="AA245" i="2"/>
  <c r="AA56" i="2"/>
  <c r="AB56" i="2"/>
  <c r="AA170" i="2"/>
  <c r="AB170" i="2"/>
  <c r="AA23" i="2"/>
  <c r="AA80" i="2"/>
  <c r="AB80" i="2"/>
  <c r="AA288" i="2"/>
  <c r="AB288" i="2"/>
  <c r="AA194" i="2"/>
  <c r="AB194" i="2"/>
  <c r="AB83" i="2"/>
  <c r="AA83" i="2"/>
  <c r="F36" i="5"/>
  <c r="F37" i="5" s="1"/>
  <c r="F39" i="5" s="1"/>
  <c r="F40" i="5" s="1"/>
  <c r="AA159" i="2"/>
  <c r="AB19" i="2"/>
  <c r="AB24" i="2"/>
  <c r="AA24" i="2"/>
  <c r="AA152" i="2"/>
  <c r="AB152" i="2"/>
  <c r="AA296" i="2"/>
  <c r="AB296" i="2"/>
  <c r="AA138" i="2"/>
  <c r="AB138" i="2"/>
  <c r="AA103" i="2"/>
  <c r="AA167" i="2"/>
  <c r="AA231" i="2"/>
  <c r="AB180" i="2"/>
  <c r="AB179" i="2"/>
  <c r="AB59" i="2"/>
  <c r="AA109" i="2"/>
  <c r="AA84" i="2"/>
  <c r="AB202" i="2"/>
  <c r="AB32" i="2"/>
  <c r="AA32" i="2"/>
  <c r="AA96" i="2"/>
  <c r="AB96" i="2"/>
  <c r="AB160" i="2"/>
  <c r="AA160" i="2"/>
  <c r="AA224" i="2"/>
  <c r="AB224" i="2"/>
  <c r="AA304" i="2"/>
  <c r="AB304" i="2"/>
  <c r="AA10" i="2"/>
  <c r="AB10" i="2"/>
  <c r="AB82" i="2"/>
  <c r="AA82" i="2"/>
  <c r="AA146" i="2"/>
  <c r="AB146" i="2"/>
  <c r="AA210" i="2"/>
  <c r="AB210" i="2"/>
  <c r="AA176" i="2"/>
  <c r="AB176" i="2"/>
  <c r="AB98" i="2"/>
  <c r="AA98" i="2"/>
  <c r="AB226" i="2"/>
  <c r="AA226" i="2"/>
  <c r="AB184" i="2"/>
  <c r="AA184" i="2"/>
  <c r="AB106" i="2"/>
  <c r="AA106" i="2"/>
  <c r="AB13" i="2"/>
  <c r="AA16" i="2"/>
  <c r="AB16" i="2"/>
  <c r="AB208" i="2"/>
  <c r="AA208" i="2"/>
  <c r="AB130" i="2"/>
  <c r="AA130" i="2"/>
  <c r="AA92" i="2"/>
  <c r="AB251" i="2"/>
  <c r="AA211" i="2"/>
  <c r="AA293" i="2"/>
  <c r="AA85" i="2"/>
  <c r="AB282" i="2"/>
  <c r="AA40" i="2"/>
  <c r="AB40" i="2"/>
  <c r="AB104" i="2"/>
  <c r="AA104" i="2"/>
  <c r="AA168" i="2"/>
  <c r="AB168" i="2"/>
  <c r="AA232" i="2"/>
  <c r="AB232" i="2"/>
  <c r="AB312" i="2"/>
  <c r="AA312" i="2"/>
  <c r="AA18" i="2"/>
  <c r="AB18" i="2"/>
  <c r="AB90" i="2"/>
  <c r="AA90" i="2"/>
  <c r="AA154" i="2"/>
  <c r="AB154" i="2"/>
  <c r="AA218" i="2"/>
  <c r="AB218" i="2"/>
  <c r="AA298" i="2"/>
  <c r="AB298" i="2"/>
  <c r="AB43" i="2"/>
  <c r="AA43" i="2"/>
  <c r="AB76" i="2"/>
  <c r="AA76" i="2"/>
  <c r="AB261" i="2"/>
  <c r="AA261" i="2"/>
  <c r="G36" i="5"/>
  <c r="G37" i="5" s="1"/>
  <c r="G39" i="5" s="1"/>
  <c r="G40" i="5" s="1"/>
  <c r="K36" i="5" l="1"/>
  <c r="K37" i="5" s="1"/>
  <c r="K39" i="5" s="1"/>
  <c r="K40" i="5" s="1"/>
  <c r="J36" i="5"/>
  <c r="J37" i="5" s="1"/>
  <c r="I36" i="5"/>
  <c r="I37" i="5" s="1"/>
  <c r="L6" i="5" l="1"/>
  <c r="D36" i="5"/>
  <c r="D37" i="5" s="1"/>
  <c r="D39" i="5" s="1"/>
  <c r="I39" i="5"/>
  <c r="I40" i="5" s="1"/>
  <c r="J39" i="5"/>
  <c r="J40" i="5" s="1"/>
  <c r="H36" i="5"/>
  <c r="H37" i="5" s="1"/>
  <c r="D40" i="5" l="1"/>
  <c r="H39" i="5"/>
  <c r="H40" i="5" s="1"/>
  <c r="C2" i="3"/>
  <c r="C3" i="3"/>
  <c r="C4" i="3"/>
  <c r="C5" i="3"/>
  <c r="C6" i="3"/>
  <c r="C7" i="3"/>
  <c r="C8" i="3"/>
  <c r="C9" i="3"/>
  <c r="C10" i="3"/>
  <c r="C11" i="3"/>
  <c r="C12" i="3"/>
  <c r="C13" i="3"/>
  <c r="C14" i="3"/>
  <c r="C15" i="3"/>
  <c r="C16" i="3"/>
  <c r="C17" i="3"/>
  <c r="C18" i="3"/>
  <c r="C19" i="3"/>
  <c r="C20" i="3"/>
  <c r="C21" i="3"/>
  <c r="C22" i="3"/>
  <c r="C23" i="3"/>
  <c r="C24" i="3"/>
  <c r="C25" i="3"/>
  <c r="C26" i="3"/>
  <c r="C27" i="3"/>
  <c r="C28" i="3"/>
  <c r="C29" i="3"/>
  <c r="C30" i="3"/>
  <c r="C31" i="3"/>
  <c r="C32" i="3"/>
  <c r="C33" i="3"/>
  <c r="C34" i="3"/>
  <c r="C35" i="3"/>
  <c r="C36" i="3"/>
  <c r="C37" i="3"/>
  <c r="C38" i="3"/>
  <c r="C39" i="3"/>
  <c r="C40" i="3"/>
  <c r="C41" i="3"/>
  <c r="C42" i="3"/>
  <c r="C43" i="3"/>
  <c r="C44" i="3"/>
  <c r="C45" i="3"/>
  <c r="C46" i="3"/>
  <c r="C47" i="3"/>
  <c r="C48" i="3"/>
  <c r="C49" i="3"/>
  <c r="C50" i="3"/>
  <c r="C51" i="3"/>
  <c r="C52" i="3"/>
  <c r="C53" i="3"/>
  <c r="C54" i="3"/>
  <c r="C55" i="3"/>
  <c r="C56" i="3"/>
  <c r="C57" i="3"/>
  <c r="C58" i="3"/>
  <c r="C59" i="3"/>
  <c r="C60" i="3"/>
  <c r="C61" i="3"/>
  <c r="C62" i="3"/>
  <c r="C63" i="3"/>
  <c r="C64" i="3"/>
  <c r="C65" i="3"/>
  <c r="C66" i="3"/>
  <c r="C67" i="3"/>
  <c r="C68" i="3"/>
  <c r="C69" i="3"/>
  <c r="C70" i="3"/>
  <c r="C71" i="3"/>
  <c r="C72" i="3"/>
  <c r="C73" i="3"/>
  <c r="C74" i="3"/>
  <c r="C75" i="3"/>
  <c r="C76" i="3"/>
  <c r="C77" i="3"/>
  <c r="C78" i="3"/>
  <c r="C79" i="3"/>
  <c r="C80" i="3"/>
  <c r="C81" i="3"/>
  <c r="C82" i="3"/>
  <c r="C83" i="3"/>
  <c r="C84" i="3"/>
  <c r="C85" i="3"/>
  <c r="C86" i="3"/>
  <c r="C87" i="3"/>
  <c r="C88" i="3"/>
  <c r="C89" i="3"/>
  <c r="C90" i="3"/>
  <c r="C91" i="3"/>
  <c r="C92" i="3"/>
  <c r="C93" i="3"/>
  <c r="C94" i="3"/>
  <c r="C95" i="3"/>
  <c r="C96" i="3"/>
  <c r="C97" i="3"/>
  <c r="C98" i="3"/>
  <c r="C99" i="3"/>
  <c r="C100" i="3"/>
  <c r="C101" i="3"/>
  <c r="C102" i="3"/>
  <c r="C103" i="3"/>
  <c r="C104" i="3"/>
  <c r="C105" i="3"/>
  <c r="C106" i="3"/>
  <c r="C107" i="3"/>
  <c r="C108" i="3"/>
  <c r="C109" i="3"/>
  <c r="C110" i="3"/>
  <c r="C111" i="3"/>
  <c r="C112" i="3"/>
  <c r="C113" i="3"/>
  <c r="C114" i="3"/>
  <c r="D114" i="3" s="1"/>
  <c r="C115" i="3"/>
  <c r="D115" i="3" s="1"/>
  <c r="C116" i="3"/>
  <c r="D116" i="3" s="1"/>
  <c r="C117" i="3"/>
  <c r="C118" i="3"/>
  <c r="D118" i="3" s="1"/>
  <c r="C119" i="3"/>
  <c r="C120" i="3"/>
  <c r="C121" i="3"/>
  <c r="C122" i="3"/>
  <c r="C123" i="3"/>
  <c r="C124" i="3"/>
  <c r="C125" i="3"/>
  <c r="C126" i="3"/>
  <c r="C127" i="3"/>
  <c r="C128" i="3"/>
  <c r="D128" i="3" s="1"/>
  <c r="C129" i="3"/>
  <c r="C130" i="3"/>
  <c r="D130" i="3" s="1"/>
  <c r="C131" i="3"/>
  <c r="C132" i="3"/>
  <c r="C133" i="3"/>
  <c r="C134" i="3"/>
  <c r="C135" i="3"/>
  <c r="C136" i="3"/>
  <c r="C137" i="3"/>
  <c r="C138" i="3"/>
  <c r="C139" i="3"/>
  <c r="D139" i="3" s="1"/>
  <c r="C140" i="3"/>
  <c r="C141" i="3"/>
  <c r="C142" i="3"/>
  <c r="C143" i="3"/>
  <c r="C144" i="3"/>
  <c r="C145" i="3"/>
  <c r="C146" i="3"/>
  <c r="C147" i="3"/>
  <c r="C148" i="3"/>
  <c r="C149" i="3"/>
  <c r="C150" i="3"/>
  <c r="C151" i="3"/>
  <c r="C152" i="3"/>
  <c r="C153" i="3"/>
  <c r="C154" i="3"/>
  <c r="C155" i="3"/>
  <c r="C156" i="3"/>
  <c r="C157" i="3"/>
  <c r="C158" i="3"/>
  <c r="C159" i="3"/>
  <c r="C160" i="3"/>
  <c r="C161" i="3"/>
  <c r="C162" i="3"/>
  <c r="C163" i="3"/>
  <c r="C164" i="3"/>
  <c r="C165" i="3"/>
  <c r="C166" i="3"/>
  <c r="C167" i="3"/>
  <c r="C168" i="3"/>
  <c r="C169" i="3"/>
  <c r="C170" i="3"/>
  <c r="C171" i="3"/>
  <c r="C172" i="3"/>
  <c r="C173" i="3"/>
  <c r="C174" i="3"/>
  <c r="C175" i="3"/>
  <c r="C176" i="3"/>
  <c r="C177" i="3"/>
  <c r="C178" i="3"/>
  <c r="C179" i="3"/>
  <c r="C180" i="3"/>
  <c r="C181" i="3"/>
  <c r="C182" i="3"/>
  <c r="C183" i="3"/>
  <c r="C184" i="3"/>
  <c r="C185" i="3"/>
  <c r="C186" i="3"/>
  <c r="C187" i="3"/>
  <c r="C188" i="3"/>
  <c r="C189" i="3"/>
  <c r="C190" i="3"/>
  <c r="C191" i="3"/>
  <c r="C192" i="3"/>
  <c r="C193" i="3"/>
  <c r="C194" i="3"/>
  <c r="C195" i="3"/>
  <c r="C196" i="3"/>
  <c r="C197" i="3"/>
  <c r="C198" i="3"/>
  <c r="C199" i="3"/>
  <c r="C200" i="3"/>
  <c r="C201" i="3"/>
  <c r="C202" i="3"/>
  <c r="C203" i="3"/>
  <c r="C204" i="3"/>
  <c r="C205" i="3"/>
  <c r="C206" i="3"/>
  <c r="C207" i="3"/>
  <c r="C208" i="3"/>
  <c r="C209" i="3"/>
  <c r="C210" i="3"/>
  <c r="C211" i="3"/>
  <c r="C212" i="3"/>
  <c r="C213" i="3"/>
  <c r="C214" i="3"/>
  <c r="C215" i="3"/>
  <c r="C216" i="3"/>
  <c r="C217" i="3"/>
  <c r="C218" i="3"/>
  <c r="C219" i="3"/>
  <c r="C220" i="3"/>
  <c r="C221" i="3"/>
  <c r="C222" i="3"/>
  <c r="C223" i="3"/>
  <c r="C224" i="3"/>
  <c r="C225" i="3"/>
  <c r="C226" i="3"/>
  <c r="C227" i="3"/>
  <c r="C228" i="3"/>
  <c r="C229" i="3"/>
  <c r="C230" i="3"/>
  <c r="C231" i="3"/>
  <c r="C232" i="3"/>
  <c r="C233" i="3"/>
  <c r="C234" i="3"/>
  <c r="C235" i="3"/>
  <c r="C236" i="3"/>
  <c r="C237" i="3"/>
  <c r="C238" i="3"/>
  <c r="C239" i="3"/>
  <c r="C240" i="3"/>
  <c r="C241" i="3"/>
  <c r="C242" i="3"/>
  <c r="C243" i="3"/>
  <c r="C244" i="3"/>
  <c r="C245" i="3"/>
  <c r="C246" i="3"/>
  <c r="C247" i="3"/>
  <c r="C248" i="3"/>
  <c r="C249" i="3"/>
  <c r="C250" i="3"/>
  <c r="C251" i="3"/>
  <c r="C252" i="3"/>
  <c r="C253" i="3"/>
  <c r="C254" i="3"/>
  <c r="C255" i="3"/>
  <c r="C256" i="3"/>
  <c r="C257" i="3"/>
  <c r="C258" i="3"/>
  <c r="C259" i="3"/>
  <c r="C260" i="3"/>
  <c r="C261" i="3"/>
  <c r="C262" i="3"/>
  <c r="C263" i="3"/>
  <c r="C264" i="3"/>
  <c r="C265" i="3"/>
  <c r="C266" i="3"/>
  <c r="C267" i="3"/>
  <c r="C268" i="3"/>
  <c r="C269" i="3"/>
  <c r="C270" i="3"/>
  <c r="C271" i="3"/>
  <c r="C272" i="3"/>
  <c r="C273" i="3"/>
  <c r="C274" i="3"/>
  <c r="C275" i="3"/>
  <c r="C276" i="3"/>
  <c r="C277" i="3"/>
  <c r="C278" i="3"/>
  <c r="C279" i="3"/>
  <c r="C280" i="3"/>
  <c r="C281" i="3"/>
  <c r="C282" i="3"/>
  <c r="C283" i="3"/>
  <c r="C284" i="3"/>
  <c r="C285" i="3"/>
  <c r="C286" i="3"/>
  <c r="C287" i="3"/>
  <c r="C288" i="3"/>
  <c r="C289" i="3"/>
  <c r="C290" i="3"/>
  <c r="C291" i="3"/>
  <c r="C292" i="3"/>
  <c r="C293" i="3"/>
  <c r="C294" i="3"/>
  <c r="C295" i="3"/>
  <c r="C296" i="3"/>
  <c r="C297" i="3"/>
  <c r="C298" i="3"/>
  <c r="C299" i="3"/>
  <c r="C300" i="3"/>
  <c r="C301" i="3"/>
  <c r="C302" i="3"/>
  <c r="C303" i="3"/>
  <c r="C304" i="3"/>
  <c r="C305" i="3"/>
  <c r="C306" i="3"/>
  <c r="C307" i="3"/>
  <c r="C308" i="3"/>
  <c r="C309" i="3"/>
  <c r="C310" i="3"/>
  <c r="C311" i="3"/>
  <c r="C312" i="3"/>
  <c r="C313" i="3"/>
  <c r="C314" i="3"/>
  <c r="C315" i="3"/>
  <c r="C316" i="3"/>
  <c r="C317" i="3"/>
  <c r="C318" i="3"/>
  <c r="C319" i="3"/>
  <c r="C320" i="3"/>
  <c r="C321" i="3"/>
  <c r="C322" i="3"/>
  <c r="C323" i="3"/>
  <c r="C324" i="3"/>
  <c r="C325" i="3"/>
  <c r="C326" i="3"/>
  <c r="C327" i="3"/>
  <c r="C328" i="3"/>
  <c r="C329" i="3"/>
  <c r="C330" i="3"/>
  <c r="C331" i="3"/>
  <c r="C332" i="3"/>
  <c r="C333" i="3"/>
  <c r="C334" i="3"/>
  <c r="C335" i="3"/>
  <c r="C336" i="3"/>
  <c r="C337" i="3"/>
  <c r="C338" i="3"/>
  <c r="C339" i="3"/>
  <c r="C340" i="3"/>
  <c r="C341" i="3"/>
  <c r="C342" i="3"/>
  <c r="C343" i="3"/>
  <c r="C344" i="3"/>
  <c r="C345" i="3"/>
  <c r="C346" i="3"/>
  <c r="C347" i="3"/>
  <c r="C348" i="3"/>
  <c r="C349" i="3"/>
  <c r="C350" i="3"/>
  <c r="C351" i="3"/>
  <c r="C352" i="3"/>
  <c r="C353" i="3"/>
  <c r="C354" i="3"/>
  <c r="C355" i="3"/>
  <c r="C356" i="3"/>
  <c r="C357" i="3"/>
  <c r="C358" i="3"/>
  <c r="C359" i="3"/>
  <c r="C360" i="3"/>
  <c r="C361" i="3"/>
  <c r="C362" i="3"/>
  <c r="C363" i="3"/>
  <c r="C364" i="3"/>
  <c r="C365" i="3"/>
  <c r="C366" i="3"/>
  <c r="C367" i="3"/>
  <c r="C368" i="3"/>
  <c r="C369" i="3"/>
  <c r="C370" i="3"/>
  <c r="C371" i="3"/>
  <c r="C372" i="3"/>
  <c r="C373" i="3"/>
  <c r="C374" i="3"/>
  <c r="C375" i="3"/>
  <c r="C376" i="3"/>
  <c r="C377" i="3"/>
  <c r="C378" i="3"/>
  <c r="C379" i="3"/>
  <c r="C380" i="3"/>
  <c r="C381" i="3"/>
  <c r="C382" i="3"/>
  <c r="C383" i="3"/>
  <c r="C384" i="3"/>
  <c r="C385" i="3"/>
  <c r="C386" i="3"/>
  <c r="C387" i="3"/>
  <c r="C388" i="3"/>
  <c r="C389" i="3"/>
  <c r="C390" i="3"/>
  <c r="C391" i="3"/>
  <c r="C392" i="3"/>
  <c r="C393" i="3"/>
  <c r="C394" i="3"/>
  <c r="C395" i="3"/>
  <c r="C396" i="3"/>
  <c r="C397" i="3"/>
  <c r="C398" i="3"/>
  <c r="C399" i="3"/>
  <c r="C400" i="3"/>
  <c r="C401" i="3"/>
  <c r="C402" i="3"/>
  <c r="C403" i="3"/>
  <c r="C404" i="3"/>
  <c r="C405" i="3"/>
  <c r="C406" i="3"/>
  <c r="C407" i="3"/>
  <c r="C408" i="3"/>
  <c r="C409" i="3"/>
  <c r="C410" i="3"/>
  <c r="C411" i="3"/>
  <c r="C412" i="3"/>
  <c r="C413" i="3"/>
  <c r="C414" i="3"/>
  <c r="C415" i="3"/>
  <c r="C416" i="3"/>
  <c r="C417" i="3"/>
  <c r="C418" i="3"/>
  <c r="C419" i="3"/>
  <c r="C420" i="3"/>
  <c r="C421" i="3"/>
  <c r="C422" i="3"/>
  <c r="C423" i="3"/>
  <c r="C424" i="3"/>
  <c r="C425" i="3"/>
  <c r="C426" i="3"/>
  <c r="C427" i="3"/>
  <c r="C428" i="3"/>
  <c r="C429" i="3"/>
  <c r="C430" i="3"/>
  <c r="C431" i="3"/>
  <c r="C432" i="3"/>
  <c r="C433" i="3"/>
  <c r="C434" i="3"/>
  <c r="C435" i="3"/>
  <c r="C436" i="3"/>
  <c r="C437" i="3"/>
  <c r="C438" i="3"/>
  <c r="C439" i="3"/>
  <c r="C440" i="3"/>
  <c r="C441" i="3"/>
  <c r="C442" i="3"/>
  <c r="C443" i="3"/>
  <c r="C444" i="3"/>
  <c r="C445" i="3"/>
  <c r="C446" i="3"/>
  <c r="C447" i="3"/>
  <c r="C448" i="3"/>
  <c r="C449" i="3"/>
  <c r="C450" i="3"/>
  <c r="C451" i="3"/>
  <c r="C452" i="3"/>
  <c r="C453" i="3"/>
  <c r="C454" i="3"/>
  <c r="C455" i="3"/>
  <c r="C456" i="3"/>
  <c r="C457" i="3"/>
  <c r="C458" i="3"/>
  <c r="C459" i="3"/>
  <c r="X316" i="2" l="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keepAlive="1" name="Запрос — Результат" description="Соединение с запросом &quot;Результат&quot; в книге." type="5" refreshedVersion="7" background="1" saveData="1">
    <dbPr connection="Provider=Microsoft.Mashup.OleDb.1;Data Source=$Workbook$;Location=Результат;Extended Properties=&quot;&quot;" command="SELECT * FROM [Результат]"/>
  </connection>
</connections>
</file>

<file path=xl/sharedStrings.xml><?xml version="1.0" encoding="utf-8"?>
<sst xmlns="http://schemas.openxmlformats.org/spreadsheetml/2006/main" count="2653" uniqueCount="1495">
  <si>
    <t>ГРБС</t>
  </si>
  <si>
    <t>РзПр</t>
  </si>
  <si>
    <t>ЦСР</t>
  </si>
  <si>
    <t>ВР</t>
  </si>
  <si>
    <t>Тип средств</t>
  </si>
  <si>
    <t>КОСГУ</t>
  </si>
  <si>
    <t>СубКОСГУ</t>
  </si>
  <si>
    <t>Получатель субсидии</t>
  </si>
  <si>
    <t>Код цели</t>
  </si>
  <si>
    <t>КРКС</t>
  </si>
  <si>
    <t>Код РО</t>
  </si>
  <si>
    <t>Сумма на 2023 год</t>
  </si>
  <si>
    <t>Сумма на 2024 год</t>
  </si>
  <si>
    <t>Сумма на 2025 год</t>
  </si>
  <si>
    <t>Исполнено</t>
  </si>
  <si>
    <t>Остаток</t>
  </si>
  <si>
    <t>КП ПБС квартал 1</t>
  </si>
  <si>
    <t>КП ПБС квартал 2</t>
  </si>
  <si>
    <t>КП ПБС квартал 3</t>
  </si>
  <si>
    <t>КП ПБС квартал 4</t>
  </si>
  <si>
    <t>КП ПБС 2023 год</t>
  </si>
  <si>
    <t>Остаток лимитов</t>
  </si>
  <si>
    <t>272</t>
  </si>
  <si>
    <t>061P550810</t>
  </si>
  <si>
    <t>МБУ "СШОРПОЗВС"</t>
  </si>
  <si>
    <t>23-50810-00000-00000</t>
  </si>
  <si>
    <t>0610282050</t>
  </si>
  <si>
    <t>20-20-010</t>
  </si>
  <si>
    <t>0610382110</t>
  </si>
  <si>
    <t>МБУ "СШОР "СПАРТАК"</t>
  </si>
  <si>
    <t>20-20-016</t>
  </si>
  <si>
    <t>МБУ "СШОР ПО ЕДИНОБОРСТВАМ"</t>
  </si>
  <si>
    <t>МБУ ЦФКИС "ЖЕМЧУЖИНА ЮГРЫ"</t>
  </si>
  <si>
    <t>МАУ "СШ "СИБИРЯК"</t>
  </si>
  <si>
    <t>0610382130</t>
  </si>
  <si>
    <t>20-20-014</t>
  </si>
  <si>
    <t>2310382560</t>
  </si>
  <si>
    <t>20-20-021</t>
  </si>
  <si>
    <t>0610220010</t>
  </si>
  <si>
    <t>06102S2050</t>
  </si>
  <si>
    <t>0610300590</t>
  </si>
  <si>
    <t>06103S2110</t>
  </si>
  <si>
    <t>06103S2130</t>
  </si>
  <si>
    <t>1230120020</t>
  </si>
  <si>
    <t>1420199990</t>
  </si>
  <si>
    <t>23103S2560</t>
  </si>
  <si>
    <t>2400899990</t>
  </si>
  <si>
    <t>0610199990</t>
  </si>
  <si>
    <t>1320499990</t>
  </si>
  <si>
    <t>0630102040</t>
  </si>
  <si>
    <t>2400499990</t>
  </si>
  <si>
    <t>02.0.00.00000  Муниципальная программа "Развитие образования и молодёжной политики в городе Нефтеюганске"</t>
  </si>
  <si>
    <t>02.1.00.00000  Подпрограмма "Общее образование. Дополнительное образование детей"</t>
  </si>
  <si>
    <t>02.1.01.00000  Основное мероприятие "Обеспечение предоставления дошкольного, общего, дополнительного образования"</t>
  </si>
  <si>
    <t>02.1.01.00590  Расходы на обеспечение деятельности (оказание услуг) муниципальных учреждений</t>
  </si>
  <si>
    <t>02.1.01.61804  На дополнительное финансовое обеспечение мероприятий по организации питания обучающихся социально ориентированным некоммерческим организациям, не являющимся муниципальными учреждениями, осуществляющим деятельность в городе Нефтеюганске</t>
  </si>
  <si>
    <t>02.1.01.82470  На создание условий для осуществления присмотра и ухода за детьми, содержания детей в частных организациях, осуществляющих образовательную деятельность по реализации образовательных программ дошкольного образования, расположенных на территории муниципальных образований за счет средств бюджета автономного округа</t>
  </si>
  <si>
    <t>02.1.01.82480  На дополнительное финансовое обеспечение мероприятий по организации питания обучающихся начальных классов с 1 по 4 классы частных общеобразовательных организаций, осуществляющих образовательную деятельность по имеющим государственную аккредитацию основным общеобразовательным программам за счет средств окружного бюджета</t>
  </si>
  <si>
    <t>02.1.01.84030  Осуществление переданных полномочий на социальную поддержку отдельных категорий обучающихся в муниципальных общеобразовательных организациях, частных общеобразовательных организациях, осуществляющих образовательную деятельность по имеющим государственную аккредитацию основным общеобразовательным программам за счет средств бюджета автономного округа</t>
  </si>
  <si>
    <t>02.1.01.84050  Осуществление переданных полномочий на выплату компенсации части родительской платы за присмотр и уход за детьми в образовательных организациях, реализующих образовательные программы дошкольного образования за счет средств бюджета автономного округа</t>
  </si>
  <si>
    <t>02.1.01.84301  Осуществление переданных полномочий на обеспечение государственных гарантий на реализацию программ дошкольного образования муниципальным образовательным организациям за счет средств бюджета автономного округа</t>
  </si>
  <si>
    <t>02.1.01.84302  Осуществление переданных полномочий на обеспечение государственных гарантий на реализацию программ дошкольного образования частным образовательным организациям за счет средств бюджета автономного округа</t>
  </si>
  <si>
    <t>02.1.01.84303  Осуществление переданных полномочий на обеспечение государственных гарантий на реализацию основных общеобразовательных программ муниципальным общеобразовательным организациям за счет средств бюджета автономного округа</t>
  </si>
  <si>
    <t>02.1.01.84304  Осуществление переданных полномочий на обеспечение государственных гарантий на реализацию основных общеобразовательных программ частным общеобразовательным организациям за счет средств бюджета автономного округа</t>
  </si>
  <si>
    <t>02.1.01.85060  Реализация мероприятий по содействию трудоустройству граждан за счет средств бюджета автономного округа</t>
  </si>
  <si>
    <t>02.1.01.85160  На реализацию наказов избирателей депутатам Думы Ханты-Мансийского автономного округа-Югры за счет средств бюджета автономного округа</t>
  </si>
  <si>
    <t>02.1.01.99990  Реализация мероприятий</t>
  </si>
  <si>
    <t>02.1.01.L3040  На организацию бесплатного горячего питания обучающихся, получающих начальное общее образование в муниципальных образовательных организациях за счет средств местного бюджета, за счет средств бюджета автономного округа, за счет средств федерального бюджета</t>
  </si>
  <si>
    <t>02.1.01.S2480  На дополнительное финансовое обеспечение мероприятий по организации питания обучающихся начальных классов с 1 по 4 классы муниципальных общеобразовательных организаций, частных общеобразовательных организаций, осуществляющих образовательную деятельность по имеющим государственную аккредитацию основным общеобразовательным программам</t>
  </si>
  <si>
    <t>02.1.02.00000  Основное мероприятие "Развитие материально-технической базы образовательных организаций"</t>
  </si>
  <si>
    <t>02.1.02.42110  Строительство и реконструкция объектов муниципальной собственности</t>
  </si>
  <si>
    <t>02.1.02.82090  Создание образовательных организаций, организаций для отдыха и оздоровления детей за счет средств бюджета автономного округа</t>
  </si>
  <si>
    <t>02.1.02.99990  Реализация мероприятий</t>
  </si>
  <si>
    <t>02.1.02.S2090  Создание образовательных организаций, организаций для отдыха и оздоровления детей</t>
  </si>
  <si>
    <t>02.1.03.00000  Основное мероприятие "Обеспечение персонифицированного финансирования дополнительного образования"</t>
  </si>
  <si>
    <t>02.1.03.99990  Реализация мероприятий</t>
  </si>
  <si>
    <t>02.1.05.00000  Основное мероприятие "Ежемесячное денежное вознаграждение за классное руководство педагогическим работникам муниципальных образовательных организаций"</t>
  </si>
  <si>
    <t>02.1.05.53030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за счет средств федерального бюджета</t>
  </si>
  <si>
    <t>02.1.06.00000  Основное мероприятие "Организация бесплатного горячего питания обучающихся, получающих начальное общее образование в муниципальных образовательных организациях"</t>
  </si>
  <si>
    <t>02.1.06.L3040  На организацию бесплатного горячего питания обучающихся, получающих начальное общее образование в муниципальных образовательных организациях за счет средств местного бюджета, за счет средств бюджета автономного округа, за счет средств федерального бюджета</t>
  </si>
  <si>
    <t>02.1.E1.00000  Региональный проект "Современная школа"</t>
  </si>
  <si>
    <t>02.1.E1.82680  Строительство и реконструкция общеобразовательных организаций за счет средств бюджета автономного округа</t>
  </si>
  <si>
    <t>02.1.E1.82690  На приобретение, создание в соответствии с концессионными соглашениями, соглашениями о муниципально-частном партнерстве объектов недвижимого имущества для размещения общеобразовательных организаций за счет средств бюджета автономного округа</t>
  </si>
  <si>
    <t>02.1.E1.S2680  Строительство и реконструкция общеобразовательных организаций</t>
  </si>
  <si>
    <t>02.1.E1.S2690  На приобретение, создание в соответствии с концессионными соглашениями, соглашениями о муниципально-частном партнерстве объектов недвижимого имущества для размещения общеобразовательных организаций</t>
  </si>
  <si>
    <t>02.1.E2.00000  Региональный проект "Успех каждого ребенка"</t>
  </si>
  <si>
    <t>02.1.E2.54910  На создание новых мест в образовательных организациях различных типов для реализации дополнительных общеразвивающих программ всех направленностей за счет средств местного бюджета, бюджета автономного округа и федерального бюджета</t>
  </si>
  <si>
    <t>02.2.00.00000  Подпрограмма "Система оценки качества образования и информационная прозрачность системы образования"</t>
  </si>
  <si>
    <t>02.2.01.00000  Основное мероприятие "Обеспечение организации и проведения государственной итоговой аттестации"</t>
  </si>
  <si>
    <t>02.2.01.84305  Осуществление переданных полномочий на обеспечение государственных гарантий на выплату компенсации педагогическим работникам за работу по подготовке и проведению единого государственного экзамена и на организацию проведения государственной итоговой аттестации обучающихся, освоивших образовательные программы основного общего образования или среднего общего образования, в том числе в форме единого государственного экзамена за счет средств бюджета автономного округа</t>
  </si>
  <si>
    <t>02.2.01.99990  Реализация мероприятий</t>
  </si>
  <si>
    <t>02.3.00.00000  Подпрограмма "Отдых и оздоровление детей в каникулярное время"</t>
  </si>
  <si>
    <t>02.3.01.00000  Основное мероприятие "Обеспечение отдыха и оздоровления детей в каникулярное время"</t>
  </si>
  <si>
    <t>02.3.01.20010  Мероприятия по организации отдыха и оздоровления детей</t>
  </si>
  <si>
    <t>02.3.01.82050  На организацию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14-17 лет (включительно) - в лагерях труда и отдыха с дневным пребыванием за счет средств бюджета автономного округа</t>
  </si>
  <si>
    <t>02.3.01.84080  Осуществление переданных полномочий на организацию и обеспечение отдыха и оздоровления детей, в том числе в этнической среде за счет средств бюджета автономного округа</t>
  </si>
  <si>
    <t>02.3.01.S2050  На оплату стоимости питания детей школьного возраста в оздоровительных лагерях с дневным пребыванием детей</t>
  </si>
  <si>
    <t>02.4.00.00000  Подпрограмма "Молодёжь Нефтеюганска"</t>
  </si>
  <si>
    <t>02.4.01.00000  Основное мероприятие "Обеспечение реализации молодёжной политики"</t>
  </si>
  <si>
    <t>02.4.01.00590  Расходы на обеспечение деятельности (оказание услуг) муниципальных учреждений</t>
  </si>
  <si>
    <t>02.4.01.20610  Реализация мероприятий по содействию трудоустройства граждан</t>
  </si>
  <si>
    <t>02.4.01.85060  Реализация мероприятий по содействию трудоустройству граждан за счет средств бюджета автономного округа</t>
  </si>
  <si>
    <t>02.4.01.85160  На реализацию наказов избирателей депутатам Думы Ханты-Мансийского автономного округа-Югры за счет средств бюджета автономного округа</t>
  </si>
  <si>
    <t>02.4.01.99990  Реализация мероприятий</t>
  </si>
  <si>
    <t>02.4.02.00000  Основное мероприятие "Социальная поддержка для граждан, заключивших договор о целевом обучении по программе высшего образования в высших учебных заведениях Ханты-Мансийского автономного округа-Югры по педагогическим специальностям"</t>
  </si>
  <si>
    <t>02.4.02.99990  Реализация мероприятий</t>
  </si>
  <si>
    <t>02.5.00.00000  Подпрограмма "Ресурсное обеспечение в сфере образования и молодежной политики"</t>
  </si>
  <si>
    <t>02.5.01.00000  Основное мероприятие "Обеспечение выполнения функции управления и контроля в сфере образования и молодежной политики"</t>
  </si>
  <si>
    <t>02.5.01.02040  Расходы на обеспечение функций органов местного самоуправления</t>
  </si>
  <si>
    <t>02.5.01.02400  Прочие мероприятия органов местного самоуправления</t>
  </si>
  <si>
    <t>02.5.02.00000  Основное мероприятие "Обеспечение функционирования казённого учреждения"</t>
  </si>
  <si>
    <t>02.5.02.00590  Расходы на обеспечение деятельности (оказание услуг) муниципальных учреждений</t>
  </si>
  <si>
    <t>02.5.02.99990  Реализация мероприятий</t>
  </si>
  <si>
    <t>02.6.00.00000  Подпрограмма "Формирование законопослушного поведения участников дорожного движения"</t>
  </si>
  <si>
    <t>02.6.01.00000  Основное мероприятие "Повышение уровня правового воспитания участников дорожного движения, культуры их поведения и профилактика детского дорожно-транспортного травматизма"</t>
  </si>
  <si>
    <t>02.6.01.99990  Реализация мероприятий</t>
  </si>
  <si>
    <t>03.0.00.00000  Муниципальная программа "Дополнительные меры социальной поддержки отдельных категорий граждан города Нефтеюганска"</t>
  </si>
  <si>
    <t>03.1.00.00000  Подпрограмма "Дополнительные гарантии и дополнительные меры социальной поддержки предоставляемые в сфере опеки и попечительства"</t>
  </si>
  <si>
    <t>03.1.01.00000  Основное мероприятие "Дополнительные гарантии и дополнительные меры социальной поддержки детей-сирот и детей, оставшихся без попечения родителей, лиц из их числа, а так же граждан, принявших на воспитание детей, оставшихся без попечения родителей"</t>
  </si>
  <si>
    <t>03.1.01.84060  Осуществление переданных полномочий на предоставление дополнительных мер социальной поддержки детям-сиротам и детям, оставшимся без попечения родителей, лицам из числа детей-сирот и детей, оставшихся без попечения родителей, усыновителям, приемным родителям за счет средств бюджета автономного округа</t>
  </si>
  <si>
    <t>03.1.02.00000  Основное мероприятие "Повышение уровня благосостояния граждан, нуждающихся в особой заботе государства"</t>
  </si>
  <si>
    <t>03.1.02.84310  Осуществление переданных полномочий на предоставление жилых помещений детям- сиротам и детям, оставшимся без попечения родителей, лицам из их числа по договорам найма специализированных жилых помещений за счет средств бюджета автономного округа</t>
  </si>
  <si>
    <t>03.1.02.G4310  Осуществление переданных полномочий на предоставление жилых помещений детям- сиротам и детям, оставшимся без попечения родителей, лицам из их числа по договорам найма специализированных жилых помещений</t>
  </si>
  <si>
    <t>03.2.00.00000  Подпрограмма "Исполнение органом местного самоуправления отдельных государственных полномочий"</t>
  </si>
  <si>
    <t>03.2.01.00000  Основное мероприятие "Исполнение органом местного самоуправления отдельных государственных полномочий по осуществлению деятельности по опеке и попечительству"</t>
  </si>
  <si>
    <t>03.2.01.84320  Осуществление переданных полномочий на осуществление деятельности по опеке и попечительству за счет средств бюджета автономного округа</t>
  </si>
  <si>
    <t>03.2.01.84321  Осуществление переданных полномочий на осуществление деятельности по опеке и попечительству (за исключением осуществления контроля за использованием и сохранностью жилых помещений, нанимателями или членами семей нанимателей по договорам социального найма либо собственниками которых являются дети-сироты и дети, оставшиеся без попечения родителей, за обеспечением надлежащего санитарного и технического состояния жилых помещений, а также за распоряжением ими) за счет средств бюджета автономного округа</t>
  </si>
  <si>
    <t>03.2.01.84322  Осуществление переданных полномочий на осуществление контроля за использованием и сохранностью жилых помещений, нанимателями или членами семей нанимателей по договорам социального найма либо собственниками которых являются дети-сироты и дети, оставшиеся без попечения родителей, за обеспечением надлежащего санитарного и технического состояния жилых помещений, а также за распоряжением ими за счет средств бюджета автономного округа</t>
  </si>
  <si>
    <t>03.2.01.G4070  Осуществление переданных полномочий на осуществление деятельности по опеке и попечительству</t>
  </si>
  <si>
    <t>03.2.01.G4320  Осуществление переданных полномочий на осуществление деятельности по опеке и попечительству</t>
  </si>
  <si>
    <t>04.0.00.00000  Муниципальная программа "Доступная среда в городе Нефтеюганске"</t>
  </si>
  <si>
    <t>04.0.01.00000  Основное мероприятие "Обеспечение выполнения комплекса работ по повышению уровня доступности приоритетных объектов и услуг в приоритетных сферах жизнедеятельности инвалидов и других маломобильных групп населения"</t>
  </si>
  <si>
    <t>04.0.01.99990  Реализация мероприятий</t>
  </si>
  <si>
    <t>04.0.02.00000  Основное мероприятие "Приспособление жилых помещений инвалидов и общего имущества в многоквартирных домах, с учетом потребностей инвалидов и обеспечениях их доступности для инвалидов"</t>
  </si>
  <si>
    <t>04.0.02.99990  Реализация мероприятий</t>
  </si>
  <si>
    <t>05.0.00.00000  Муниципальная программа "Развитие культуры и туризма в городе Нефтеюганске"</t>
  </si>
  <si>
    <t>05.1.00.00000  Подпрограмма "Модернизация и развитие учреждений культуры"</t>
  </si>
  <si>
    <t>05.1.01.00000  Основное мероприятие "Развитие библиотечного и музейного дела, профессионального искусства, художественно-творческой деятельности; сохранение, возрождение и развитие народных художественных промыслов и ремесел"</t>
  </si>
  <si>
    <t>05.1.01.00590  Расходы на обеспечение деятельности (оказание услуг) муниципальных учреждений</t>
  </si>
  <si>
    <t>05.1.01.82520  На развитие сферы культуры в муниципальных образованиях Ханты-Мансийского автономного округа - Югры за счет средств бюджета автономного округа</t>
  </si>
  <si>
    <t>05.1.01.85160  На реализацию наказов избирателей депутатам Думы Ханты-Мансийского автономного округа-Югры за счет средств бюджета автономного округа</t>
  </si>
  <si>
    <t>05.1.01.L4660  На поддержку творческой деятельности и укрепление материально-технической базы муниципальных театров в населенных пунктах с численностью населения до 300 тысяч человек за счет средств местного бюджета, за счет средств бюджета автономного округа, за счет средств федерального бюджета</t>
  </si>
  <si>
    <t>05.1.01.L5190  На государственную поддержку отрасли культуры за счет средств местного бюджета, за счет средств бюджета автономного округа, за счет средств федерального бюджета</t>
  </si>
  <si>
    <t>05.1.01.S2520  На развитие сферы культуры в муниципальных образованиях Ханты-Мансийского автономного округа - Югры</t>
  </si>
  <si>
    <t>05.1.02.00000  Основное мероприятие "Развитие дополнительного образования в сфере культуры"</t>
  </si>
  <si>
    <t>05.1.02.00590  Расходы на обеспечение деятельности (оказание услуг) муниципальных учреждений</t>
  </si>
  <si>
    <t>05.1.02.85160  На реализацию наказов избирателей депутатам Думы Ханты-Мансийского автономного округа-Югры за счет средств бюджета автономного округа</t>
  </si>
  <si>
    <t>05.1.03.00000  Основное мероприятие "Организация культурно-массовых мероприятий"</t>
  </si>
  <si>
    <t>05.1.03.99990  Реализация мероприятий</t>
  </si>
  <si>
    <t>05.1.05.00000  Основное мероприятие "Техническое обследование, реконструкция, капитальный ремонт, строительство объектов культуры"</t>
  </si>
  <si>
    <t>05.1.05.20650  Строительство, реконструкция, капитальный ремонт объектов культуры</t>
  </si>
  <si>
    <t>05.1.05.42110  Строительство и реконструкция объектов муниципальной собственности</t>
  </si>
  <si>
    <t>05.1.A1.00000  Региональный проект "Культурная среда"</t>
  </si>
  <si>
    <t>05.1.A1.55190  Hа государственную поддержку отрасли культуры в рамках реализации национального проекта "Культура" за счет средств местного бюджета, бюджета автономного округа и федерального бюджета</t>
  </si>
  <si>
    <t>05.1.A1.55900  На техническое оснащение муниципальных музеев за счет средств местного бюджета, за счет средств бюджета автономного округа, за счет средств федерального бюджета</t>
  </si>
  <si>
    <t>05.1.A1.55970  На реконструкцию и капитальный ремонт муниципальных музеев за счет средств местного бюджета, за счет средств бюджета автономного округа, за счет средств федерального бюджета</t>
  </si>
  <si>
    <t>05.3.00.00000  Подпрограмма "Организационные, экономические механизмы развития культуры"</t>
  </si>
  <si>
    <t>05.3.01.00000  Основное мероприятие "Обеспечение деятельности комитета культуры и туризма"</t>
  </si>
  <si>
    <t>05.3.01.02040  Расходы на обеспечение функций органов местного самоуправления</t>
  </si>
  <si>
    <t>05.3.01.02400  Прочие мероприятия органов местного самоуправления</t>
  </si>
  <si>
    <t>05.3.02.00000  Основное мероприятие "Усиление социальной направленности культурной политики"</t>
  </si>
  <si>
    <t>05.3.02.61803  На реализацию социально значимых проектов социально ориентированным некоммерческим организациям, не являющимся муниципальными учреждениями, осуществляющим деятельность в городе Нефтеюганске на организацию деятельности клубных формирований и формирований самодеятельного народного творчества</t>
  </si>
  <si>
    <t>05.3.02.61806  На реализацию социально значимых услуг социально ориентированным некоммерческим организациям, не являющимся государственными (муниципальными) учреждениями, осуществляющим деятельность в городе Нефтеюганске в сфере культуры</t>
  </si>
  <si>
    <t>06.0.00.00000  Муниципальная программа "Развитие физической культуры и спорта в городе Нефтеюганске"</t>
  </si>
  <si>
    <t>06.1.00.00000  Подпрограмма "Развитие системы массовой физической культуры, подготовки спортивного резерва и спорта высших достижений"</t>
  </si>
  <si>
    <t>06.1.01.00000  Основное мероприятие "Создание условий в городе Нефтеюганске, ориентирующих граждан на здоровый образ жизни посредством занятий физической культурой и спортом, популяризации массового спорта"</t>
  </si>
  <si>
    <t>06.1.01.99990  Реализация мероприятий</t>
  </si>
  <si>
    <t>06.1.02.00000  Основное мероприятие "Организация отдыха и оздоровления детей"</t>
  </si>
  <si>
    <t>06.1.02.20010  Мероприятия по организации отдыха и оздоровления детей</t>
  </si>
  <si>
    <t>06.1.02.82050  На организацию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 за счет средств бюджета автономного округа</t>
  </si>
  <si>
    <t>06.1.02.S2050  На организацию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t>
  </si>
  <si>
    <t>06.1.03.00000  Основное мероприятие "Подготовка спортивного резерва и спорта высших достижений"</t>
  </si>
  <si>
    <t>06.1.03.00590  Расходы на обеспечение деятельности (оказание услуг) муниципальных учреждений</t>
  </si>
  <si>
    <t>06.1.03.82110  На обеспечение физкультурно-спортивных организаций, осуществляющих подготовку спортивного резерва, спортивным оборудованием, экипировкой и инвентарем, медицинским сопровождением тренировочного процесса, тренировочными сборами и обеспечению их участия в соревнованиях за счет средств бюджета автономного округа</t>
  </si>
  <si>
    <t>06.1.03.82130  На расходы муниципальных образований по развитию сети спортивных объектов шаговой доступности за счет средств бюджета автономного округа</t>
  </si>
  <si>
    <t>06.1.03.S2110  На обеспечение физкультурно-спортивных организаций, осуществляющих подготовку спортивного резерва, спортивным оборудованием, экипировкой и инвентарем, медицинским сопровождением тренировочного процесса, тренировочными сборами и обеспечению их участия в соревнованиях</t>
  </si>
  <si>
    <t>06.1.03.S2130  На расходы муниципальных образований по развитию сети спортивных объектов шаговой доступности</t>
  </si>
  <si>
    <t>06.1.P5.00000  Региональный проект "Спорт - норма жизни"</t>
  </si>
  <si>
    <t>06.1.P5.50810  На государственную поддержку спортивных организаций, осуществляющих подготовку спортивного резерва для спортивных сборных команд, в том числе спортивных сборных команд Российской Федерации за счет средств местного бюджета, бюджета автономного округа и федерального бюджета</t>
  </si>
  <si>
    <t>06.2.00.00000  Подпрограмма "Развитие материально-технической базы и спортивной инфраструктуры"</t>
  </si>
  <si>
    <t>06.2.01.00000  Основное мероприятие "Укрепление материально-технической базы учреждений сферы физической культуры и спорта"</t>
  </si>
  <si>
    <t>06.2.01.85160  На реализацию наказов избирателей депутатам Думы Ханты-Мансийского автономного округа-Югры за счет средств бюджета автономного округа</t>
  </si>
  <si>
    <t>06.2.01.99990  Реализация мероприятий</t>
  </si>
  <si>
    <t>06.2.02.00000  Основное мероприятие "Совершенствование инфраструктуры спорта в городе Нефтеюганске"</t>
  </si>
  <si>
    <t>06.2.02.42110  Строительство и реконструкция объектов муниципальной собственности</t>
  </si>
  <si>
    <t>06.2.02.82120  Развитие материально-технической базы муниципальных учреждений спорта за счет средств автономного округа</t>
  </si>
  <si>
    <t>06.2.02.99990  Реализация мероприятий</t>
  </si>
  <si>
    <t>06.2.02.S2120  Развитие материально-технической базы муниципальных учреждений спорта</t>
  </si>
  <si>
    <t>06.3.00.00000  Подпрограмма "Организация деятельности в сфере физической культуры и спорта"</t>
  </si>
  <si>
    <t>06.3.01.00000  Основное мероприятие "Организационное обеспечение функционирования отрасли"</t>
  </si>
  <si>
    <t>06.3.01.02040  Расходы на обеспечение функций органов местного самоуправления</t>
  </si>
  <si>
    <t>06.3.01.02400  Прочие мероприятия органов местного самоуправления</t>
  </si>
  <si>
    <t>06.3.02.00000  Основное мероприятие "Усиление социальной направленности муниципальной политики в сфере физической культуры и спорта"</t>
  </si>
  <si>
    <t>06.3.02.61805  На реализацию социально значимых проектов социально ориентированным некоммерческим организациям, не являющимся муниципальными учреждениями, осуществляющим деятельность в городе Нефтеюганске в сфере физической культуры и спорта</t>
  </si>
  <si>
    <t>11.0.00.00000  Муниципальная программа "Развитие жилищной сферы города Нефтеюганска"</t>
  </si>
  <si>
    <t>11.1.00.00000  Подпрограмма "Стимулирование развития жилищного строительства"</t>
  </si>
  <si>
    <t>11.1.01.00000  Основное мероприятие "Осуществление полномочий в области градостроительной деятельности"</t>
  </si>
  <si>
    <t>11.1.01.20800  Реализация мероприятий по градостроительной деятельности</t>
  </si>
  <si>
    <t>11.1.01.82671  Мероприятия по градостроительной деятельности за счет средств бюджета автономного округа</t>
  </si>
  <si>
    <t>11.1.01.82761  Реализация мероприятий по градостроительной деятельности за счет средств бюджета автономного округа</t>
  </si>
  <si>
    <t>11.1.01.S2671  Мероприятия по градостроительной деятельности</t>
  </si>
  <si>
    <t>11.1.01.S2761  Реализация мероприятий по градостроительной деятельности</t>
  </si>
  <si>
    <t>11.1.02.00000  Основное мероприятие "Проектирование и строительство инженерных сетей для увеличения объемов жилищного строительства"</t>
  </si>
  <si>
    <t>11.1.02.42110  Строительство и реконструкция объектов муниципальной собственности</t>
  </si>
  <si>
    <t>11.1.02.82673  Мероприятие по возмещению части затрат застройщика (инвестора) по строительству объектов инженерной инфраструктуры в целях стимулирования реализации договоров развития застроенных территорий, комплексного освоения территории, комплексного освоения территории в целях строительства стандартного жилья за счет средств бюджета автономного округа</t>
  </si>
  <si>
    <t>11.1.02.82674  Мероприятие по возмещению части затрат застройщикам (инвесторам) по договорам развития застроенных территорий за счет средств бюджета автономного округа</t>
  </si>
  <si>
    <t>11.1.02.82767  Мероприятие по возмещению части затрат застройщика (инвестора) по строительству систем инженерной инфраструктуры на основании итогов отбора в целях стимулирования реализации договора развития застроенных территорий, договора комплексного освоения территории, договора комплексного освоения территории в целях строительства стандартного жилья и проекта развития территории за счет средств бюджета автономного округа</t>
  </si>
  <si>
    <t>11.1.02.8276B  Мероприятия по строительству (реконструкции) систем инженерной инфраструктуры в целях обеспечения инженерной подготовки земельных участков для жилищного строительства за счет средств бюджета автономного округа</t>
  </si>
  <si>
    <t>11.1.02.8276D  Мероприятия по строительству (реконструкции) систем инженерной инфраструктуры в целях обеспечения инженерной подготовки земельных участков для жилищного строительства за счет средств бюджета автономного округа</t>
  </si>
  <si>
    <t>11.1.02.S2673  Мероприятие по возмещению части затрат застройщика (инвестора) по строительству объектов инженерной инфраструктуры в целях стимулирования реализации договоров развития застроенных территорий, комплексного освоения территории, комплексного освоения территории в целях строительства стандартного жилья</t>
  </si>
  <si>
    <t>11.1.02.S2674  Мероприятие по возмещению части затрат застройщикам (инвесторам) по договорам развития застроенных территорий</t>
  </si>
  <si>
    <t>11.1.02.S2767  Мероприятие по возмещению части затрат застройщика (инвестора) по строительству систем инженерной инфраструктуры на основании итогов отбора в целях стимулирования реализации договора развития застроенных территорий, договора комплексного освоения территории, договора комплексного освоения территории в целях строительства стандартного жилья и проекта развития территории</t>
  </si>
  <si>
    <t>11.1.02.S276B  Мероприятия по строительству (реконструкции) систем инженерной инфраструктуры в целях обеспечения инженерной подготовки земельных участков для жилищного строительства</t>
  </si>
  <si>
    <t>11.1.02.S276D  Мероприятия по строительству (реконструкции) систем инженерной инфраструктуры в целях обеспечения инженерной подготовки земельных участков для жилищного строительства</t>
  </si>
  <si>
    <t>11.1.03.00000  Основное мероприятие "Освобождение земельных участков, планируемых для жилищного строительства и комплекса мероприятий по формированию земельных участков для индивидуального жилищного строительства"</t>
  </si>
  <si>
    <t>11.1.03.82766  Мероприятие по освобождению земельных участков, планируемых для жилищного строительства и комплекса мероприятий по формированию земельных участков для индивидуального жилищного строительства за счет средств бюджета автономного округа</t>
  </si>
  <si>
    <t>11.1.03.99990  Реализация мероприятий</t>
  </si>
  <si>
    <t>11.1.03.S2766  Мероприятие по освобождению земельных участков, планируемых для жилищного строительства и комплекса мероприятий по формированию земельных участков для индивидуального жилищного строительства</t>
  </si>
  <si>
    <t>11.1.05.00000  Основное мероприятие "Освобождение земельных участков, планируемых для жилищного строительства и комплекса мероприятий по формированию земельных участков для индивидуального жилищного строительства"</t>
  </si>
  <si>
    <t>11.1.05.82672  Мероприятие по возмещению части затрат муниципального образования автономного округа по освобождению земельных участков, планируемых для жилищного строительства и комплекса мероприятий по формированию земельных участков для индивидуального жилищного строительства за счет средств бюджета автономного округа</t>
  </si>
  <si>
    <t>11.1.05.82766  Мероприятие по освобождению земельных участков, планируемых для жилищного строительства и комплекса мероприятий по формированию земельных участков для индивидуального жилищного строительства за счет средств бюджета автономного округа</t>
  </si>
  <si>
    <t>11.1.05.99990  Реализация мероприятий</t>
  </si>
  <si>
    <t>11.1.05.S2672  Мероприятие по возмещению части затрат муниципального образования автономного округа по освобождению земельных участков, планируемых для жилищного строительства и комплекса мероприятий по формированию земельных участков для индивидуального жилищного строительства</t>
  </si>
  <si>
    <t>11.1.05.S2766  Мероприятие по освобождению земельных участков, планируемых для жилищного строительства и комплекса мероприятий по формированию земельных участков для индивидуального жилищного строительства</t>
  </si>
  <si>
    <t>11.2.00.00000  Подпрограмма "Переселение граждан из непригодного для проживания жилищного фонда "</t>
  </si>
  <si>
    <t>11.2.01.00000  Основное мероприятие "Приобретение жилья, в целях реализации полномочий в области жилищных отношений, установленных законодательством Российской Федерации"</t>
  </si>
  <si>
    <t>11.2.01.82661  Приобретение жилья в целях переселения граждан из жилых домов, признанных аварийными, на обеспечение жильем граждан, состоящих на учете для его получения на условиях социального найма, формирование маневренного жилищного фонда за счет бюджета автономного округа</t>
  </si>
  <si>
    <t>11.2.01.82762  Приобретение жилья в целях переселения граждан из жилых домов, признанных аварийными, для обеспечения жильем граждан, состоящих на учете для его получения на условиях социального найма, формирование маневренного жилищного фонда, переселения граждан из жилых домов, находящихся в зонах затопления, подтопления, расселения приспособленных для проживания строений, создание наемных домов социального использования за счет бюджета автономного округа</t>
  </si>
  <si>
    <t>11.2.01.S2661  Приобретение жилья в целях переселения граждан из жилых домов, признанных аварийными, на обеспечение жильем граждан, состоящих на учете для его получения на условиях социального найма, формирование маневренного жилищного фонда</t>
  </si>
  <si>
    <t>11.2.01.S2762  Приобретение жилья в целях переселения граждан из жилых домов, признанных аварийными, для обеспечения жильем граждан, состоящих на учете для его получения на условиях социального найма, формирование маневренного жилищного фонда, переселения граждан из жилых домов, находящихся в зонах затопления, подтопления, расселения приспособленных для проживания строений, создание наемных домов социального использования</t>
  </si>
  <si>
    <t>11.2.02.00000  Основное мероприятие "Ликвидация и расселение приспособленных для проживания строений"</t>
  </si>
  <si>
    <t>11.2.02.82663  Ликвидация и расселение приспособленных для проживания строений за счет средств бюджета автономного округа</t>
  </si>
  <si>
    <t>11.2.02.99990  Реализация мероприятий</t>
  </si>
  <si>
    <t>11.2.02.S2173  Реализация мероприятий в области ликвидации и расселения приспособленных для проживания строений (балочный массив)</t>
  </si>
  <si>
    <t>11.2.02.S2663  Ликвидация и расселение приспособленных для проживания строений</t>
  </si>
  <si>
    <t>11.2.03.00000  Основное мероприятие "Изъятие земельных участков и расположенных на них объектов, в целях реализации полномочий в области жилищных отношений, установленных законодательством Российской Федерации"</t>
  </si>
  <si>
    <t>11.2.03.99990  Реализация мероприятий</t>
  </si>
  <si>
    <t>11.2.05.00000  Основное мероприятие "Переселение граждан из не предназначенных для проживания строений, созданных в период промышленного освоения Сибири и Дальнего Востока"</t>
  </si>
  <si>
    <t>11.2.05.L1780  Реализация мероприятий по переселению граждан из не предназначенных для проживания строений, созданных в период промышленного освоения Сибири и Дальнего Востока за счет бюджета автономного округа, за счет федерального бюджета</t>
  </si>
  <si>
    <t>11.2.F3.00000  Региональный проект "Обеспечение устойчивого сокращения непригодного для проживания жилищного фонда"</t>
  </si>
  <si>
    <t>11.2.F3.67483  Обеспечение устойчивого сокращения непригодного для проживания жилищного фонда, за счет средств, поступивших от публично-правовой компании "Фонд развития территорий"</t>
  </si>
  <si>
    <t>11.2.F3.67484  Обеспечение устойчивого сокращения непригодного для проживания жилищного фонда, за счет средств бюджета автономного округа</t>
  </si>
  <si>
    <t>11.2.F3.6748S  Обеспечение устойчивого сокращения непригодного для проживания жилищного фонда</t>
  </si>
  <si>
    <t>11.3.00.00000  Подпрограмма "Обеспечение мерами государственной поддержки по улучшению жилищных условий отдельных категорий граждан"</t>
  </si>
  <si>
    <t>11.3.01.00000  Основное мероприятие "Обеспечение жильем молодых семей государственной программы Российской Федерации "Обеспечение доступным и комфортным жильем и коммунальными услугами граждан Российской Федерации"</t>
  </si>
  <si>
    <t>11.3.01.L4970  Реализация мероприятий по обеспечению жильем молодых семей за счет средств местного бюджета, за счет средств бюджета автономного округа, за счет средств федерального бюджета</t>
  </si>
  <si>
    <t>11.3.02.00000  Основное мероприятие "Улучшение жилищных условий отдельных категорий граждан"</t>
  </si>
  <si>
    <t>11.3.02.51350  Осуществление полномочий по обеспечению жильем отдельных категорий граждан, установленных Федеральным законом от 12 января 1995 года № 5-ФЗ "О ветеранах" за счет средств федерального бюджета</t>
  </si>
  <si>
    <t>11.3.02.51760  Осуществление полномочий по обеспечению жильем отдельных категорий граждан, установленных Федеральным законом от 24 ноября 1995 года № 181-ФЗ "О социальной защите инвалидов в Российской Федерации" за счет средств федерального бюджета</t>
  </si>
  <si>
    <t>11.3.02.84220  Осуществление переданных полномочий для обеспечения жилыми помещениями отдельных категорий граждан, определенных федеральным законодательством за счет средств бюджета автономного округа</t>
  </si>
  <si>
    <t>11.4.00.00000  Подпрограмма "Обеспечение реализации муниципальной программы"</t>
  </si>
  <si>
    <t>11.4.01.00000  Основное мероприятие "Организационное обеспечение функционирования отрасли"</t>
  </si>
  <si>
    <t>11.4.01.00590  Расходы на обеспечение деятельности (оказание услуг) муниципальных учреждений</t>
  </si>
  <si>
    <t>11.4.01.02040  Расходы на обеспечение функций органов местного самоуправления</t>
  </si>
  <si>
    <t>11.4.01.02400  Прочие мероприятия органов местного самоуправления</t>
  </si>
  <si>
    <t>12.0.00.00000  Муниципальная программа "Развитие жилищно-коммунального комплекса и повышение энергетической эффективности в городе Нефтеюганске"</t>
  </si>
  <si>
    <t>12.1.00.00000  Подпрограмма "Создание условий для обеспечения качественными коммунальными услугами"</t>
  </si>
  <si>
    <t>12.1.01.00000  Основное мероприятие "Реконструкция, расширение, модернизация, строительство коммунальных объектов, в том числе объектов питьевого водоснабжения"</t>
  </si>
  <si>
    <t>12.1.01.42110  Строительство и реконструкция объектов муниципальной собственности</t>
  </si>
  <si>
    <t>12.1.01.99990  Реализация мероприятий</t>
  </si>
  <si>
    <t>12.1.02.00000  Основное мероприятие "Предоставление субсидий организациям коммунального комплекса, предоставляющим коммунальные услуги населению"</t>
  </si>
  <si>
    <t>12.1.02.61101  На возмещение недополученных доходов в связи с предоставлением населению бытовых услуг (баня) на территории города Нефтеюганска по тарифам, не обеспечивающим возмещение издержек</t>
  </si>
  <si>
    <t>12.1.02.61102  На возмещение затрат по откачке и вывозу бытовых сточных вод от многоквартирных жилых домов, подключенных к централизованной системе водоснабжения, оборудованных внутридомовой системой водоотведения и не подключенных к сетям централизованной системы водоотведения на территории города Нефтеюганска</t>
  </si>
  <si>
    <t>12.1.03.00000  Основное мероприятие "Содержание объектов коммунального комплекса"</t>
  </si>
  <si>
    <t>12.1.03.99990  Реализация мероприятий</t>
  </si>
  <si>
    <t>12.1.F5.00000  Региональный проект "Чистая вода"</t>
  </si>
  <si>
    <t>12.1.F5.52430  Строительство и реконструкция (модернизация) объектов питьевого водоснабжения за счет средств местного бюджета, за счет бюджета автономного округа, за счет федерального бюджета</t>
  </si>
  <si>
    <t>12.1.F5.82140  Реализация мероприятий по строительству и реконструкции (модернизации) объектов питьевого водоснабжения за счет бюджета автономного округа</t>
  </si>
  <si>
    <t>12.1.F5.99990  Реализация мероприятий</t>
  </si>
  <si>
    <t>12.1.F5.S2140  Реализация мероприятий по строительству и реконструкции (модернизации) объектов питьевого водоснабжения</t>
  </si>
  <si>
    <t>12.1.G5.00000  Региональный проект "Чистая вода"</t>
  </si>
  <si>
    <t>12.2.00.00000  Подпрограмма "Создание условий для обеспечения доступности и повышения качества жилищных услуг"</t>
  </si>
  <si>
    <t>12.2.01.00000  Основное мероприятие "Поддержка технического состояния жилищного фонда"</t>
  </si>
  <si>
    <t>12.2.01.20750  Мероприятия по поддержке технического состояния жилищного фонда</t>
  </si>
  <si>
    <t>12.2.01.20760  Мероприятия по капитальному ремонту многоквартирных домов</t>
  </si>
  <si>
    <t>12.3.00.00000  Подпрограмма "Повышение энергоэффективности в отраслях экономики"</t>
  </si>
  <si>
    <t>12.3.01.00000  Основное мероприятие "Реализация энергосберегающих мероприятий в муниципальном секторе"</t>
  </si>
  <si>
    <t>12.3.01.20020  Реализация мероприятий в области энергосбережения и повышения энергетической эффективности</t>
  </si>
  <si>
    <t>12.3.01.85160  На реализацию наказов избирателей депутатам Думы Ханты-Мансийского автономного округа-Югры за счет средств бюджета автономного округа</t>
  </si>
  <si>
    <t>12.3.02.00000  Основное мероприятие "Реализация энергосберегающих мероприятий в системах наружного освещения и коммунальной инфраструктуры"</t>
  </si>
  <si>
    <t>12.3.02.99990  Реализация мероприятий</t>
  </si>
  <si>
    <t>12.3.03.00000  Основное мероприятие "Реализация энергосберегающих мероприятий в жилищном фонде"</t>
  </si>
  <si>
    <t>12.4.00.00000  Подпрограмма "Формирование комфортной городской среды"</t>
  </si>
  <si>
    <t>12.4.01.00000  Основное мероприятие "Улучшение санитарного состояния городских территорий"</t>
  </si>
  <si>
    <t>12.4.01.42110  Строительство и реконструкция объектов муниципальной собственности</t>
  </si>
  <si>
    <t>12.4.01.84200  Осуществление переданных полномочий на организацию мероприятий при осуществлении деятельности по обращению с животными без владельцев за счет средств бюджета автономного округа</t>
  </si>
  <si>
    <t>12.4.01.84280  Осуществление переданных полномочий на организацию мероприятий по проведению дезинсекции и дератизации в Ханты- Мансийском автономном округе- Югре за счет средств бюджета автономного округа</t>
  </si>
  <si>
    <t>12.4.01.84290  Осуществление переданных полномочий в сфере обращения с твердыми коммунальными отходами за счет средств бюджета автономного округа</t>
  </si>
  <si>
    <t>12.4.01.99990  Реализация мероприятий</t>
  </si>
  <si>
    <t>12.4.01.G4200  Осуществление переданных полномочий на организацию мероприятий при осуществлении деятельности по обращению с животными без владельцев</t>
  </si>
  <si>
    <t>12.4.02.00000  Основное мероприятие "Благоустройство и озеленение города"</t>
  </si>
  <si>
    <t>12.4.02.42110  Строительство и реконструкция объектов муниципальной собственности</t>
  </si>
  <si>
    <t>12.4.02.61100  Предоставление субсидий организациям</t>
  </si>
  <si>
    <t>12.4.02.85160  На реализацию наказов избирателей депутатам Думы Ханты-Мансийского автономного округа-Югры за счет средств бюджета автономного округа</t>
  </si>
  <si>
    <t>12.4.02.99990  Реализация мероприятий</t>
  </si>
  <si>
    <t>12.4.03.00000  Основное мероприятие "Реализация инициативных проектов, отобранных по результатам конкурса"</t>
  </si>
  <si>
    <t>12.4.03.20771  На реализацию инициативного проекта "Комфортный город"</t>
  </si>
  <si>
    <t>12.4.03.20772  На реализацию инициативного проекта "Город детства" по обустройству территории напротив дома 5 в 9 микрорайоне</t>
  </si>
  <si>
    <t>12.4.03.20773  На реализацию инициативного проекта "Наш двор" по обустройству территории между многоквартирными домами № 12,2,1 в 5 микрорайоне</t>
  </si>
  <si>
    <t>12.4.03.82751  На реализацию инициативного проекта "Комфортный город" за счет средств автономного округа</t>
  </si>
  <si>
    <t>12.4.03.82754  На реализацию инициативного проекта «Сфера жилья» благоустройство мест общего пользования 12 микрорайона между домами №16 и № 23 за счет средств автономного округа</t>
  </si>
  <si>
    <t>12.4.03.S2751  На реализацию инициативного проекта "Комфортный город"</t>
  </si>
  <si>
    <t>12.4.03.S2754  На реализацию инициативного проекта «Сфера жилья» благоустройство мест общего пользования 12 микрорайона между домами №16 и № 23</t>
  </si>
  <si>
    <t>12.4.F2.00000  Региональный проект "Формирование комфортной городской среды"</t>
  </si>
  <si>
    <t>12.4.F2.55550  Реализация программ формирования современной городской среды</t>
  </si>
  <si>
    <t>12.4.F2.S2600  Реализация мероприятий на благоустройство территорий муниципальных образований</t>
  </si>
  <si>
    <t>12.4.G1.00000  Региональный проект "Чистая страна"</t>
  </si>
  <si>
    <t>12.4.G1.52420  Ликвидация несанкционированных свалок в границах городов и наиболее опасных объектов накопленного экологического вреда окружающей среде</t>
  </si>
  <si>
    <t>12.4.G1.99990  Реализация мероприятий</t>
  </si>
  <si>
    <t>12.5.00.00000  Подпрограмма "Обеспечение реализации муниципальной программы"</t>
  </si>
  <si>
    <t>12.5.01.00000  Основное мероприятие "Организационное обеспечение функционирования отрасли"</t>
  </si>
  <si>
    <t>12.5.01.00590  Расходы на обеспечение деятельности (оказание услуг) муниципальных учреждений</t>
  </si>
  <si>
    <t>12.5.01.02040  Расходы на обеспечение функций органов местного самоуправления</t>
  </si>
  <si>
    <t>12.5.01.02400  Прочие мероприятия органов местного самоуправления</t>
  </si>
  <si>
    <t>12.6.00.00000  Подпрограмма "Поддержка частных инвестиций в жилищно-коммунальный комплекс и обеспечение безубыточной деятельности организаций коммунального комплекса, осуществляющих регулируемую деятельность в сфере теплоснабжения, водоснабжения, водоотведения"</t>
  </si>
  <si>
    <t>12.6.01.00000  Основное мероприятие "Реализация полномочий в сфере жилищно-коммунального комплекса"</t>
  </si>
  <si>
    <t>12.6.01.61103  На финансовое обеспечение затрат АО "Юганскводоканал" по капитальному ремонту (с заменой) систем водоснабжения и водоотведения, в том числе с применением композитных материалов на территории города Нефтеюганска</t>
  </si>
  <si>
    <t>12.6.01.82591  Реализация мероприятий по капитальному ремонту (с заменой) систем газораспределения, теплоснабжения, водоснабжения и водоотведения, в том числе с применением композитных материалов за счет средств бюджета автономного округа</t>
  </si>
  <si>
    <t>12.6.01.99990  Реализация мероприятий</t>
  </si>
  <si>
    <t>12.6.01.S2591  Реализация мероприятий по капитальному ремонту (с заменой) систем газораспределения, теплоснабжения, водоснабжения и водоотведения, в том числе с применением композитных материалов</t>
  </si>
  <si>
    <t>12.7.00.00000  Подпрограмма "Обустройство, использование, защита и охрана городских лесов"</t>
  </si>
  <si>
    <t>12.7.01.00000  Основное мероприятие "Обустройство территории городских лесов, локализация и ликвидация очагов вредных организмов городских лесов муниципального образования город Нефтеюганск"</t>
  </si>
  <si>
    <t>12.7.01.99990  Реализация мероприятий</t>
  </si>
  <si>
    <t>12.7.02.00000  Основное мероприятие "Предупреждение возникновения и распространения лесных пожаров"</t>
  </si>
  <si>
    <t>12.7.02.99990  Реализация мероприятий</t>
  </si>
  <si>
    <t>13.0.00.00000  Муниципальная программа "Профилактика правонарушений в сфере общественного порядка, профилактика незаконного оборота и потребления наркотических средств и психотропных веществ в городе Нефтеюганске"</t>
  </si>
  <si>
    <t>13.1.00.00000  Подпрограмма "Профилактика правонарушений"</t>
  </si>
  <si>
    <t>13.1.01.00000  Основное мероприятие "Создание условий для деятельности народных дружин"</t>
  </si>
  <si>
    <t>13.1.01.82300  Создание условий для деятельности народных дружин за счет средств бюджета автономного округа</t>
  </si>
  <si>
    <t>13.1.01.99990  Реализация мероприятий</t>
  </si>
  <si>
    <t>13.1.01.S2300  Создание условий для деятельности народных дружин</t>
  </si>
  <si>
    <t>13.1.02.00000  Основное мероприятие "Обеспечение функционирования и развития систем видеонаблюдения в сфере общественного порядка в местах массового пребывания граждан, в наиболее криминогенных общественных местах и на улицах города"</t>
  </si>
  <si>
    <t>13.1.02.20050  Мероприятия по профилактике правонарушений в сфере общественного порядка</t>
  </si>
  <si>
    <t>13.1.03.00000  Основное мероприятие "Информирование граждан о безопасности личного имущества (изготовление и тиражирование печатной продукции: памяток, буклетов, плакатов, листовок, баннеров)"</t>
  </si>
  <si>
    <t>13.1.03.99990  Реализация мероприятий</t>
  </si>
  <si>
    <t>13.1.04.00000  Основное мероприятие "Профилактика пропаганды и распространения криминальной идеологии среди несовершеннолетних, создания детских и молодежных сообществ на основе криминальной субкультуры, в том числе посредством использования информационных ресурсов сети Интернет"</t>
  </si>
  <si>
    <t>13.1.05.00000  Основное мероприятие "Оказание несовершеннолетним и членам их семей, находящимся в социально-опасном положении, необходимой помощи, в том числе в трудовом и бытовом устройстве"</t>
  </si>
  <si>
    <t>13.1.06.00000  Основное мероприятие "Оказание социально – психологической помощи учащимся, имеющим проблемы в поведении и обучении"</t>
  </si>
  <si>
    <t>13.1.07.00000  Основное мероприятие "Приобретение нежилых помещений под размещение участковых пунктов полиции"</t>
  </si>
  <si>
    <t>13.1.07.99990  Реализация мероприятий</t>
  </si>
  <si>
    <t>13.2.00.00000  Подпрограмма "Профилактика незаконного оборота и потребления наркотических средств и психотропных веществ"</t>
  </si>
  <si>
    <t>13.2.02.00000  Основное мероприятие "Проведение информационной антинаркотической политики, просветительских мероприятий"</t>
  </si>
  <si>
    <t>13.2.02.00001  Основное мероприятие "Проведение информационной антинаркотической политики, просветительских мероприятий"</t>
  </si>
  <si>
    <t>13.2.02.85230  Победителям конкурсов муниципальных образований Ханты-Мансийского автономного округа - Югры в сфере организации мероприятий по профилактике незаконного потребления наркотических средств и психотропных веществ, наркомании за счет средств бюджета автономного округа</t>
  </si>
  <si>
    <t>13.2.02.99990  Реализация мероприятий</t>
  </si>
  <si>
    <t>13.2.03.00000  Основное мероприятие "Участие в профилактических мероприятиях, акциях, проводимых субъектами профилактики"</t>
  </si>
  <si>
    <t>13.2.03.85230  Победителям конкурсов муниципальных образований Ханты-Мансийского автономного округа - Югры в сфере организации мероприятий по профилактике незаконного потребления наркотических средств и психотропных веществ, наркомании за счет средств бюджета автономного округа</t>
  </si>
  <si>
    <t>13.2.03.99990  Реализация мероприятий</t>
  </si>
  <si>
    <t>13.2.04.00000  Основное мероприятие "Развитие и поддержка добровольческого (волонтерского) антинаркотического движения, в том числе немедицинского потребления наркотиков"</t>
  </si>
  <si>
    <t>13.2.04.85230  Победителям конкурсов муниципальных образований Ханты-Мансийского автономного округа - Югры в сфере организации мероприятий по профилактике незаконного потребления наркотических средств и психотропных веществ, наркомании за счет средств бюджета автономного округа</t>
  </si>
  <si>
    <t>13.2.04.99990  Реализация мероприятий</t>
  </si>
  <si>
    <t>14.0.00.00000  Муниципальная программа "Защита населения и территории от чрезвычайных ситуаций, обеспечение первичных мер пожарной безопасности в городе Нефтеюганске"</t>
  </si>
  <si>
    <t>14.1.00.00000  Подпрограмма "Организация и обеспечение мероприятий по гражданской обороне, защите населения и территории города Нефтеюганска от чрезвычайных ситуаций"</t>
  </si>
  <si>
    <t>14.1.01.00000  Основное мероприятие "Снижение рисков и смягчение последствий чрезвычайных ситуаций природного и техногенного характера на территории города"</t>
  </si>
  <si>
    <t>14.1.01.42110  Строительство и реконструкция объектов муниципальной собственности</t>
  </si>
  <si>
    <t>14.1.01.99990  Реализация мероприятий</t>
  </si>
  <si>
    <t>14.2.00.00000  Подпрограмма "Обеспечение первичных мер пожарной безопасности в городе Нефтеюганске"</t>
  </si>
  <si>
    <t>14.2.01.00000  Основное мероприятие "Мероприятия по повышению уровня пожарной безопасности муниципальных учреждений города"</t>
  </si>
  <si>
    <t>14.2.01.99990  Реализация мероприятий</t>
  </si>
  <si>
    <t>16.0.00.00000  Муниципальная программа "Социально-экономическое развитие города Нефтеюганска"</t>
  </si>
  <si>
    <t>16.1.00.00000  Подпрограмма "Совершенствование муниципального управления"</t>
  </si>
  <si>
    <t>16.1.04.00000  Основное мероприятие "Обеспечение исполнения муниципальных функций администрации"</t>
  </si>
  <si>
    <t>16.1.04.00590  Расходы на обеспечение деятельности (оказание услуг) муниципальных учреждений</t>
  </si>
  <si>
    <t>16.1.04.02040  Расходы на обеспечение функций органов местного самоуправления</t>
  </si>
  <si>
    <t>16.1.05.00000  Основное мероприятие "Повышение качества оказания муниципальных услуг, выполнение других обязательств муниципального образования"</t>
  </si>
  <si>
    <t>16.1.05.02400  Прочие мероприятия органов местного самоуправления</t>
  </si>
  <si>
    <t>16.1.05.54690  Проведение Всероссийской переписи населения 2020 года за счет средств федерального бюджета</t>
  </si>
  <si>
    <t>16.1.06.00000  Основное мероприятие "Проведение работ по оценке и формированию земельных участков в целях эффективного управления земельными ресурсами"</t>
  </si>
  <si>
    <t>16.1.06.99990  Реализация мероприятий</t>
  </si>
  <si>
    <t>16.2.00.00000  Подпрограмма "Исполнение отдельных государственных полномочий"</t>
  </si>
  <si>
    <t>16.2.01.00000  Основное мероприятие "Реализация переданных государственных полномочий на осуществление деятельности по содержанию штатных единиц органов местного самоуправления"</t>
  </si>
  <si>
    <t>16.2.01.59300  Осуществление переданных полномочий Российской Федерации на государственную регистрацию актов гражданского состояния за счет средств федерального бюджета</t>
  </si>
  <si>
    <t>16.2.01.84100  Осуществление переданных полномочий по хранению, комплектованию, учету и использованию архивных документов, относящихся к государственной собственности Ханты- Мансийского автономного округа- Югры за счет средств бюджета автономного округа</t>
  </si>
  <si>
    <t>16.2.01.84120  Осуществление переданных полномочий в сфере трудовых отношений и государственного управления охраной труда за счет средств бюджета автономного округа</t>
  </si>
  <si>
    <t>16.2.01.84250  Осуществление переданных полномочий по созданию административных комиссий за счет средств бюджета автономного округа</t>
  </si>
  <si>
    <t>16.2.01.84270  Осуществление переданных полномочий по созданию и осуществлению деятельности муниципальных комиссий по делам несовершеннолетних и защите их прав за счет средств бюджета автономного округа</t>
  </si>
  <si>
    <t>16.2.01.D9300  Осуществление переданных полномочий Российской Федерации на государственную регистрацию актов гражданского состояния за счет средств бюджета автономного округа</t>
  </si>
  <si>
    <t>16.2.01.F9300  Осуществление переданных полномочий Российской Федерации на государственную регистрацию актов гражданского состояния</t>
  </si>
  <si>
    <t>16.2.01.G4120  Осуществление переданных полномочий в сфере трудовых отношений и государственного управления охраной труда</t>
  </si>
  <si>
    <t>16.2.01.G4250  Осуществление переданных полномочий по созданию административных комиссий</t>
  </si>
  <si>
    <t>16.2.01.G4270  Осуществление переданных полномочий по образованию и организации деятельности комиссий по делам несовершеннолетних и защите их прав</t>
  </si>
  <si>
    <t>16.2.02.00000  Основное мероприятие "Осуществление государственных полномочий по составлению (изменению и дополнению) списков кандидатов в присяжные заседатели федеральных судов общей юрисдикции "</t>
  </si>
  <si>
    <t>16.2.02.51200  Осуществление переданных полномочий по составлению (изменению) списков кандидатов в присяжные заседатели федеральных судов общей юрисдикции в Российской Федерации за счет средств федерального бюджета</t>
  </si>
  <si>
    <t>16.2.03.00000  Основное мероприятие "Государственная поддержка развития растениеводства и животноводства, переработки и реализации продукции"</t>
  </si>
  <si>
    <t>16.2.03.84140  Осуществление переданных полномочий на поддержку и развитие растениеводства за счет средств бюджета автономного округа</t>
  </si>
  <si>
    <t>16.2.03.84150  Осуществление переданных полномочий на поддержку животноводства, переработки и реализации продукции животноводства за счет средств бюджета автономного округа</t>
  </si>
  <si>
    <t>16.2.03.84170  Осуществление переданных полномочий на поддержку и развитие малых форм хозяйствования за счет средств бюджета автономного округа</t>
  </si>
  <si>
    <t>16.2.03.84350  Осуществление переданных полномочий на поддержку и развитие животноводства за счет средств бюджета автономного округа</t>
  </si>
  <si>
    <t>16.3.00.00000  Подпрограмма "Развитие конкуренции и потребительского рынка"</t>
  </si>
  <si>
    <t>16.3.03.00000  Основное мероприятие "Реализация инициативных проектов, отобранных по результатам конкурса"</t>
  </si>
  <si>
    <t>16.3.03.20774  На реализацию инициативного проекта "Организация стрит-ритейла в городе Нефтеюганске"</t>
  </si>
  <si>
    <t>16.4.00.00000  Подпрограмма "Развитие малого и среднего предпринимательства"</t>
  </si>
  <si>
    <t>16.4.04.00000  Основное мероприятие "Популяризация предпринимательства"</t>
  </si>
  <si>
    <t>16.4.04.99990  Реализация мероприятий</t>
  </si>
  <si>
    <t>16.4.I4.00000  Региональный проект "Создание условий для легкого старта и комфортного ведения бизнеса"</t>
  </si>
  <si>
    <t>16.4.I4.82320  Финансовая поддержка субъектов малого и среднего предпринимательства, впервые зарегистрированных и действующих менее одного года за счет средств бюджета автономного округа</t>
  </si>
  <si>
    <t>16.4.I4.99990  Реализация мероприятий</t>
  </si>
  <si>
    <t>16.4.I4.S2320  Финансовая поддержка субъектов малого и среднего предпринимательства, впервые зарегистрированных и действующих менее одного года</t>
  </si>
  <si>
    <t>16.4.I5.00000  Региональный проект "Акселерация субъектов малого и среднего предпринимательства"</t>
  </si>
  <si>
    <t>16.4.I5.82380  Финансовая поддержка субъектов малого и среднего предпринимательства за счет средств бюджета автономного округа</t>
  </si>
  <si>
    <t>16.4.I5.99990  Реализация мероприятий</t>
  </si>
  <si>
    <t>16.4.I5.S2380  Финансовая поддержка субъектов малого и среднего предпринимательства</t>
  </si>
  <si>
    <t>16.4.I8.00000  Региональный проект "Популяризация предпринимательства"</t>
  </si>
  <si>
    <t>16.4.I8.82380  Поддержка малого и среднего предпринимательства за счет бюджета автономного округа</t>
  </si>
  <si>
    <t>16.4.I8.99990  Реализация мероприятий</t>
  </si>
  <si>
    <t>16.4.I8.S2380  Поддержка малого и среднего предпринимательства</t>
  </si>
  <si>
    <t>16.5.00.00000  Подпрограмма "Своевременное и достоверное информирование населения о деятельности органов местного самоуправления муниципального образования город Нефтеюганск"</t>
  </si>
  <si>
    <t>16.5.01.00000  Основное мероприятие "Создание условий для реализации целенаправленной информационной политики органов местного самоуправления муниципального образования город Нефтеюганск"</t>
  </si>
  <si>
    <t>16.5.01.00590  Расходы на обеспечение деятельности (оказание услуг) муниципальных учреждений</t>
  </si>
  <si>
    <t>16.5.01.85160  На реализацию наказов избирателей депутатам Думы Ханты-Мансийского автономного округа-Югры за счет средств бюджета автономного округа</t>
  </si>
  <si>
    <t>16.5.01.99990  Реализация мероприятий</t>
  </si>
  <si>
    <t>18.0.00.00000  Муниципальная программа "Развитие транспортной системы в городе Нефтеюганске"</t>
  </si>
  <si>
    <t>18.1.00.00000  Подпрограмма "Транспорт"</t>
  </si>
  <si>
    <t>18.1.01.00000  Основное мероприятие "Обеспечение доступности и повышение качества транспортных услуг автомобильным транспортом"</t>
  </si>
  <si>
    <t>18.1.01.99990  Реализация мероприятий</t>
  </si>
  <si>
    <t>18.2.00.00000  Подпрограмма "Автомобильные дороги"</t>
  </si>
  <si>
    <t>18.2.01.00000  Основное мероприятие "Строительство (реконструкция), капитальный ремонт и ремонт автомобильных дорог общего пользования местного значения"</t>
  </si>
  <si>
    <t>18.2.01.20780  Ремонт автомобильных дорог</t>
  </si>
  <si>
    <t>18.2.01.42110  Строительство и реконструкция объектов муниципальной собственности</t>
  </si>
  <si>
    <t>18.2.02.00000  Основное мероприятие "Обеспечение функционирования сети автомобильных дорог общего пользования местного значения"</t>
  </si>
  <si>
    <t>18.2.02.99990  Реализация мероприятий</t>
  </si>
  <si>
    <t>18.3.00.00000  Подпрограмма "Безопасность дорожного движения"</t>
  </si>
  <si>
    <t>18.3.01.00000  Основное мероприятие "Улучшение условий дорожного движения и устранение опасных участков на улично-дорожной сети"</t>
  </si>
  <si>
    <t>18.3.01.42110  Строительство и реконструкция объектов муниципальной собственности</t>
  </si>
  <si>
    <t>18.3.01.82810  На приобретение и установку работающих в автоматическом режиме специальных технических средств, имеющих функции фото- и киносъемки, видеозаписи для фиксации нарушений правил дорожного движения за счет средств бюджета автономного округа</t>
  </si>
  <si>
    <t>18.3.01.99990  Реализация мероприятий</t>
  </si>
  <si>
    <t>18.3.01.S2810  На приобретение и установку работающих в автоматическом режиме специальных технических средств, имеющих функции фото- и киносъемки, видеозаписи для фиксации нарушений правил дорожного движения</t>
  </si>
  <si>
    <t>19.0.00.00000  Муниципальная программа "Управление муниципальными финансами города Нефтеюганска"</t>
  </si>
  <si>
    <t>19.1.00.00000  Подпрограмма "Организация бюджетного процесса в городе Нефтеюганске"</t>
  </si>
  <si>
    <t>19.1.01.00000  Основное мероприятие "Обеспечение деятельности департамента финансов"</t>
  </si>
  <si>
    <t>19.1.01.02040  Расходы на обеспечение функций органов местного самоуправления</t>
  </si>
  <si>
    <t>19.1.01.02400  Прочие мероприятия органов местного самоуправления</t>
  </si>
  <si>
    <t>19.2.00.00000  Подпрограмма "Управление муниципальным долгом города Нефтеюганска"</t>
  </si>
  <si>
    <t>19.2.01.00000  Основное мероприятие "Обслуживание муниципального долга"</t>
  </si>
  <si>
    <t>19.2.01.20170  Процентные платежи по муниципальному долгу</t>
  </si>
  <si>
    <t>22.0.00.00000  Муниципальная программа "Управление муниципальным имуществом города Нефтеюганска"</t>
  </si>
  <si>
    <t>22.0.01.00000  Основное мероприятие "Управление и распоряжение муниципальным имуществом города Нефтеюганска"</t>
  </si>
  <si>
    <t>22.0.01.99990  Реализация мероприятий</t>
  </si>
  <si>
    <t>22.0.02.00000  Основное мероприятие "Обеспечение деятельности департамента муниципального имущества администрации города Нефтеюганска"</t>
  </si>
  <si>
    <t>22.0.02.02040  Расходы на обеспечение функций органов местного самоуправления</t>
  </si>
  <si>
    <t>22.0.02.02400  Прочие мероприятия органов местного самоуправления</t>
  </si>
  <si>
    <t>22.0.03.00000  Основное мероприятие "Обеспечение надлежащего уровня эксплуатации недвижимого имущества казны или переданного на праве оперативного управления администрации города Нефтеюганска, органам администрации города Нефтеюганска, за исключением переданного в пользование муниципальным учреждениям"</t>
  </si>
  <si>
    <t>22.0.03.20900  Строительство, реконструкция, капитальный ремонт объектов муниципальной собственности</t>
  </si>
  <si>
    <t>22.0.03.99990  Реализация мероприятий</t>
  </si>
  <si>
    <t>22.0.04.00000  Основное мероприятие "Осуществление сноса (демонтажа) нежилых объектов/сооружений недвижимости, за исключением объектов коммунальной инфраструктуры"</t>
  </si>
  <si>
    <t>22.0.04.99990  Реализация мероприятий</t>
  </si>
  <si>
    <t>23.0.00.00000  Муниципальная программа "Укрепление межнационального и межконфессионального согласия, профилактика экстремизма в городе Нефтеюганске"</t>
  </si>
  <si>
    <t>23.1.00.00000  Подпрограмма "Укрепление межнационального и межконфессионального согласия, поддержка и развитие языков и культуры народов Российской Федерации, проживающих на территории муниципального образования, обеспечение социальной и культурной адаптации мигрантов, профилактика межнациональных (межэтнических), межконфессиональных конфликтов"</t>
  </si>
  <si>
    <t>23.1.01.00000  Основное мероприятие "Содействие религиозным организациям в культурно-просветительской и социально-значимой деятельности, направленной на развитие межнационального и межконфессионального диалога, возрождению семейных ценностей, противодействию экстремизму, национальной и религиозной нетерпимости"</t>
  </si>
  <si>
    <t>23.1.02.00000  Основное мероприятие "Укрепление общероссийской гражданской идентичности. Торжественные мероприятия, приуроченные к памятным датам в истории народов России, государственным праздникам (День Конституции России, День России, День государственного флага России, День народного единства)"</t>
  </si>
  <si>
    <t>23.1.03.00000  Основное мероприятие "Развитие и использование потенциала молодежи в интересах укрепления единства российской нации, упрочения мира и согласия"</t>
  </si>
  <si>
    <t>23.1.03.82560  На реализацию мероприятий муниципальных программ в сфере укрепления межнационального и межконфессионального согласия, обеспечения социальной и культурной адаптации мигрантов, профилактики экстремизма за счет средств бюджета автономного округа</t>
  </si>
  <si>
    <t>23.1.03.S2560  На реализацию мероприятий муниципальных программ в сфере укрепления межнационального и межконфессионального согласия, обеспечения социальной и культурной адаптации мигрантов, профилактики экстремизма</t>
  </si>
  <si>
    <t>23.1.04.00000  Основное мероприятие "Содействие этнокультурному многообразию народов России"</t>
  </si>
  <si>
    <t>23.1.04.99990  Реализация мероприятий</t>
  </si>
  <si>
    <t>23.1.06.00000  Основное мероприятие "Реализация мер, направленных на социальную и культурную адаптацию мигрантов"</t>
  </si>
  <si>
    <t>23.1.06.99990  Реализация мероприятий</t>
  </si>
  <si>
    <t>23.1.07.00000  Основное мероприятие "Проведение информационных кампаний, направленных на укрепление общероссийского гражданского единства и гармонизацию межнациональных и межконфессиональных отношений, профилактику экстремизма"</t>
  </si>
  <si>
    <t>23.2.00.00000  Подпрограмма "Участие в профилактике экстремизма, а также в минимизации и (или) ликвидации последствий проявлений экстремизма"</t>
  </si>
  <si>
    <t>23.2.01.00000  Основное мероприятие "Обеспечение мониторинга состояния межнациональных, межконфессиональных отношений и раннего предупреждения конфликтных ситуаций и выявления фактов распространения идеологии экстремизма"</t>
  </si>
  <si>
    <t>23.2.01.99990  Реализация мероприятий</t>
  </si>
  <si>
    <t>23.2.02.00000  Основное мероприятие "Организация и проведение среди молодёжи города мероприятий, направленных на воспитание уважения к представителям разных этносов, профилактику экстремистских проявлений, мониторинг экстремистских настроений</t>
  </si>
  <si>
    <t>23.2.02.99990  Реализация мероприятий</t>
  </si>
  <si>
    <t>23.2.03.00000  Основное мероприятие "Проведение в образовательных организациях мероприятий по воспитанию патриотизма, культуры мирного поведения, по обучению навыкам бесконфликтного общения, а также умению отстаивать собственное мнение, противодействовать социально опасному поведению, в том числе вовлечению в экстремистскую деятельность, всеми законными средствами"</t>
  </si>
  <si>
    <t>23.2.03.82560  На реализацию мероприятий муниципальных программ в сфере укрепления межнационального и межконфессионального согласия, обеспечения социальной и культурной адаптации мигрантов, профилактики экстремизма за счет средств бюджета автономного округа</t>
  </si>
  <si>
    <t>23.2.03.99990  Реализация мероприятий</t>
  </si>
  <si>
    <t>23.2.03.S2560  На реализацию мероприятий муниципальных программ в сфере укрепления межнационального и межконфессионального согласия, обеспечения социальной и культурной адаптации мигрантов, профилактики экстремизма</t>
  </si>
  <si>
    <t>23.2.04.00000  Основное мероприятие "Организация просветительской работы среди обучающихся общеобразовательных организаций, направленной на формирование знаний об ответственности за участие в экстремистской деятельности, разжигание межнациональной, межрелигиозной розни"</t>
  </si>
  <si>
    <t>23.2.04.99990  Реализация мероприятий</t>
  </si>
  <si>
    <t>23.2.05.00000  Основное мероприятие "Повышение профессионального уровня работников образовательных организаций в сфере профилактики экстремизма, разработка и внедрение новых педагогических методик, направленных на профилактику экстремизма"</t>
  </si>
  <si>
    <t>23.2.05.82560  На реализацию мероприятий муниципальных программ в сфере укрепления межнационального и межконфессионального согласия, обеспечения социальной и культурной адаптации мигрантов, профилактики экстремизма за счет средств бюджета автономного округа</t>
  </si>
  <si>
    <t>23.2.05.99990  Реализация мероприятий</t>
  </si>
  <si>
    <t>23.2.05.S2560  На реализацию мероприятий муниципальных программ в сфере укрепления межнационального и межконфессионального согласия, обеспечения социальной и культурной адаптации мигрантов, профилактики экстремизма</t>
  </si>
  <si>
    <t>24.0.00.00000  Муниципальная программа "Профилактика терроризма в городе Нефтеюганске"</t>
  </si>
  <si>
    <t>24.0.02.00000  Основное мероприятие "Организация и проведение профилактической работы с детьми мигрантов"</t>
  </si>
  <si>
    <t>24.0.04.00000  Основное мероприятие "Повышение квалификации по вопросам профилактики терроризма муниципальных служащих и работников муниципальных учреждений"</t>
  </si>
  <si>
    <t>24.0.04.99990  Реализация мероприятий</t>
  </si>
  <si>
    <t>24.0.08.00000  Основное мероприятие "Повышение уровня антитеррористической защищенности муниципальных объектов"</t>
  </si>
  <si>
    <t>24.0.08.85160  На реализацию наказов избирателей депутатам Думы Ханты-Мансийского автономного округа-Югры за счет средств бюджета автономного округа</t>
  </si>
  <si>
    <t>24.0.08.99990  Реализация мероприятий</t>
  </si>
  <si>
    <t>25.0.00.00000  Муниципальная программа "Поддержка социально ориентированных некоммерческих организаций, осуществляющих деятельность в городе Нефтеюганске"</t>
  </si>
  <si>
    <t>25.0.01.00000  Основное мероприятие "Оказание финансовой и имущественной поддержки социально ориентированным некоммерческим организациям"</t>
  </si>
  <si>
    <t>25.0.01.61801  На оплату коммунальных услуг, содержание имущества социально-ориентированным некоммерческим организациям, не являющимся муниципальными учреждениями, осуществляющим деятельность в предоставлении общего образования на территории города Нефтеюганска</t>
  </si>
  <si>
    <t>25.0.01.61802  На реализацию социально значимых проектов социально ориентированным некоммерческим организациям, не являющимся муниципальными учреждениями, осуществляющим деятельность в городе Нефтеюганске</t>
  </si>
  <si>
    <t>25.0.02.00000  Основное мероприятие "Оказание информационной и консультационной поддерки некоммерческиим организациям"</t>
  </si>
  <si>
    <t>25.0.03.00000  Основное мероприятие "Обеспечение условий развития форм непосредственного осуществления населением местного самоуправления и участия населения в осуществлении местного самоуправления"</t>
  </si>
  <si>
    <t>25.0.03.82630  Реализация мероприятий, направленных на развитие форм непосредственного осуществления населением местного самоуправления и участия населения в осуществлении местного самоуправления за счет средств бюджета автономного округа</t>
  </si>
  <si>
    <t>25.0.03.S2630  Реализация мероприятий, направленных на развитие форм непосредственного осуществления населением местного самоуправления и участия населения в осуществлении местного самоуправления</t>
  </si>
  <si>
    <t>40.0.00.00000  Непрограммные расходы</t>
  </si>
  <si>
    <t>40.0.01.00000  Резервные средства</t>
  </si>
  <si>
    <t>40.0.01.20210  Расходы резервных фондов местных администраций</t>
  </si>
  <si>
    <t>40.0.02.00000  Руководство и управление в сфере установленных функций</t>
  </si>
  <si>
    <t>40.0.02.00999  Условно утвержденные расходы</t>
  </si>
  <si>
    <t>40.0.02.02030  Глава муниципального образования</t>
  </si>
  <si>
    <t>40.0.02.02040  Расходы на обеспечение функций органов местного самоуправления</t>
  </si>
  <si>
    <t>40.0.02.02110  Председатель представительного органа муниципального образования</t>
  </si>
  <si>
    <t>40.0.02.02120  Депутаты представительного органа муниципального образования</t>
  </si>
  <si>
    <t>40.0.02.02250  Руководитель контрольно-счётной палаты муниципального образования и его заместители</t>
  </si>
  <si>
    <t>40.0.02.02400  Прочие мероприятия органов местного самоуправления</t>
  </si>
  <si>
    <t>40.0.02.20980  Иные непрограммные расходы</t>
  </si>
  <si>
    <t>40.0.03.00000  Реализация функций органов местного самоуправления города, связанных с общегородским управлением</t>
  </si>
  <si>
    <t>40.0.03.20950  Доплата к пенсии муниципальных служащих</t>
  </si>
  <si>
    <t>40.0.03.20970  Прочие выплаты по обязательствам муниципального образования</t>
  </si>
  <si>
    <t>40.0.04.00000  Обеспечение проведения выборов и референдумов</t>
  </si>
  <si>
    <t>40.0.04.20980  Проведение выборов в представительные органы муниципального образования</t>
  </si>
  <si>
    <t>40.0.05.00000  Дополнительные меры социальной поддержки</t>
  </si>
  <si>
    <t>40.0.05.72701  Единовременная выплата одному из членов семьи (супруге (супругу), детям, родителям), проживающему в городе Нефтеюганске, военнослужащего, погибшего в ходе специальной военной операции на территориях Донецкой Народной Республики, Луганской Народной Республики и Украины</t>
  </si>
  <si>
    <t>40.0.W4.00000  Оказание содействия в подготовке проведения общероссийского голосования, а также в информировании граждан Российской Федерации о такой подготовке</t>
  </si>
  <si>
    <t>40.0.W4.58530  Реализация мероприятий, связанных с обеспечением санитарно-эпидемиологической безопасности при подготовке к проведению общероссийского голосования по вопросу одобрения изменений в Конституцию Российской Федерации, за счет резервного фонда Правительства Российской Федерации</t>
  </si>
  <si>
    <t>Муниципальная программа "Развитие образования и молодёжной политики в городе Нефтеюганске"</t>
  </si>
  <si>
    <t>Подпрограмма "Общее образование. Дополнительное образование детей"</t>
  </si>
  <si>
    <t>Основное мероприятие "Обеспечение предоставления дошкольного, общего, дополнительного образования"</t>
  </si>
  <si>
    <t>Расходы на обеспечение деятельности (оказание услуг) муниципальных учреждений</t>
  </si>
  <si>
    <t>На дополнительное финансовое обеспечение мероприятий по организации питания обучающихся социально ориентированным некоммерческим организациям, не являющимся муниципальными учреждениями, осуществляющим деятельность в городе Нефтеюганске</t>
  </si>
  <si>
    <t>На создание условий для осуществления присмотра и ухода за детьми, содержания детей в частных организациях, осуществляющих образовательную деятельность по реализации образовательных программ дошкольного образования, расположенных на территории муниципальных образований за счет средств бюджета автономного округа</t>
  </si>
  <si>
    <t>На дополнительное финансовое обеспечение мероприятий по организации питания обучающихся начальных классов с 1 по 4 классы частных общеобразовательных организаций, осуществляющих образовательную деятельность по имеющим государственную аккредитацию основным общеобразовательным программам за счет средств окружного бюджета</t>
  </si>
  <si>
    <t>Осуществление переданных полномочий на социальную поддержку отдельных категорий обучающихся в муниципальных общеобразовательных организациях, частных общеобразовательных организациях, осуществляющих образовательную деятельность по имеющим государственную аккредитацию основным общеобразовательным программам за счет средств бюджета автономного округа</t>
  </si>
  <si>
    <t>Осуществление переданных полномочий на выплату компенсации части родительской платы за присмотр и уход за детьми в образовательных организациях, реализующих образовательные программы дошкольного образования за счет средств бюджета автономного округа</t>
  </si>
  <si>
    <t>Осуществление переданных полномочий на обеспечение государственных гарантий на реализацию программ дошкольного образования муниципальным образовательным организациям за счет средств бюджета автономного округа</t>
  </si>
  <si>
    <t>Осуществление переданных полномочий на обеспечение государственных гарантий на реализацию программ дошкольного образования частным образовательным организациям за счет средств бюджета автономного округа</t>
  </si>
  <si>
    <t>Осуществление переданных полномочий на обеспечение государственных гарантий на реализацию основных общеобразовательных программ муниципальным общеобразовательным организациям за счет средств бюджета автономного округа</t>
  </si>
  <si>
    <t>Осуществление переданных полномочий на обеспечение государственных гарантий на реализацию основных общеобразовательных программ частным общеобразовательным организациям за счет средств бюджета автономного округа</t>
  </si>
  <si>
    <t>Реализация мероприятий по содействию трудоустройству граждан за счет средств бюджета автономного округа</t>
  </si>
  <si>
    <t>На реализацию наказов избирателей депутатам Думы Ханты-Мансийского автономного округа-Югры за счет средств бюджета автономного округа</t>
  </si>
  <si>
    <t>Реализация мероприятий</t>
  </si>
  <si>
    <t>На организацию бесплатного горячего питания обучающихся, получающих начальное общее образование в муниципальных образовательных организациях за счет средств местного бюджета, за счет средств бюджета автономного округа, за счет средств федерального бюджета</t>
  </si>
  <si>
    <t>На дополнительное финансовое обеспечение мероприятий по организации питания обучающихся начальных классов с 1 по 4 классы муниципальных общеобразовательных организаций, частных общеобразовательных организаций, осуществляющих образовательную деятельность по имеющим государственную аккредитацию основным общеобразовательным программам</t>
  </si>
  <si>
    <t>Основное мероприятие "Развитие материально-технической базы образовательных организаций"</t>
  </si>
  <si>
    <t>Строительство и реконструкция объектов муниципальной собственности</t>
  </si>
  <si>
    <t>Создание образовательных организаций, организаций для отдыха и оздоровления детей за счет средств бюджета автономного округа</t>
  </si>
  <si>
    <t>Создание образовательных организаций, организаций для отдыха и оздоровления детей</t>
  </si>
  <si>
    <t>Основное мероприятие "Обеспечение персонифицированного финансирования дополнительного образования"</t>
  </si>
  <si>
    <t>Основное мероприятие "Ежемесячное денежное вознаграждение за классное руководство педагогическим работникам муниципальных образовательных организаций"</t>
  </si>
  <si>
    <t>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за счет средств федерального бюджета</t>
  </si>
  <si>
    <t>Основное мероприятие "Организация бесплатного горячего питания обучающихся, получающих начальное общее образование в муниципальных образовательных организациях"</t>
  </si>
  <si>
    <t>Региональный проект "Современная школа"</t>
  </si>
  <si>
    <t>Строительство и реконструкция общеобразовательных организаций за счет средств бюджета автономного округа</t>
  </si>
  <si>
    <t>На приобретение, создание в соответствии с концессионными соглашениями, соглашениями о муниципально-частном партнерстве объектов недвижимого имущества для размещения общеобразовательных организаций за счет средств бюджета автономного округа</t>
  </si>
  <si>
    <t>Строительство и реконструкция общеобразовательных организаций</t>
  </si>
  <si>
    <t>На приобретение, создание в соответствии с концессионными соглашениями, соглашениями о муниципально-частном партнерстве объектов недвижимого имущества для размещения общеобразовательных организаций</t>
  </si>
  <si>
    <t>Региональный проект "Успех каждого ребенка"</t>
  </si>
  <si>
    <t>На создание новых мест в образовательных организациях различных типов для реализации дополнительных общеразвивающих программ всех направленностей за счет средств местного бюджета, бюджета автономного округа и федерального бюджета</t>
  </si>
  <si>
    <t>Подпрограмма "Система оценки качества образования и информационная прозрачность системы образования"</t>
  </si>
  <si>
    <t>Основное мероприятие "Обеспечение организации и проведения государственной итоговой аттестации"</t>
  </si>
  <si>
    <t>Осуществление переданных полномочий на обеспечение государственных гарантий на выплату компенсации педагогическим работникам за работу по подготовке и проведению единого государственного экзамена и на организацию проведения государственной итоговой аттестации обучающихся, освоивших образовательные программы основного общего образования или среднего общего образования, в том числе в форме единого государственного экзамена за счет средств бюджета автономного округа</t>
  </si>
  <si>
    <t>Подпрограмма "Отдых и оздоровление детей в каникулярное время"</t>
  </si>
  <si>
    <t>Основное мероприятие "Обеспечение отдыха и оздоровления детей в каникулярное время"</t>
  </si>
  <si>
    <t>Мероприятия по организации отдыха и оздоровления детей</t>
  </si>
  <si>
    <t>На организацию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14-17 лет (включительно) - в лагерях труда и отдыха с дневным пребыванием за счет средств бюджета автономного округа</t>
  </si>
  <si>
    <t>Осуществление переданных полномочий на организацию и обеспечение отдыха и оздоровления детей, в том числе в этнической среде за счет средств бюджета автономного округа</t>
  </si>
  <si>
    <t>На оплату стоимости питания детей школьного возраста в оздоровительных лагерях с дневным пребыванием детей</t>
  </si>
  <si>
    <t>Подпрограмма "Молодёжь Нефтеюганска"</t>
  </si>
  <si>
    <t>Основное мероприятие "Обеспечение реализации молодёжной политики"</t>
  </si>
  <si>
    <t>Реализация мероприятий по содействию трудоустройства граждан</t>
  </si>
  <si>
    <t>Основное мероприятие "Социальная поддержка для граждан, заключивших договор о целевом обучении по программе высшего образования в высших учебных заведениях Ханты-Мансийского автономного округа-Югры по педагогическим специальностям"</t>
  </si>
  <si>
    <t>Подпрограмма "Ресурсное обеспечение в сфере образования и молодежной политики"</t>
  </si>
  <si>
    <t>Основное мероприятие "Обеспечение выполнения функции управления и контроля в сфере образования и молодежной политики"</t>
  </si>
  <si>
    <t>Расходы на обеспечение функций органов местного самоуправления</t>
  </si>
  <si>
    <t>Прочие мероприятия органов местного самоуправления</t>
  </si>
  <si>
    <t>Основное мероприятие "Обеспечение функционирования казённого учреждения"</t>
  </si>
  <si>
    <t>Подпрограмма "Формирование законопослушного поведения участников дорожного движения"</t>
  </si>
  <si>
    <t>Основное мероприятие "Повышение уровня правового воспитания участников дорожного движения, культуры их поведения и профилактика детского дорожно-транспортного травматизма"</t>
  </si>
  <si>
    <t>Муниципальная программа "Дополнительные меры социальной поддержки отдельных категорий граждан города Нефтеюганска"</t>
  </si>
  <si>
    <t>Подпрограмма "Дополнительные гарантии и дополнительные меры социальной поддержки предоставляемые в сфере опеки и попечительства"</t>
  </si>
  <si>
    <t>Основное мероприятие "Дополнительные гарантии и дополнительные меры социальной поддержки детей-сирот и детей, оставшихся без попечения родителей, лиц из их числа, а так же граждан, принявших на воспитание детей, оставшихся без попечения родителей"</t>
  </si>
  <si>
    <t>Осуществление переданных полномочий на предоставление дополнительных мер социальной поддержки детям-сиротам и детям, оставшимся без попечения родителей, лицам из числа детей-сирот и детей, оставшихся без попечения родителей, усыновителям, приемным родителям за счет средств бюджета автономного округа</t>
  </si>
  <si>
    <t>Основное мероприятие "Повышение уровня благосостояния граждан, нуждающихся в особой заботе государства"</t>
  </si>
  <si>
    <t>Осуществление переданных полномочий на предоставление жилых помещений детям- сиротам и детям, оставшимся без попечения родителей, лицам из их числа по договорам найма специализированных жилых помещений за счет средств бюджета автономного округа</t>
  </si>
  <si>
    <t>Осуществление переданных полномочий на предоставление жилых помещений детям- сиротам и детям, оставшимся без попечения родителей, лицам из их числа по договорам найма специализированных жилых помещений</t>
  </si>
  <si>
    <t>Подпрограмма "Исполнение органом местного самоуправления отдельных государственных полномочий"</t>
  </si>
  <si>
    <t>Основное мероприятие "Исполнение органом местного самоуправления отдельных государственных полномочий по осуществлению деятельности по опеке и попечительству"</t>
  </si>
  <si>
    <t>Осуществление переданных полномочий на осуществление деятельности по опеке и попечительству за счет средств бюджета автономного округа</t>
  </si>
  <si>
    <t>Осуществление переданных полномочий на осуществление деятельности по опеке и попечительству (за исключением осуществления контроля за использованием и сохранностью жилых помещений, нанимателями или членами семей нанимателей по договорам социального найма либо собственниками которых являются дети-сироты и дети, оставшиеся без попечения родителей, за обеспечением надлежащего санитарного и технического состояния жилых помещений, а также за распоряжением ими) за счет средств бюджета автономного округа</t>
  </si>
  <si>
    <t>Осуществление переданных полномочий на осуществление контроля за использованием и сохранностью жилых помещений, нанимателями или членами семей нанимателей по договорам социального найма либо собственниками которых являются дети-сироты и дети, оставшиеся без попечения родителей, за обеспечением надлежащего санитарного и технического состояния жилых помещений, а также за распоряжением ими за счет средств бюджета автономного округа</t>
  </si>
  <si>
    <t>Осуществление переданных полномочий на осуществление деятельности по опеке и попечительству</t>
  </si>
  <si>
    <t>Муниципальная программа "Доступная среда в городе Нефтеюганске"</t>
  </si>
  <si>
    <t>Основное мероприятие "Обеспечение выполнения комплекса работ по повышению уровня доступности приоритетных объектов и услуг в приоритетных сферах жизнедеятельности инвалидов и других маломобильных групп населения"</t>
  </si>
  <si>
    <t>Основное мероприятие "Приспособление жилых помещений инвалидов и общего имущества в многоквартирных домах, с учетом потребностей инвалидов и обеспечениях их доступности для инвалидов"</t>
  </si>
  <si>
    <t>Муниципальная программа "Развитие культуры и туризма в городе Нефтеюганске"</t>
  </si>
  <si>
    <t>Подпрограмма "Модернизация и развитие учреждений культуры"</t>
  </si>
  <si>
    <t>Основное мероприятие "Развитие библиотечного и музейного дела, профессионального искусства, художественно-творческой деятельности; сохранение, возрождение и развитие народных художественных промыслов и ремесел"</t>
  </si>
  <si>
    <t>На развитие сферы культуры в муниципальных образованиях Ханты-Мансийского автономного округа - Югры за счет средств бюджета автономного округа</t>
  </si>
  <si>
    <t>На поддержку творческой деятельности и укрепление материально-технической базы муниципальных театров в населенных пунктах с численностью населения до 300 тысяч человек за счет средств местного бюджета, за счет средств бюджета автономного округа, за счет средств федерального бюджета</t>
  </si>
  <si>
    <t>На государственную поддержку отрасли культуры за счет средств местного бюджета, за счет средств бюджета автономного округа, за счет средств федерального бюджета</t>
  </si>
  <si>
    <t>На развитие сферы культуры в муниципальных образованиях Ханты-Мансийского автономного округа - Югры</t>
  </si>
  <si>
    <t>Основное мероприятие "Развитие дополнительного образования в сфере культуры"</t>
  </si>
  <si>
    <t>Основное мероприятие "Организация культурно-массовых мероприятий"</t>
  </si>
  <si>
    <t>Основное мероприятие "Техническое обследование, реконструкция, капитальный ремонт, строительство объектов культуры"</t>
  </si>
  <si>
    <t>Строительство, реконструкция, капитальный ремонт объектов культуры</t>
  </si>
  <si>
    <t>Региональный проект "Культурная среда"</t>
  </si>
  <si>
    <t>Hа государственную поддержку отрасли культуры в рамках реализации национального проекта "Культура" за счет средств местного бюджета, бюджета автономного округа и федерального бюджета</t>
  </si>
  <si>
    <t>На техническое оснащение муниципальных музеев за счет средств местного бюджета, за счет средств бюджета автономного округа, за счет средств федерального бюджета</t>
  </si>
  <si>
    <t>На реконструкцию и капитальный ремонт муниципальных музеев за счет средств местного бюджета, за счет средств бюджета автономного округа, за счет средств федерального бюджета</t>
  </si>
  <si>
    <t>Подпрограмма "Организационные, экономические механизмы развития культуры"</t>
  </si>
  <si>
    <t>Основное мероприятие "Обеспечение деятельности комитета культуры и туризма"</t>
  </si>
  <si>
    <t>Основное мероприятие "Усиление социальной направленности культурной политики"</t>
  </si>
  <si>
    <t>На реализацию социально значимых проектов социально ориентированным некоммерческим организациям, не являющимся муниципальными учреждениями, осуществляющим деятельность в городе Нефтеюганске на организацию деятельности клубных формирований и формирований самодеятельного народного творчества</t>
  </si>
  <si>
    <t>На реализацию социально значимых услуг социально ориентированным некоммерческим организациям, не являющимся государственными (муниципальными) учреждениями, осуществляющим деятельность в городе Нефтеюганске в сфере культуры</t>
  </si>
  <si>
    <t>Муниципальная программа "Развитие физической культуры и спорта в городе Нефтеюганске"</t>
  </si>
  <si>
    <t>Подпрограмма "Развитие системы массовой физической культуры, подготовки спортивного резерва и спорта высших достижений"</t>
  </si>
  <si>
    <t>Основное мероприятие "Создание условий в городе Нефтеюганске, ориентирующих граждан на здоровый образ жизни посредством занятий физической культурой и спортом, популяризации массового спорта"</t>
  </si>
  <si>
    <t>Основное мероприятие "Организация отдыха и оздоровления детей"</t>
  </si>
  <si>
    <t>На организацию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 за счет средств бюджета автономного округа</t>
  </si>
  <si>
    <t>На организацию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t>
  </si>
  <si>
    <t>Основное мероприятие "Подготовка спортивного резерва и спорта высших достижений"</t>
  </si>
  <si>
    <t>На обеспечение физкультурно-спортивных организаций, осуществляющих подготовку спортивного резерва, спортивным оборудованием, экипировкой и инвентарем, медицинским сопровождением тренировочного процесса, тренировочными сборами и обеспечению их участия в соревнованиях за счет средств бюджета автономного округа</t>
  </si>
  <si>
    <t>На расходы муниципальных образований по развитию сети спортивных объектов шаговой доступности за счет средств бюджета автономного округа</t>
  </si>
  <si>
    <t>На обеспечение физкультурно-спортивных организаций, осуществляющих подготовку спортивного резерва, спортивным оборудованием, экипировкой и инвентарем, медицинским сопровождением тренировочного процесса, тренировочными сборами и обеспечению их участия в соревнованиях</t>
  </si>
  <si>
    <t>На расходы муниципальных образований по развитию сети спортивных объектов шаговой доступности</t>
  </si>
  <si>
    <t>Региональный проект "Спорт - норма жизни"</t>
  </si>
  <si>
    <t>На государственную поддержку спортивных организаций, осуществляющих подготовку спортивного резерва для спортивных сборных команд, в том числе спортивных сборных команд Российской Федерации за счет средств местного бюджета, бюджета автономного округа и федерального бюджета</t>
  </si>
  <si>
    <t>Подпрограмма "Развитие материально-технической базы и спортивной инфраструктуры"</t>
  </si>
  <si>
    <t>Основное мероприятие "Укрепление материально-технической базы учреждений сферы физической культуры и спорта"</t>
  </si>
  <si>
    <t>Основное мероприятие "Совершенствование инфраструктуры спорта в городе Нефтеюганске"</t>
  </si>
  <si>
    <t>Развитие материально-технической базы муниципальных учреждений спорта за счет средств автономного округа</t>
  </si>
  <si>
    <t>Развитие материально-технической базы муниципальных учреждений спорта</t>
  </si>
  <si>
    <t>Подпрограмма "Организация деятельности в сфере физической культуры и спорта"</t>
  </si>
  <si>
    <t>Основное мероприятие "Организационное обеспечение функционирования отрасли"</t>
  </si>
  <si>
    <t>Основное мероприятие "Усиление социальной направленности муниципальной политики в сфере физической культуры и спорта"</t>
  </si>
  <si>
    <t>На реализацию социально значимых проектов социально ориентированным некоммерческим организациям, не являющимся муниципальными учреждениями, осуществляющим деятельность в городе Нефтеюганске в сфере физической культуры и спорта</t>
  </si>
  <si>
    <t>Муниципальная программа "Развитие жилищной сферы города Нефтеюганска"</t>
  </si>
  <si>
    <t>Подпрограмма "Стимулирование развития жилищного строительства"</t>
  </si>
  <si>
    <t>Основное мероприятие "Осуществление полномочий в области градостроительной деятельности"</t>
  </si>
  <si>
    <t>Реализация мероприятий по градостроительной деятельности</t>
  </si>
  <si>
    <t>Мероприятия по градостроительной деятельности за счет средств бюджета автономного округа</t>
  </si>
  <si>
    <t>Реализация мероприятий по градостроительной деятельности за счет средств бюджета автономного округа</t>
  </si>
  <si>
    <t>Мероприятия по градостроительной деятельности</t>
  </si>
  <si>
    <t>Основное мероприятие "Проектирование и строительство инженерных сетей для увеличения объемов жилищного строительства"</t>
  </si>
  <si>
    <t>Мероприятие по возмещению части затрат застройщика (инвестора) по строительству объектов инженерной инфраструктуры в целях стимулирования реализации договоров развития застроенных территорий, комплексного освоения территории, комплексного освоения территории в целях строительства стандартного жилья за счет средств бюджета автономного округа</t>
  </si>
  <si>
    <t>Мероприятие по возмещению части затрат застройщикам (инвесторам) по договорам развития застроенных территорий за счет средств бюджета автономного округа</t>
  </si>
  <si>
    <t>Мероприятие по возмещению части затрат застройщика (инвестора) по строительству систем инженерной инфраструктуры на основании итогов отбора в целях стимулирования реализации договора развития застроенных территорий, договора комплексного освоения территории, договора комплексного освоения территории в целях строительства стандартного жилья и проекта развития территории за счет средств бюджета автономного округа</t>
  </si>
  <si>
    <t>Мероприятия по строительству (реконструкции) систем инженерной инфраструктуры в целях обеспечения инженерной подготовки земельных участков для жилищного строительства за счет средств бюджета автономного округа</t>
  </si>
  <si>
    <t>Мероприятие по возмещению части затрат застройщика (инвестора) по строительству объектов инженерной инфраструктуры в целях стимулирования реализации договоров развития застроенных территорий, комплексного освоения территории, комплексного освоения территории в целях строительства стандартного жилья</t>
  </si>
  <si>
    <t>Мероприятие по возмещению части затрат застройщикам (инвесторам) по договорам развития застроенных территорий</t>
  </si>
  <si>
    <t>Мероприятие по возмещению части затрат застройщика (инвестора) по строительству систем инженерной инфраструктуры на основании итогов отбора в целях стимулирования реализации договора развития застроенных территорий, договора комплексного освоения территории, договора комплексного освоения территории в целях строительства стандартного жилья и проекта развития территории</t>
  </si>
  <si>
    <t>Мероприятия по строительству (реконструкции) систем инженерной инфраструктуры в целях обеспечения инженерной подготовки земельных участков для жилищного строительства</t>
  </si>
  <si>
    <t>Основное мероприятие "Освобождение земельных участков, планируемых для жилищного строительства и комплекса мероприятий по формированию земельных участков для индивидуального жилищного строительства"</t>
  </si>
  <si>
    <t>Мероприятие по освобождению земельных участков, планируемых для жилищного строительства и комплекса мероприятий по формированию земельных участков для индивидуального жилищного строительства за счет средств бюджета автономного округа</t>
  </si>
  <si>
    <t>Мероприятие по освобождению земельных участков, планируемых для жилищного строительства и комплекса мероприятий по формированию земельных участков для индивидуального жилищного строительства</t>
  </si>
  <si>
    <t>Мероприятие по возмещению части затрат муниципального образования автономного округа по освобождению земельных участков, планируемых для жилищного строительства и комплекса мероприятий по формированию земельных участков для индивидуального жилищного строительства за счет средств бюджета автономного округа</t>
  </si>
  <si>
    <t>Мероприятие по возмещению части затрат муниципального образования автономного округа по освобождению земельных участков, планируемых для жилищного строительства и комплекса мероприятий по формированию земельных участков для индивидуального жилищного строительства</t>
  </si>
  <si>
    <t>Подпрограмма "Переселение граждан из непригодного для проживания жилищного фонда "</t>
  </si>
  <si>
    <t>Основное мероприятие "Приобретение жилья, в целях реализации полномочий в области жилищных отношений, установленных законодательством Российской Федерации"</t>
  </si>
  <si>
    <t>Приобретение жилья в целях переселения граждан из жилых домов, признанных аварийными, на обеспечение жильем граждан, состоящих на учете для его получения на условиях социального найма, формирование маневренного жилищного фонда за счет бюджета автономного округа</t>
  </si>
  <si>
    <t>Приобретение жилья в целях переселения граждан из жилых домов, признанных аварийными, для обеспечения жильем граждан, состоящих на учете для его получения на условиях социального найма, формирование маневренного жилищного фонда, переселения граждан из жилых домов, находящихся в зонах затопления, подтопления, расселения приспособленных для проживания строений, создание наемных домов социального использования за счет бюджета автономного округа</t>
  </si>
  <si>
    <t>Приобретение жилья в целях переселения граждан из жилых домов, признанных аварийными, на обеспечение жильем граждан, состоящих на учете для его получения на условиях социального найма, формирование маневренного жилищного фонда</t>
  </si>
  <si>
    <t>Приобретение жилья в целях переселения граждан из жилых домов, признанных аварийными, для обеспечения жильем граждан, состоящих на учете для его получения на условиях социального найма, формирование маневренного жилищного фонда, переселения граждан из жилых домов, находящихся в зонах затопления, подтопления, расселения приспособленных для проживания строений, создание наемных домов социального использования</t>
  </si>
  <si>
    <t>Основное мероприятие "Ликвидация и расселение приспособленных для проживания строений"</t>
  </si>
  <si>
    <t>Ликвидация и расселение приспособленных для проживания строений за счет средств бюджета автономного округа</t>
  </si>
  <si>
    <t>Реализация мероприятий в области ликвидации и расселения приспособленных для проживания строений (балочный массив)</t>
  </si>
  <si>
    <t>Ликвидация и расселение приспособленных для проживания строений</t>
  </si>
  <si>
    <t>Основное мероприятие "Изъятие земельных участков и расположенных на них объектов, в целях реализации полномочий в области жилищных отношений, установленных законодательством Российской Федерации"</t>
  </si>
  <si>
    <t>Основное мероприятие "Переселение граждан из не предназначенных для проживания строений, созданных в период промышленного освоения Сибири и Дальнего Востока"</t>
  </si>
  <si>
    <t>Реализация мероприятий по переселению граждан из не предназначенных для проживания строений, созданных в период промышленного освоения Сибири и Дальнего Востока за счет бюджета автономного округа, за счет федерального бюджета</t>
  </si>
  <si>
    <t>Региональный проект "Обеспечение устойчивого сокращения непригодного для проживания жилищного фонда"</t>
  </si>
  <si>
    <t>Обеспечение устойчивого сокращения непригодного для проживания жилищного фонда, за счет средств, поступивших от публично-правовой компании "Фонд развития территорий"</t>
  </si>
  <si>
    <t>Обеспечение устойчивого сокращения непригодного для проживания жилищного фонда, за счет средств бюджета автономного округа</t>
  </si>
  <si>
    <t>Обеспечение устойчивого сокращения непригодного для проживания жилищного фонда</t>
  </si>
  <si>
    <t>Подпрограмма "Обеспечение мерами государственной поддержки по улучшению жилищных условий отдельных категорий граждан"</t>
  </si>
  <si>
    <t>Основное мероприятие "Обеспечение жильем молодых семей государственной программы Российской Федерации "Обеспечение доступным и комфортным жильем и коммунальными услугами граждан Российской Федерации"</t>
  </si>
  <si>
    <t>Реализация мероприятий по обеспечению жильем молодых семей за счет средств местного бюджета, за счет средств бюджета автономного округа, за счет средств федерального бюджета</t>
  </si>
  <si>
    <t>Основное мероприятие "Улучшение жилищных условий отдельных категорий граждан"</t>
  </si>
  <si>
    <t>Осуществление полномочий по обеспечению жильем отдельных категорий граждан, установленных Федеральным законом от 12 января 1995 года № 5-ФЗ "О ветеранах" за счет средств федерального бюджета</t>
  </si>
  <si>
    <t>Осуществление полномочий по обеспечению жильем отдельных категорий граждан, установленных Федеральным законом от 24 ноября 1995 года № 181-ФЗ "О социальной защите инвалидов в Российской Федерации" за счет средств федерального бюджета</t>
  </si>
  <si>
    <t>Осуществление переданных полномочий для обеспечения жилыми помещениями отдельных категорий граждан, определенных федеральным законодательством за счет средств бюджета автономного округа</t>
  </si>
  <si>
    <t>Подпрограмма "Обеспечение реализации муниципальной программы"</t>
  </si>
  <si>
    <t>Муниципальная программа "Развитие жилищно-коммунального комплекса и повышение энергетической эффективности в городе Нефтеюганске"</t>
  </si>
  <si>
    <t>Подпрограмма "Создание условий для обеспечения качественными коммунальными услугами"</t>
  </si>
  <si>
    <t>Основное мероприятие "Реконструкция, расширение, модернизация, строительство коммунальных объектов, в том числе объектов питьевого водоснабжения"</t>
  </si>
  <si>
    <t>Основное мероприятие "Предоставление субсидий организациям коммунального комплекса, предоставляющим коммунальные услуги населению"</t>
  </si>
  <si>
    <t>На возмещение недополученных доходов в связи с предоставлением населению бытовых услуг (баня) на территории города Нефтеюганска по тарифам, не обеспечивающим возмещение издержек</t>
  </si>
  <si>
    <t>На возмещение затрат по откачке и вывозу бытовых сточных вод от многоквартирных жилых домов, подключенных к централизованной системе водоснабжения, оборудованных внутридомовой системой водоотведения и не подключенных к сетям централизованной системы водоотведения на территории города Нефтеюганска</t>
  </si>
  <si>
    <t>Основное мероприятие "Содержание объектов коммунального комплекса"</t>
  </si>
  <si>
    <t>Региональный проект "Чистая вода"</t>
  </si>
  <si>
    <t>Строительство и реконструкция (модернизация) объектов питьевого водоснабжения за счет средств местного бюджета, за счет бюджета автономного округа, за счет федерального бюджета</t>
  </si>
  <si>
    <t>Реализация мероприятий по строительству и реконструкции (модернизации) объектов питьевого водоснабжения за счет бюджета автономного округа</t>
  </si>
  <si>
    <t>Реализация мероприятий по строительству и реконструкции (модернизации) объектов питьевого водоснабжения</t>
  </si>
  <si>
    <t>Подпрограмма "Создание условий для обеспечения доступности и повышения качества жилищных услуг"</t>
  </si>
  <si>
    <t>Основное мероприятие "Поддержка технического состояния жилищного фонда"</t>
  </si>
  <si>
    <t>Мероприятия по поддержке технического состояния жилищного фонда</t>
  </si>
  <si>
    <t>Мероприятия по капитальному ремонту многоквартирных домов</t>
  </si>
  <si>
    <t>Подпрограмма "Повышение энергоэффективности в отраслях экономики"</t>
  </si>
  <si>
    <t>Основное мероприятие "Реализация энергосберегающих мероприятий в муниципальном секторе"</t>
  </si>
  <si>
    <t>Реализация мероприятий в области энергосбережения и повышения энергетической эффективности</t>
  </si>
  <si>
    <t>Основное мероприятие "Реализация энергосберегающих мероприятий в системах наружного освещения и коммунальной инфраструктуры"</t>
  </si>
  <si>
    <t>Основное мероприятие "Реализация энергосберегающих мероприятий в жилищном фонде"</t>
  </si>
  <si>
    <t>Подпрограмма "Формирование комфортной городской среды"</t>
  </si>
  <si>
    <t>Основное мероприятие "Улучшение санитарного состояния городских территорий"</t>
  </si>
  <si>
    <t>Осуществление переданных полномочий на организацию мероприятий при осуществлении деятельности по обращению с животными без владельцев за счет средств бюджета автономного округа</t>
  </si>
  <si>
    <t>Осуществление переданных полномочий на организацию мероприятий по проведению дезинсекции и дератизации в Ханты- Мансийском автономном округе- Югре за счет средств бюджета автономного округа</t>
  </si>
  <si>
    <t>Осуществление переданных полномочий в сфере обращения с твердыми коммунальными отходами за счет средств бюджета автономного округа</t>
  </si>
  <si>
    <t>Осуществление переданных полномочий на организацию мероприятий при осуществлении деятельности по обращению с животными без владельцев</t>
  </si>
  <si>
    <t>Основное мероприятие "Благоустройство и озеленение города"</t>
  </si>
  <si>
    <t>Предоставление субсидий организациям</t>
  </si>
  <si>
    <t>Основное мероприятие "Реализация инициативных проектов, отобранных по результатам конкурса"</t>
  </si>
  <si>
    <t>На реализацию инициативного проекта "Комфортный город"</t>
  </si>
  <si>
    <t>На реализацию инициативного проекта "Город детства" по обустройству территории напротив дома 5 в 9 микрорайоне</t>
  </si>
  <si>
    <t>На реализацию инициативного проекта "Наш двор" по обустройству территории между многоквартирными домами № 12,2,1 в 5 микрорайоне</t>
  </si>
  <si>
    <t>На реализацию инициативного проекта "Комфортный город" за счет средств автономного округа</t>
  </si>
  <si>
    <t>На реализацию инициативного проекта «Сфера жилья» благоустройство мест общего пользования 12 микрорайона между домами №16 и № 23 за счет средств автономного округа</t>
  </si>
  <si>
    <t>На реализацию инициативного проекта «Сфера жилья» благоустройство мест общего пользования 12 микрорайона между домами №16 и № 23</t>
  </si>
  <si>
    <t>Региональный проект "Формирование комфортной городской среды"</t>
  </si>
  <si>
    <t>Реализация программ формирования современной городской среды</t>
  </si>
  <si>
    <t>Реализация мероприятий на благоустройство территорий муниципальных образований</t>
  </si>
  <si>
    <t>Региональный проект "Чистая страна"</t>
  </si>
  <si>
    <t>Ликвидация несанкционированных свалок в границах городов и наиболее опасных объектов накопленного экологического вреда окружающей среде</t>
  </si>
  <si>
    <t>Подпрограмма "Поддержка частных инвестиций в жилищно-коммунальный комплекс и обеспечение безубыточной деятельности организаций коммунального комплекса, осуществляющих регулируемую деятельность в сфере теплоснабжения, водоснабжения, водоотведения"</t>
  </si>
  <si>
    <t>Основное мероприятие "Реализация полномочий в сфере жилищно-коммунального комплекса"</t>
  </si>
  <si>
    <t>На финансовое обеспечение затрат АО "Юганскводоканал" по капитальному ремонту (с заменой) систем водоснабжения и водоотведения, в том числе с применением композитных материалов на территории города Нефтеюганска</t>
  </si>
  <si>
    <t>Реализация мероприятий по капитальному ремонту (с заменой) систем газораспределения, теплоснабжения, водоснабжения и водоотведения, в том числе с применением композитных материалов за счет средств бюджета автономного округа</t>
  </si>
  <si>
    <t>Реализация мероприятий по капитальному ремонту (с заменой) систем газораспределения, теплоснабжения, водоснабжения и водоотведения, в том числе с применением композитных материалов</t>
  </si>
  <si>
    <t>Подпрограмма "Обустройство, использование, защита и охрана городских лесов"</t>
  </si>
  <si>
    <t>Основное мероприятие "Обустройство территории городских лесов, локализация и ликвидация очагов вредных организмов городских лесов муниципального образования город Нефтеюганск"</t>
  </si>
  <si>
    <t>Основное мероприятие "Предупреждение возникновения и распространения лесных пожаров"</t>
  </si>
  <si>
    <t>Муниципальная программа "Профилактика правонарушений в сфере общественного порядка, профилактика незаконного оборота и потребления наркотических средств и психотропных веществ в городе Нефтеюганске"</t>
  </si>
  <si>
    <t>Подпрограмма "Профилактика правонарушений"</t>
  </si>
  <si>
    <t>Основное мероприятие "Создание условий для деятельности народных дружин"</t>
  </si>
  <si>
    <t>Создание условий для деятельности народных дружин за счет средств бюджета автономного округа</t>
  </si>
  <si>
    <t>Создание условий для деятельности народных дружин</t>
  </si>
  <si>
    <t>Основное мероприятие "Обеспечение функционирования и развития систем видеонаблюдения в сфере общественного порядка в местах массового пребывания граждан, в наиболее криминогенных общественных местах и на улицах города"</t>
  </si>
  <si>
    <t>Мероприятия по профилактике правонарушений в сфере общественного порядка</t>
  </si>
  <si>
    <t>Основное мероприятие "Информирование граждан о безопасности личного имущества (изготовление и тиражирование печатной продукции: памяток, буклетов, плакатов, листовок, баннеров)"</t>
  </si>
  <si>
    <t>Основное мероприятие "Профилактика пропаганды и распространения криминальной идеологии среди несовершеннолетних, создания детских и молодежных сообществ на основе криминальной субкультуры, в том числе посредством использования информационных ресурсов сети Интернет"</t>
  </si>
  <si>
    <t>Основное мероприятие "Оказание несовершеннолетним и членам их семей, находящимся в социально-опасном положении, необходимой помощи, в том числе в трудовом и бытовом устройстве"</t>
  </si>
  <si>
    <t>Основное мероприятие "Оказание социально – психологической помощи учащимся, имеющим проблемы в поведении и обучении"</t>
  </si>
  <si>
    <t>Основное мероприятие "Приобретение нежилых помещений под размещение участковых пунктов полиции"</t>
  </si>
  <si>
    <t>Подпрограмма "Профилактика незаконного оборота и потребления наркотических средств и психотропных веществ"</t>
  </si>
  <si>
    <t>Основное мероприятие "Проведение информационной антинаркотической политики, просветительских мероприятий"</t>
  </si>
  <si>
    <t>Победителям конкурсов муниципальных образований Ханты-Мансийского автономного округа - Югры в сфере организации мероприятий по профилактике незаконного потребления наркотических средств и психотропных веществ, наркомании за счет средств бюджета автономного округа</t>
  </si>
  <si>
    <t>Основное мероприятие "Участие в профилактических мероприятиях, акциях, проводимых субъектами профилактики"</t>
  </si>
  <si>
    <t>Основное мероприятие "Развитие и поддержка добровольческого (волонтерского) антинаркотического движения, в том числе немедицинского потребления наркотиков"</t>
  </si>
  <si>
    <t>Муниципальная программа "Защита населения и территории от чрезвычайных ситуаций, обеспечение первичных мер пожарной безопасности в городе Нефтеюганске"</t>
  </si>
  <si>
    <t>Подпрограмма "Организация и обеспечение мероприятий по гражданской обороне, защите населения и территории города Нефтеюганска от чрезвычайных ситуаций"</t>
  </si>
  <si>
    <t>Основное мероприятие "Снижение рисков и смягчение последствий чрезвычайных ситуаций природного и техногенного характера на территории города"</t>
  </si>
  <si>
    <t>Подпрограмма "Обеспечение первичных мер пожарной безопасности в городе Нефтеюганске"</t>
  </si>
  <si>
    <t>Основное мероприятие "Мероприятия по повышению уровня пожарной безопасности муниципальных учреждений города"</t>
  </si>
  <si>
    <t>Муниципальная программа "Социально-экономическое развитие города Нефтеюганска"</t>
  </si>
  <si>
    <t>Подпрограмма "Совершенствование муниципального управления"</t>
  </si>
  <si>
    <t>Основное мероприятие "Обеспечение исполнения муниципальных функций администрации"</t>
  </si>
  <si>
    <t>Основное мероприятие "Повышение качества оказания муниципальных услуг, выполнение других обязательств муниципального образования"</t>
  </si>
  <si>
    <t>Проведение Всероссийской переписи населения 2020 года за счет средств федерального бюджета</t>
  </si>
  <si>
    <t>Основное мероприятие "Проведение работ по оценке и формированию земельных участков в целях эффективного управления земельными ресурсами"</t>
  </si>
  <si>
    <t>Подпрограмма "Исполнение отдельных государственных полномочий"</t>
  </si>
  <si>
    <t>Основное мероприятие "Реализация переданных государственных полномочий на осуществление деятельности по содержанию штатных единиц органов местного самоуправления"</t>
  </si>
  <si>
    <t>Осуществление переданных полномочий Российской Федерации на государственную регистрацию актов гражданского состояния за счет средств федерального бюджета</t>
  </si>
  <si>
    <t>Осуществление переданных полномочий по хранению, комплектованию, учету и использованию архивных документов, относящихся к государственной собственности Ханты- Мансийского автономного округа- Югры за счет средств бюджета автономного округа</t>
  </si>
  <si>
    <t>Осуществление переданных полномочий в сфере трудовых отношений и государственного управления охраной труда за счет средств бюджета автономного округа</t>
  </si>
  <si>
    <t>Осуществление переданных полномочий по созданию административных комиссий за счет средств бюджета автономного округа</t>
  </si>
  <si>
    <t>Осуществление переданных полномочий по созданию и осуществлению деятельности муниципальных комиссий по делам несовершеннолетних и защите их прав за счет средств бюджета автономного округа</t>
  </si>
  <si>
    <t>Осуществление переданных полномочий Российской Федерации на государственную регистрацию актов гражданского состояния за счет средств бюджета автономного округа</t>
  </si>
  <si>
    <t>Осуществление переданных полномочий Российской Федерации на государственную регистрацию актов гражданского состояния</t>
  </si>
  <si>
    <t>Осуществление переданных полномочий в сфере трудовых отношений и государственного управления охраной труда</t>
  </si>
  <si>
    <t>Осуществление переданных полномочий по созданию административных комиссий</t>
  </si>
  <si>
    <t>Осуществление переданных полномочий по образованию и организации деятельности комиссий по делам несовершеннолетних и защите их прав</t>
  </si>
  <si>
    <t>Основное мероприятие "Осуществление государственных полномочий по составлению (изменению и дополнению) списков кандидатов в присяжные заседатели федеральных судов общей юрисдикции "</t>
  </si>
  <si>
    <t>Осуществление переданных полномочий по составлению (изменению) списков кандидатов в присяжные заседатели федеральных судов общей юрисдикции в Российской Федерации за счет средств федерального бюджета</t>
  </si>
  <si>
    <t>Основное мероприятие "Государственная поддержка развития растениеводства и животноводства, переработки и реализации продукции"</t>
  </si>
  <si>
    <t>Осуществление переданных полномочий на поддержку и развитие растениеводства за счет средств бюджета автономного округа</t>
  </si>
  <si>
    <t>Осуществление переданных полномочий на поддержку животноводства, переработки и реализации продукции животноводства за счет средств бюджета автономного округа</t>
  </si>
  <si>
    <t>Осуществление переданных полномочий на поддержку и развитие малых форм хозяйствования за счет средств бюджета автономного округа</t>
  </si>
  <si>
    <t>Осуществление переданных полномочий на поддержку и развитие животноводства за счет средств бюджета автономного округа</t>
  </si>
  <si>
    <t>Подпрограмма "Развитие конкуренции и потребительского рынка"</t>
  </si>
  <si>
    <t>На реализацию инициативного проекта "Организация стрит-ритейла в городе Нефтеюганске"</t>
  </si>
  <si>
    <t>Подпрограмма "Развитие малого и среднего предпринимательства"</t>
  </si>
  <si>
    <t>Основное мероприятие "Популяризация предпринимательства"</t>
  </si>
  <si>
    <t>Региональный проект "Создание условий для легкого старта и комфортного ведения бизнеса"</t>
  </si>
  <si>
    <t>Финансовая поддержка субъектов малого и среднего предпринимательства, впервые зарегистрированных и действующих менее одного года за счет средств бюджета автономного округа</t>
  </si>
  <si>
    <t>Финансовая поддержка субъектов малого и среднего предпринимательства, впервые зарегистрированных и действующих менее одного года</t>
  </si>
  <si>
    <t>Региональный проект "Акселерация субъектов малого и среднего предпринимательства"</t>
  </si>
  <si>
    <t>Финансовая поддержка субъектов малого и среднего предпринимательства за счет средств бюджета автономного округа</t>
  </si>
  <si>
    <t>Финансовая поддержка субъектов малого и среднего предпринимательства</t>
  </si>
  <si>
    <t>Региональный проект "Популяризация предпринимательства"</t>
  </si>
  <si>
    <t>Поддержка малого и среднего предпринимательства за счет бюджета автономного округа</t>
  </si>
  <si>
    <t>Поддержка малого и среднего предпринимательства</t>
  </si>
  <si>
    <t>Подпрограмма "Своевременное и достоверное информирование населения о деятельности органов местного самоуправления муниципального образования город Нефтеюганск"</t>
  </si>
  <si>
    <t>Основное мероприятие "Создание условий для реализации целенаправленной информационной политики органов местного самоуправления муниципального образования город Нефтеюганск"</t>
  </si>
  <si>
    <t>Муниципальная программа "Развитие транспортной системы в городе Нефтеюганске"</t>
  </si>
  <si>
    <t>Подпрограмма "Транспорт"</t>
  </si>
  <si>
    <t>Основное мероприятие "Обеспечение доступности и повышение качества транспортных услуг автомобильным транспортом"</t>
  </si>
  <si>
    <t>Подпрограмма "Автомобильные дороги"</t>
  </si>
  <si>
    <t>Основное мероприятие "Строительство (реконструкция), капитальный ремонт и ремонт автомобильных дорог общего пользования местного значения"</t>
  </si>
  <si>
    <t>Ремонт автомобильных дорог</t>
  </si>
  <si>
    <t>Основное мероприятие "Обеспечение функционирования сети автомобильных дорог общего пользования местного значения"</t>
  </si>
  <si>
    <t>Подпрограмма "Безопасность дорожного движения"</t>
  </si>
  <si>
    <t>Основное мероприятие "Улучшение условий дорожного движения и устранение опасных участков на улично-дорожной сети"</t>
  </si>
  <si>
    <t>На приобретение и установку работающих в автоматическом режиме специальных технических средств, имеющих функции фото- и киносъемки, видеозаписи для фиксации нарушений правил дорожного движения за счет средств бюджета автономного округа</t>
  </si>
  <si>
    <t>На приобретение и установку работающих в автоматическом режиме специальных технических средств, имеющих функции фото- и киносъемки, видеозаписи для фиксации нарушений правил дорожного движения</t>
  </si>
  <si>
    <t>Муниципальная программа "Управление муниципальными финансами города Нефтеюганска"</t>
  </si>
  <si>
    <t>Подпрограмма "Организация бюджетного процесса в городе Нефтеюганске"</t>
  </si>
  <si>
    <t>Основное мероприятие "Обеспечение деятельности департамента финансов"</t>
  </si>
  <si>
    <t>Подпрограмма "Управление муниципальным долгом города Нефтеюганска"</t>
  </si>
  <si>
    <t>Основное мероприятие "Обслуживание муниципального долга"</t>
  </si>
  <si>
    <t>Процентные платежи по муниципальному долгу</t>
  </si>
  <si>
    <t>Муниципальная программа "Управление муниципальным имуществом города Нефтеюганска"</t>
  </si>
  <si>
    <t>Основное мероприятие "Управление и распоряжение муниципальным имуществом города Нефтеюганска"</t>
  </si>
  <si>
    <t>Основное мероприятие "Обеспечение деятельности департамента муниципального имущества администрации города Нефтеюганска"</t>
  </si>
  <si>
    <t>Основное мероприятие "Обеспечение надлежащего уровня эксплуатации недвижимого имущества казны или переданного на праве оперативного управления администрации города Нефтеюганска, органам администрации города Нефтеюганска, за исключением переданного в пользование муниципальным учреждениям"</t>
  </si>
  <si>
    <t>Строительство, реконструкция, капитальный ремонт объектов муниципальной собственности</t>
  </si>
  <si>
    <t>Основное мероприятие "Осуществление сноса (демонтажа) нежилых объектов/сооружений недвижимости, за исключением объектов коммунальной инфраструктуры"</t>
  </si>
  <si>
    <t>Муниципальная программа "Укрепление межнационального и межконфессионального согласия, профилактика экстремизма в городе Нефтеюганске"</t>
  </si>
  <si>
    <t>Подпрограмма "Укрепление межнационального и межконфессионального согласия, поддержка и развитие языков и культуры народов Российской Федерации, проживающих на территории муниципального образования, обеспечение социальной и культурной адаптации мигрантов, профилактика межнациональных (межэтнических), межконфессиональных конфликтов"</t>
  </si>
  <si>
    <t>Основное мероприятие "Содействие религиозным организациям в культурно-просветительской и социально-значимой деятельности, направленной на развитие межнационального и межконфессионального диалога, возрождению семейных ценностей, противодействию экстремизму, национальной и религиозной нетерпимости"</t>
  </si>
  <si>
    <t>Основное мероприятие "Укрепление общероссийской гражданской идентичности. Торжественные мероприятия, приуроченные к памятным датам в истории народов России, государственным праздникам (День Конституции России, День России, День государственного флага России, День народного единства)"</t>
  </si>
  <si>
    <t>Основное мероприятие "Развитие и использование потенциала молодежи в интересах укрепления единства российской нации, упрочения мира и согласия"</t>
  </si>
  <si>
    <t>На реализацию мероприятий муниципальных программ в сфере укрепления межнационального и межконфессионального согласия, обеспечения социальной и культурной адаптации мигрантов, профилактики экстремизма за счет средств бюджета автономного округа</t>
  </si>
  <si>
    <t>На реализацию мероприятий муниципальных программ в сфере укрепления межнационального и межконфессионального согласия, обеспечения социальной и культурной адаптации мигрантов, профилактики экстремизма</t>
  </si>
  <si>
    <t>Основное мероприятие "Содействие этнокультурному многообразию народов России"</t>
  </si>
  <si>
    <t>Основное мероприятие "Реализация мер, направленных на социальную и культурную адаптацию мигрантов"</t>
  </si>
  <si>
    <t>Основное мероприятие "Проведение информационных кампаний, направленных на укрепление общероссийского гражданского единства и гармонизацию межнациональных и межконфессиональных отношений, профилактику экстремизма"</t>
  </si>
  <si>
    <t>Подпрограмма "Участие в профилактике экстремизма, а также в минимизации и (или) ликвидации последствий проявлений экстремизма"</t>
  </si>
  <si>
    <t>Основное мероприятие "Обеспечение мониторинга состояния межнациональных, межконфессиональных отношений и раннего предупреждения конфликтных ситуаций и выявления фактов распространения идеологии экстремизма"</t>
  </si>
  <si>
    <t>Основное мероприятие "Организация и проведение среди молодёжи города мероприятий, направленных на воспитание уважения к представителям разных этносов, профилактику экстремистских проявлений, мониторинг экстремистских настроений</t>
  </si>
  <si>
    <t>Основное мероприятие "Проведение в образовательных организациях мероприятий по воспитанию патриотизма, культуры мирного поведения, по обучению навыкам бесконфликтного общения, а также умению отстаивать собственное мнение, противодействовать социально опасному поведению, в том числе вовлечению в экстремистскую деятельность, всеми законными средствами"</t>
  </si>
  <si>
    <t>Основное мероприятие "Организация просветительской работы среди обучающихся общеобразовательных организаций, направленной на формирование знаний об ответственности за участие в экстремистской деятельности, разжигание межнациональной, межрелигиозной розни"</t>
  </si>
  <si>
    <t>Основное мероприятие "Повышение профессионального уровня работников образовательных организаций в сфере профилактики экстремизма, разработка и внедрение новых педагогических методик, направленных на профилактику экстремизма"</t>
  </si>
  <si>
    <t>Муниципальная программа "Профилактика терроризма в городе Нефтеюганске"</t>
  </si>
  <si>
    <t>Основное мероприятие "Организация и проведение профилактической работы с детьми мигрантов"</t>
  </si>
  <si>
    <t>Основное мероприятие "Повышение квалификации по вопросам профилактики терроризма муниципальных служащих и работников муниципальных учреждений"</t>
  </si>
  <si>
    <t>Основное мероприятие "Повышение уровня антитеррористической защищенности муниципальных объектов"</t>
  </si>
  <si>
    <t>Муниципальная программа "Поддержка социально ориентированных некоммерческих организаций, осуществляющих деятельность в городе Нефтеюганске"</t>
  </si>
  <si>
    <t>Основное мероприятие "Оказание финансовой и имущественной поддержки социально ориентированным некоммерческим организациям"</t>
  </si>
  <si>
    <t>На оплату коммунальных услуг, содержание имущества социально-ориентированным некоммерческим организациям, не являющимся муниципальными учреждениями, осуществляющим деятельность в предоставлении общего образования на территории города Нефтеюганска</t>
  </si>
  <si>
    <t>На реализацию социально значимых проектов социально ориентированным некоммерческим организациям, не являющимся муниципальными учреждениями, осуществляющим деятельность в городе Нефтеюганске</t>
  </si>
  <si>
    <t>Основное мероприятие "Оказание информационной и консультационной поддерки некоммерческиим организациям"</t>
  </si>
  <si>
    <t>Основное мероприятие "Обеспечение условий развития форм непосредственного осуществления населением местного самоуправления и участия населения в осуществлении местного самоуправления"</t>
  </si>
  <si>
    <t>Реализация мероприятий, направленных на развитие форм непосредственного осуществления населением местного самоуправления и участия населения в осуществлении местного самоуправления за счет средств бюджета автономного округа</t>
  </si>
  <si>
    <t>Реализация мероприятий, направленных на развитие форм непосредственного осуществления населением местного самоуправления и участия населения в осуществлении местного самоуправления</t>
  </si>
  <si>
    <t>Непрограммные расходы</t>
  </si>
  <si>
    <t>Резервные средства</t>
  </si>
  <si>
    <t>Расходы резервных фондов местных администраций</t>
  </si>
  <si>
    <t>Руководство и управление в сфере установленных функций</t>
  </si>
  <si>
    <t>Условно утвержденные расходы</t>
  </si>
  <si>
    <t>Глава муниципального образования</t>
  </si>
  <si>
    <t>Председатель представительного органа муниципального образования</t>
  </si>
  <si>
    <t>Депутаты представительного органа муниципального образования</t>
  </si>
  <si>
    <t>Руководитель контрольно-счётной палаты муниципального образования и его заместители</t>
  </si>
  <si>
    <t>Иные непрограммные расходы</t>
  </si>
  <si>
    <t>Реализация функций органов местного самоуправления города, связанных с общегородским управлением</t>
  </si>
  <si>
    <t>Доплата к пенсии муниципальных служащих</t>
  </si>
  <si>
    <t>Прочие выплаты по обязательствам муниципального образования</t>
  </si>
  <si>
    <t>Обеспечение проведения выборов и референдумов</t>
  </si>
  <si>
    <t>Проведение выборов в представительные органы муниципального образования</t>
  </si>
  <si>
    <t>Дополнительные меры социальной поддержки</t>
  </si>
  <si>
    <t>Единовременная выплата одному из членов семьи (супруге (супругу), детям, родителям), проживающему в городе Нефтеюганске, военнослужащего, погибшего в ходе специальной военной операции на территориях Донецкой Народной Республики, Луганской Народной Республики и Украины</t>
  </si>
  <si>
    <t>Оказание содействия в подготовке проведения общероссийского голосования, а также в информировании граждан Российской Федерации о такой подготовке</t>
  </si>
  <si>
    <t>Реализация мероприятий, связанных с обеспечением санитарно-эпидемиологической безопасности при подготовке к проведению общероссийского голосования по вопросу одобрения изменений в Конституцию Российской Федерации, за счет резервного фонда Правительства Российской Федерации</t>
  </si>
  <si>
    <t>061P500000</t>
  </si>
  <si>
    <t>Наименование</t>
  </si>
  <si>
    <t>Столбец1</t>
  </si>
  <si>
    <t>0200000000</t>
  </si>
  <si>
    <t>0210000000</t>
  </si>
  <si>
    <t>0210100000</t>
  </si>
  <si>
    <t>0210100590</t>
  </si>
  <si>
    <t>0210161804</t>
  </si>
  <si>
    <t>0210182470</t>
  </si>
  <si>
    <t>0210182480</t>
  </si>
  <si>
    <t>0210184030</t>
  </si>
  <si>
    <t>0210184050</t>
  </si>
  <si>
    <t>0210184301</t>
  </si>
  <si>
    <t>0210184302</t>
  </si>
  <si>
    <t>0210184303</t>
  </si>
  <si>
    <t>0210184304</t>
  </si>
  <si>
    <t>0210185060</t>
  </si>
  <si>
    <t>0210185160</t>
  </si>
  <si>
    <t>0210199990</t>
  </si>
  <si>
    <t>002101L3040</t>
  </si>
  <si>
    <t>002101S2480</t>
  </si>
  <si>
    <t>0210200000</t>
  </si>
  <si>
    <t>0210242110</t>
  </si>
  <si>
    <t>0210282090</t>
  </si>
  <si>
    <t>0210299990</t>
  </si>
  <si>
    <t>002102S2090</t>
  </si>
  <si>
    <t>0210300000</t>
  </si>
  <si>
    <t>0210399990</t>
  </si>
  <si>
    <t>0210500000</t>
  </si>
  <si>
    <t>0210553030</t>
  </si>
  <si>
    <t>0210600000</t>
  </si>
  <si>
    <t>002106L3040</t>
  </si>
  <si>
    <t>0021E100000</t>
  </si>
  <si>
    <t>0021E182680</t>
  </si>
  <si>
    <t>0021E182690</t>
  </si>
  <si>
    <t>0021E1S2680</t>
  </si>
  <si>
    <t>0021E1S2690</t>
  </si>
  <si>
    <t>0021E200000</t>
  </si>
  <si>
    <t>0021E254910</t>
  </si>
  <si>
    <t>0220000000</t>
  </si>
  <si>
    <t>0220100000</t>
  </si>
  <si>
    <t>0220184305</t>
  </si>
  <si>
    <t>0220199990</t>
  </si>
  <si>
    <t>0230000000</t>
  </si>
  <si>
    <t>0230100000</t>
  </si>
  <si>
    <t>0230120010</t>
  </si>
  <si>
    <t>0230182050</t>
  </si>
  <si>
    <t>0230184080</t>
  </si>
  <si>
    <t>002301S2050</t>
  </si>
  <si>
    <t>0240000000</t>
  </si>
  <si>
    <t>0240100000</t>
  </si>
  <si>
    <t>0240100590</t>
  </si>
  <si>
    <t>0240120610</t>
  </si>
  <si>
    <t>0240185060</t>
  </si>
  <si>
    <t>0240185160</t>
  </si>
  <si>
    <t>0240199990</t>
  </si>
  <si>
    <t>0240200000</t>
  </si>
  <si>
    <t>0240299990</t>
  </si>
  <si>
    <t>0250000000</t>
  </si>
  <si>
    <t>0250100000</t>
  </si>
  <si>
    <t>0250102040</t>
  </si>
  <si>
    <t>0250102400</t>
  </si>
  <si>
    <t>0250200000</t>
  </si>
  <si>
    <t>0250200590</t>
  </si>
  <si>
    <t>0250299990</t>
  </si>
  <si>
    <t>0260000000</t>
  </si>
  <si>
    <t>0260100000</t>
  </si>
  <si>
    <t>0260199990</t>
  </si>
  <si>
    <t>0300000000</t>
  </si>
  <si>
    <t>0310000000</t>
  </si>
  <si>
    <t>0310100000</t>
  </si>
  <si>
    <t>0310184060</t>
  </si>
  <si>
    <t>0310200000</t>
  </si>
  <si>
    <t>0310284310</t>
  </si>
  <si>
    <t>003102G4310</t>
  </si>
  <si>
    <t>0320000000</t>
  </si>
  <si>
    <t>0320100000</t>
  </si>
  <si>
    <t>0320184320</t>
  </si>
  <si>
    <t>0320184321</t>
  </si>
  <si>
    <t>0320184322</t>
  </si>
  <si>
    <t>003201G4070</t>
  </si>
  <si>
    <t>003201G4320</t>
  </si>
  <si>
    <t>0400000000</t>
  </si>
  <si>
    <t>0400100000</t>
  </si>
  <si>
    <t>0400199990</t>
  </si>
  <si>
    <t>0400200000</t>
  </si>
  <si>
    <t>0400299990</t>
  </si>
  <si>
    <t>0500000000</t>
  </si>
  <si>
    <t>0510000000</t>
  </si>
  <si>
    <t>0510100000</t>
  </si>
  <si>
    <t>0510100590</t>
  </si>
  <si>
    <t>0510182520</t>
  </si>
  <si>
    <t>0510185160</t>
  </si>
  <si>
    <t>005101L4660</t>
  </si>
  <si>
    <t>005101L5190</t>
  </si>
  <si>
    <t>005101S2520</t>
  </si>
  <si>
    <t>0510200000</t>
  </si>
  <si>
    <t>0510200590</t>
  </si>
  <si>
    <t>0510285160</t>
  </si>
  <si>
    <t>0510300000</t>
  </si>
  <si>
    <t>0510399990</t>
  </si>
  <si>
    <t>0510500000</t>
  </si>
  <si>
    <t>0510520650</t>
  </si>
  <si>
    <t>0510542110</t>
  </si>
  <si>
    <t>0051A100000</t>
  </si>
  <si>
    <t>0051A155190</t>
  </si>
  <si>
    <t>0051A155900</t>
  </si>
  <si>
    <t>0051A155970</t>
  </si>
  <si>
    <t>0530000000</t>
  </si>
  <si>
    <t>0530100000</t>
  </si>
  <si>
    <t>0530102040</t>
  </si>
  <si>
    <t>0530102400</t>
  </si>
  <si>
    <t>0530200000</t>
  </si>
  <si>
    <t>0530261803</t>
  </si>
  <si>
    <t>0530261806</t>
  </si>
  <si>
    <t>0600000000</t>
  </si>
  <si>
    <t>0610000000</t>
  </si>
  <si>
    <t>0610100000</t>
  </si>
  <si>
    <t>0610200000</t>
  </si>
  <si>
    <t>0610300000</t>
  </si>
  <si>
    <t>0620000000</t>
  </si>
  <si>
    <t>0620100000</t>
  </si>
  <si>
    <t>0620185160</t>
  </si>
  <si>
    <t>0620199990</t>
  </si>
  <si>
    <t>0620200000</t>
  </si>
  <si>
    <t>0620242110</t>
  </si>
  <si>
    <t>0620282120</t>
  </si>
  <si>
    <t>0620299990</t>
  </si>
  <si>
    <t>006202S2120</t>
  </si>
  <si>
    <t>0630000000</t>
  </si>
  <si>
    <t>0630100000</t>
  </si>
  <si>
    <t>0630102400</t>
  </si>
  <si>
    <t>0630200000</t>
  </si>
  <si>
    <t>0630261805</t>
  </si>
  <si>
    <t>01100000000</t>
  </si>
  <si>
    <t>01110000000</t>
  </si>
  <si>
    <t>01110100000</t>
  </si>
  <si>
    <t>01110120800</t>
  </si>
  <si>
    <t>01110182671</t>
  </si>
  <si>
    <t>01110182761</t>
  </si>
  <si>
    <t>011101S2671</t>
  </si>
  <si>
    <t>011101S2761</t>
  </si>
  <si>
    <t>01110200000</t>
  </si>
  <si>
    <t>01110242110</t>
  </si>
  <si>
    <t>01110282673</t>
  </si>
  <si>
    <t>01110282674</t>
  </si>
  <si>
    <t>01110282767</t>
  </si>
  <si>
    <t>0111028276B</t>
  </si>
  <si>
    <t>0111028276D</t>
  </si>
  <si>
    <t>011102S2673</t>
  </si>
  <si>
    <t>011102S2674</t>
  </si>
  <si>
    <t>011102S2767</t>
  </si>
  <si>
    <t>011102S276B</t>
  </si>
  <si>
    <t>011102S276D</t>
  </si>
  <si>
    <t>01110300000</t>
  </si>
  <si>
    <t>01110382766</t>
  </si>
  <si>
    <t>01110399990</t>
  </si>
  <si>
    <t>011103S2766</t>
  </si>
  <si>
    <t>01110500000</t>
  </si>
  <si>
    <t>01110582672</t>
  </si>
  <si>
    <t>01110582766</t>
  </si>
  <si>
    <t>01110599990</t>
  </si>
  <si>
    <t>011105S2672</t>
  </si>
  <si>
    <t>011105S2766</t>
  </si>
  <si>
    <t>01120000000</t>
  </si>
  <si>
    <t>01120100000</t>
  </si>
  <si>
    <t>01120182661</t>
  </si>
  <si>
    <t>01120182762</t>
  </si>
  <si>
    <t>011201S2661</t>
  </si>
  <si>
    <t>011201S2762</t>
  </si>
  <si>
    <t>01120200000</t>
  </si>
  <si>
    <t>01120282663</t>
  </si>
  <si>
    <t>01120299990</t>
  </si>
  <si>
    <t>011202S2173</t>
  </si>
  <si>
    <t>011202S2663</t>
  </si>
  <si>
    <t>01120300000</t>
  </si>
  <si>
    <t>01120399990</t>
  </si>
  <si>
    <t>01120500000</t>
  </si>
  <si>
    <t>011205L1780</t>
  </si>
  <si>
    <t>0112F300000</t>
  </si>
  <si>
    <t>0112F367483</t>
  </si>
  <si>
    <t>0112F367484</t>
  </si>
  <si>
    <t>0112F36748S</t>
  </si>
  <si>
    <t>01130000000</t>
  </si>
  <si>
    <t>01130100000</t>
  </si>
  <si>
    <t>011301L4970</t>
  </si>
  <si>
    <t>01130200000</t>
  </si>
  <si>
    <t>01130251350</t>
  </si>
  <si>
    <t>01130251760</t>
  </si>
  <si>
    <t>01130284220</t>
  </si>
  <si>
    <t>01140000000</t>
  </si>
  <si>
    <t>01140100000</t>
  </si>
  <si>
    <t>01140100590</t>
  </si>
  <si>
    <t>01140102040</t>
  </si>
  <si>
    <t>01140102400</t>
  </si>
  <si>
    <t>01200000000</t>
  </si>
  <si>
    <t>01210000000</t>
  </si>
  <si>
    <t>01210100000</t>
  </si>
  <si>
    <t>01210142110</t>
  </si>
  <si>
    <t>01210199990</t>
  </si>
  <si>
    <t>01210200000</t>
  </si>
  <si>
    <t>01210261101</t>
  </si>
  <si>
    <t>01210261102</t>
  </si>
  <si>
    <t>01210300000</t>
  </si>
  <si>
    <t>01210399990</t>
  </si>
  <si>
    <t>0121F500000</t>
  </si>
  <si>
    <t>0121F552430</t>
  </si>
  <si>
    <t>0121F582140</t>
  </si>
  <si>
    <t>0121F599990</t>
  </si>
  <si>
    <t>0121F5S2140</t>
  </si>
  <si>
    <t>0121G500000</t>
  </si>
  <si>
    <t>01220000000</t>
  </si>
  <si>
    <t>01220100000</t>
  </si>
  <si>
    <t>01220120750</t>
  </si>
  <si>
    <t>01220120760</t>
  </si>
  <si>
    <t>01230000000</t>
  </si>
  <si>
    <t>01230100000</t>
  </si>
  <si>
    <t>01230120020</t>
  </si>
  <si>
    <t>01230185160</t>
  </si>
  <si>
    <t>01230200000</t>
  </si>
  <si>
    <t>01230299990</t>
  </si>
  <si>
    <t>01230300000</t>
  </si>
  <si>
    <t>01240000000</t>
  </si>
  <si>
    <t>01240100000</t>
  </si>
  <si>
    <t>01240142110</t>
  </si>
  <si>
    <t>01240184200</t>
  </si>
  <si>
    <t>01240184280</t>
  </si>
  <si>
    <t>01240184290</t>
  </si>
  <si>
    <t>01240199990</t>
  </si>
  <si>
    <t>012401G4200</t>
  </si>
  <si>
    <t>01240200000</t>
  </si>
  <si>
    <t>01240242110</t>
  </si>
  <si>
    <t>01240261100</t>
  </si>
  <si>
    <t>01240285160</t>
  </si>
  <si>
    <t>01240299990</t>
  </si>
  <si>
    <t>01240300000</t>
  </si>
  <si>
    <t>01240320771</t>
  </si>
  <si>
    <t>01240320772</t>
  </si>
  <si>
    <t>01240320773</t>
  </si>
  <si>
    <t>01240382751</t>
  </si>
  <si>
    <t>01240382754</t>
  </si>
  <si>
    <t>012403S2751</t>
  </si>
  <si>
    <t>012403S2754</t>
  </si>
  <si>
    <t>0124F200000</t>
  </si>
  <si>
    <t>0124F255550</t>
  </si>
  <si>
    <t>0124F2S2600</t>
  </si>
  <si>
    <t>0124G100000</t>
  </si>
  <si>
    <t>0124G152420</t>
  </si>
  <si>
    <t>0124G199990</t>
  </si>
  <si>
    <t>01250000000</t>
  </si>
  <si>
    <t>01250100000</t>
  </si>
  <si>
    <t>01250100590</t>
  </si>
  <si>
    <t>01250102040</t>
  </si>
  <si>
    <t>01250102400</t>
  </si>
  <si>
    <t>01260000000</t>
  </si>
  <si>
    <t>01260100000</t>
  </si>
  <si>
    <t>01260161103</t>
  </si>
  <si>
    <t>01260182591</t>
  </si>
  <si>
    <t>01260199990</t>
  </si>
  <si>
    <t>012601S2591</t>
  </si>
  <si>
    <t>01270000000</t>
  </si>
  <si>
    <t>01270100000</t>
  </si>
  <si>
    <t>01270199990</t>
  </si>
  <si>
    <t>01270200000</t>
  </si>
  <si>
    <t>01270299990</t>
  </si>
  <si>
    <t>01300000000</t>
  </si>
  <si>
    <t>01310000000</t>
  </si>
  <si>
    <t>01310100000</t>
  </si>
  <si>
    <t>01310182300</t>
  </si>
  <si>
    <t>01310199990</t>
  </si>
  <si>
    <t>013101S2300</t>
  </si>
  <si>
    <t>01310200000</t>
  </si>
  <si>
    <t>01310220050</t>
  </si>
  <si>
    <t>01310300000</t>
  </si>
  <si>
    <t>01310399990</t>
  </si>
  <si>
    <t>01310400000</t>
  </si>
  <si>
    <t>01310500000</t>
  </si>
  <si>
    <t>01310600000</t>
  </si>
  <si>
    <t>01310700000</t>
  </si>
  <si>
    <t>01310799990</t>
  </si>
  <si>
    <t>01320000000</t>
  </si>
  <si>
    <t>01320200000</t>
  </si>
  <si>
    <t>01320200001</t>
  </si>
  <si>
    <t>01320285230</t>
  </si>
  <si>
    <t>01320299990</t>
  </si>
  <si>
    <t>01320300000</t>
  </si>
  <si>
    <t>01320385230</t>
  </si>
  <si>
    <t>01320399990</t>
  </si>
  <si>
    <t>01320400000</t>
  </si>
  <si>
    <t>01320485230</t>
  </si>
  <si>
    <t>01320499990</t>
  </si>
  <si>
    <t>01400000000</t>
  </si>
  <si>
    <t>01410000000</t>
  </si>
  <si>
    <t>01410100000</t>
  </si>
  <si>
    <t>01410142110</t>
  </si>
  <si>
    <t>01410199990</t>
  </si>
  <si>
    <t>01420000000</t>
  </si>
  <si>
    <t>01420100000</t>
  </si>
  <si>
    <t>01420199990</t>
  </si>
  <si>
    <t>01600000000</t>
  </si>
  <si>
    <t>01610000000</t>
  </si>
  <si>
    <t>01610400000</t>
  </si>
  <si>
    <t>01610400590</t>
  </si>
  <si>
    <t>01610402040</t>
  </si>
  <si>
    <t>01610500000</t>
  </si>
  <si>
    <t>01610502400</t>
  </si>
  <si>
    <t>01610554690</t>
  </si>
  <si>
    <t>01610600000</t>
  </si>
  <si>
    <t>01610699990</t>
  </si>
  <si>
    <t>01620000000</t>
  </si>
  <si>
    <t>01620100000</t>
  </si>
  <si>
    <t>01620159300</t>
  </si>
  <si>
    <t>01620184100</t>
  </si>
  <si>
    <t>01620184120</t>
  </si>
  <si>
    <t>01620184250</t>
  </si>
  <si>
    <t>01620184270</t>
  </si>
  <si>
    <t>016201D9300</t>
  </si>
  <si>
    <t>016201F9300</t>
  </si>
  <si>
    <t>016201G4120</t>
  </si>
  <si>
    <t>016201G4250</t>
  </si>
  <si>
    <t>016201G4270</t>
  </si>
  <si>
    <t>01620200000</t>
  </si>
  <si>
    <t>01620251200</t>
  </si>
  <si>
    <t>01620300000</t>
  </si>
  <si>
    <t>01620384140</t>
  </si>
  <si>
    <t>01620384150</t>
  </si>
  <si>
    <t>01620384170</t>
  </si>
  <si>
    <t>01620384350</t>
  </si>
  <si>
    <t>01630000000</t>
  </si>
  <si>
    <t>01630300000</t>
  </si>
  <si>
    <t>01630320774</t>
  </si>
  <si>
    <t>01640000000</t>
  </si>
  <si>
    <t>01640400000</t>
  </si>
  <si>
    <t>01640499990</t>
  </si>
  <si>
    <t>0164I400000</t>
  </si>
  <si>
    <t>0164I482320</t>
  </si>
  <si>
    <t>0164I499990</t>
  </si>
  <si>
    <t>0164I4S2320</t>
  </si>
  <si>
    <t>0164I500000</t>
  </si>
  <si>
    <t>0164I582380</t>
  </si>
  <si>
    <t>0164I599990</t>
  </si>
  <si>
    <t>0164I5S2380</t>
  </si>
  <si>
    <t>0164I800000</t>
  </si>
  <si>
    <t>0164I882380</t>
  </si>
  <si>
    <t>0164I899990</t>
  </si>
  <si>
    <t>0164I8S2380</t>
  </si>
  <si>
    <t>01650000000</t>
  </si>
  <si>
    <t>01650100000</t>
  </si>
  <si>
    <t>01650100590</t>
  </si>
  <si>
    <t>01650185160</t>
  </si>
  <si>
    <t>01650199990</t>
  </si>
  <si>
    <t>01800000000</t>
  </si>
  <si>
    <t>01810000000</t>
  </si>
  <si>
    <t>01810100000</t>
  </si>
  <si>
    <t>01810199990</t>
  </si>
  <si>
    <t>01820000000</t>
  </si>
  <si>
    <t>01820100000</t>
  </si>
  <si>
    <t>01820120780</t>
  </si>
  <si>
    <t>01820142110</t>
  </si>
  <si>
    <t>01820200000</t>
  </si>
  <si>
    <t>01820299990</t>
  </si>
  <si>
    <t>01830000000</t>
  </si>
  <si>
    <t>01830100000</t>
  </si>
  <si>
    <t>01830142110</t>
  </si>
  <si>
    <t>01830182810</t>
  </si>
  <si>
    <t>01830199990</t>
  </si>
  <si>
    <t>018301S2810</t>
  </si>
  <si>
    <t>01900000000</t>
  </si>
  <si>
    <t>01910000000</t>
  </si>
  <si>
    <t>01910100000</t>
  </si>
  <si>
    <t>01910102040</t>
  </si>
  <si>
    <t>01910102400</t>
  </si>
  <si>
    <t>01920000000</t>
  </si>
  <si>
    <t>01920100000</t>
  </si>
  <si>
    <t>01920120170</t>
  </si>
  <si>
    <t>02200000000</t>
  </si>
  <si>
    <t>02200100000</t>
  </si>
  <si>
    <t>02200199990</t>
  </si>
  <si>
    <t>02200200000</t>
  </si>
  <si>
    <t>02200202040</t>
  </si>
  <si>
    <t>02200202400</t>
  </si>
  <si>
    <t>02200300000</t>
  </si>
  <si>
    <t>02200320900</t>
  </si>
  <si>
    <t>02200399990</t>
  </si>
  <si>
    <t>02200400000</t>
  </si>
  <si>
    <t>02200499990</t>
  </si>
  <si>
    <t>02300000000</t>
  </si>
  <si>
    <t>02310000000</t>
  </si>
  <si>
    <t>02310100000</t>
  </si>
  <si>
    <t>02310200000</t>
  </si>
  <si>
    <t>02310300000</t>
  </si>
  <si>
    <t>02310382560</t>
  </si>
  <si>
    <t>023103S2560</t>
  </si>
  <si>
    <t>02310400000</t>
  </si>
  <si>
    <t>02310499990</t>
  </si>
  <si>
    <t>02310600000</t>
  </si>
  <si>
    <t>02310699990</t>
  </si>
  <si>
    <t>02310700000</t>
  </si>
  <si>
    <t>02320000000</t>
  </si>
  <si>
    <t>02320100000</t>
  </si>
  <si>
    <t>02320199990</t>
  </si>
  <si>
    <t>02320200000</t>
  </si>
  <si>
    <t>02320299990</t>
  </si>
  <si>
    <t>02320300000</t>
  </si>
  <si>
    <t>02320382560</t>
  </si>
  <si>
    <t>02320399990</t>
  </si>
  <si>
    <t>023203S2560</t>
  </si>
  <si>
    <t>02320400000</t>
  </si>
  <si>
    <t>02320499990</t>
  </si>
  <si>
    <t>02320500000</t>
  </si>
  <si>
    <t>02320582560</t>
  </si>
  <si>
    <t>02320599990</t>
  </si>
  <si>
    <t>023205S2560</t>
  </si>
  <si>
    <t>02400000000</t>
  </si>
  <si>
    <t>02400200000</t>
  </si>
  <si>
    <t>02400400000</t>
  </si>
  <si>
    <t>02400499990</t>
  </si>
  <si>
    <t>02400800000</t>
  </si>
  <si>
    <t>02400885160</t>
  </si>
  <si>
    <t>02400899990</t>
  </si>
  <si>
    <t>02500000000</t>
  </si>
  <si>
    <t>02500100000</t>
  </si>
  <si>
    <t>02500161801</t>
  </si>
  <si>
    <t>02500161802</t>
  </si>
  <si>
    <t>02500200000</t>
  </si>
  <si>
    <t>02500300000</t>
  </si>
  <si>
    <t>02500382630</t>
  </si>
  <si>
    <t>025003S2630</t>
  </si>
  <si>
    <t>04000000000</t>
  </si>
  <si>
    <t>04000100000</t>
  </si>
  <si>
    <t>04000120210</t>
  </si>
  <si>
    <t>04000200000</t>
  </si>
  <si>
    <t>04000200999</t>
  </si>
  <si>
    <t>04000202030</t>
  </si>
  <si>
    <t>04000202040</t>
  </si>
  <si>
    <t>04000202110</t>
  </si>
  <si>
    <t>04000202120</t>
  </si>
  <si>
    <t>04000202250</t>
  </si>
  <si>
    <t>04000202400</t>
  </si>
  <si>
    <t>04000220980</t>
  </si>
  <si>
    <t>04000300000</t>
  </si>
  <si>
    <t>04000320950</t>
  </si>
  <si>
    <t>04000320970</t>
  </si>
  <si>
    <t>04000400000</t>
  </si>
  <si>
    <t>04000420980</t>
  </si>
  <si>
    <t>04000500000</t>
  </si>
  <si>
    <t>04000572701</t>
  </si>
  <si>
    <t>0400W400000</t>
  </si>
  <si>
    <t>0400W458530</t>
  </si>
  <si>
    <t>sis</t>
  </si>
  <si>
    <t>номер подпрограммы</t>
  </si>
  <si>
    <t>Пункт подпрограммы</t>
  </si>
  <si>
    <t>Неуказаный тип средств</t>
  </si>
  <si>
    <t>Федеральный бюджет</t>
  </si>
  <si>
    <t>Бюджетные средства (Федеральный бюджет) Субвенции</t>
  </si>
  <si>
    <t>Бюджетные средства (Федеральный бюджет) Субсидии</t>
  </si>
  <si>
    <t>Бюджетные средства (Федеральный бюджет) Иные межбюджетные трансферты</t>
  </si>
  <si>
    <t>Бюджет субъекта РФ</t>
  </si>
  <si>
    <t>Бюджетные средства (Бюджет субъекта РФ) Субвенции</t>
  </si>
  <si>
    <t>Бюджетные средства (Бюджет субъекта РФ) Субвенции остатки</t>
  </si>
  <si>
    <t>Бюджетные средства (Бюджет субъекта РФ) Субсидии</t>
  </si>
  <si>
    <t>Бюджетные средства (Бюджет субъекта РФ) ГК Фонд развития территорий</t>
  </si>
  <si>
    <t>Бюджетные средства (Бюджет субъекта РФ) Субсидии остатки</t>
  </si>
  <si>
    <t>Бюджетные средства (Бюджет субъекта РФ) Иные межбюджетные трансферты</t>
  </si>
  <si>
    <t>Бюджетные средства (Бюджет субъекта РФ) Иные межбюджетные трансферты (наказы избирателей депутатам Думы ХМАО-Югры)</t>
  </si>
  <si>
    <t>Бюджетные средства (Бюджет субъекта РФ) Иные межбюджетные трансферты (наказы избирателей депутатам Думы ХМАО-Югры) остатки</t>
  </si>
  <si>
    <t>Бюджетные средства (Бюджет субъекта РФ)Иные межбюджетные трансферты остатки</t>
  </si>
  <si>
    <t>Безвозмездные поступления</t>
  </si>
  <si>
    <t>Бюджетные средства (Прочие безвозмездные поступления) Инициативные платежи</t>
  </si>
  <si>
    <t>Бюджетные средства (ООО "РН-Юганскнефтегаз") Договор № от 2022 (___________ руб.)</t>
  </si>
  <si>
    <t>Бюджетные средства (ООО "РН-Юганскнефтегаз") Договор №7 от 20.06.2017 (212 680 342 р.)</t>
  </si>
  <si>
    <t>Бюджетные средства (ООО "РН-Юганскнефтегаз") Договор №8 от 20.06.2017 (74 761 158 р.)</t>
  </si>
  <si>
    <t>Бюджетные средства (ООО "РН-Юганскнефтегаз") Договор № 1 от 02.07.2018 (243 090 000 руб.)</t>
  </si>
  <si>
    <t>Бюджетные средства (ООО "РН-Юганскнефтегаз") Договор № 2 от 02.07.2018 (43 910 000 руб.)</t>
  </si>
  <si>
    <t>Бюджетные средства (ООО "РН-Юганскнефтегаз") Договор № 27 от 01.10.2018 (262 567 944 руб.)</t>
  </si>
  <si>
    <t>Бюджетные средства (ООО "РН-Юганскнефтегаз") Договор №28 от 01.10.2018 ( 133 199 300 руб.)</t>
  </si>
  <si>
    <t>Бюджетные средства (ООО "РН-Юганскнефтегаз") Договор №2142019/2563Д от 04.12.2019 (192 042 100 рублей)</t>
  </si>
  <si>
    <t>Бюджетные средства (ООО "РН-Юганскнефтегаз") Договор №2142020/2834Д от 24.12.2020 (402 500 000 рублей)</t>
  </si>
  <si>
    <t>Бюджетные средства (ООО "РН-Юганскнефтегаз") Договор №2142021/3395Д от 29.12.2021 (247 976 000 рублей)</t>
  </si>
  <si>
    <t>Бюджет муниципального образования</t>
  </si>
  <si>
    <t>Бюджетные средства (Бюджет муниципального образования)</t>
  </si>
  <si>
    <t>Бюджетные средства (Бюджет муниципального образования) ввод (приобретение) новых объектов</t>
  </si>
  <si>
    <t>Бюджетные средства (Бюджет муниципального образования) остатки средств, неиспользованные в отчетном финансовом году</t>
  </si>
  <si>
    <t>Бюджетные средства (Бюджет муниципального образования) резервный фонд по постановлениям</t>
  </si>
  <si>
    <t>Бюджетные средства (Бюджет муниципального образования) резервный фонд по иным образом зарезервированным бюджетным ассигнованиям</t>
  </si>
  <si>
    <t>Бюджетные средства (Бюджет муниципального образования) резервный фонд по иным образом зарезервированным бюджетным ассигнованиям на обеспечение доли муниципального образования в соответствии с условиями государственных программ</t>
  </si>
  <si>
    <t>Бюджетные средства (Бюджет муниципального образования) резервный фонд по иным образом зарезервированным бюджетным ассигнованиям на реализацию инициативных проектов</t>
  </si>
  <si>
    <t>Бюджетные средства (Бюджет муниципального образования) резервный фонд по иным образом зарезервированным бюджетным ассигнованиям на исполнение судебных актов, предусматривающих обращение взыскания на средства бюджета города и (или) предусматривающих перечисление этих средств в счет оплаты судебных издержек, увеличения подлежащих уплате казенным учреждением сумм налогов, сборов, пеней, штрафов</t>
  </si>
  <si>
    <t xml:space="preserve">Бюджетные средства (Бюджет муниципального образования) резервный фонд по иным зарезервированным бюджетным ассигнованиям на обеспечение расходных обязательств, возникающих после ввода в эксплуатацию новых объектов муниципальной собственности </t>
  </si>
  <si>
    <t>Бюджетные средства (Бюджет муниципального образования) к юбилею города Нефтеюганска</t>
  </si>
  <si>
    <t>Бюджетные средства (Бюджет муниципального образования) ко дню Победы</t>
  </si>
  <si>
    <t>Бюджетные средства (Бюджет муниципального образования) дотация в целях стимулирования роста налогового потенциала и качества планирования доходов</t>
  </si>
  <si>
    <t>Бюджетные средства (Бюджет муниципального образования) дотация на обеспечение сбалансированности местных бюджетов</t>
  </si>
  <si>
    <t>Бюджетные средства (Бюджет муниципального образования) дотация для поощрения достижения наилучших значений показателей деятельности органов местного самоуправления</t>
  </si>
  <si>
    <t>Средства временного распоряжения</t>
  </si>
  <si>
    <t>Средства временного распоряжения (ПБС) Текущий год</t>
  </si>
  <si>
    <t>Средства временного распоряжения (ПБС) (Остатки прошлых лет)</t>
  </si>
  <si>
    <t>Средства временного распоряжения (ГРБС) Текущий год</t>
  </si>
  <si>
    <t>Средства временного распоряжения (ГРБС) (Остатки прошлых лет)</t>
  </si>
  <si>
    <t>Субсидии на выполнение муниципального задания</t>
  </si>
  <si>
    <t>Субсидии на выполнение муниципального задания (Бюджет муниципального образования)</t>
  </si>
  <si>
    <t>Субсидии на выполнение муниципального задания (остатки прошлых лет)</t>
  </si>
  <si>
    <t>Субсидии на выполнение муниципального задания (возврат дебиторской задолженности)</t>
  </si>
  <si>
    <t>Субсидии на выполнение муниципального задания (субвенции Федеральный бюджет)</t>
  </si>
  <si>
    <t>Субсидии на выполнение муниципального задания (субсидии Федеральный бюджет)</t>
  </si>
  <si>
    <t>Субсидии на выполнение муниципального задания (иные межбюджетные трансферты Федеральный бюджет)</t>
  </si>
  <si>
    <t>Субсидии на выполнение муниципального задания (субвенции Бюджет субъекта РФ)</t>
  </si>
  <si>
    <t>Субсидии на выполнение муниципального задания (субсидии Бюджет субъекта РФ)</t>
  </si>
  <si>
    <t>Субсидии на выполнение муниципального задания (иные межбюджетные трансферты Бюджет субъекта РФ)</t>
  </si>
  <si>
    <t>Субсидии на выполнение муниципального задания (иные межбюджетные трансферты наказы избирателей депутатам Думы ХМАО-Югры)</t>
  </si>
  <si>
    <t>Субсидии на выполнение муниципального задания (иные межбюджетные трансферты наказы избирателей депутатам Думы ХМАО-Югры) остатки</t>
  </si>
  <si>
    <t>Субсидии на выполнение муниципального задания (ООО "РН-ЮНГ" договор № 27 от 01.10.2018)</t>
  </si>
  <si>
    <t>Субсидии на выполнение муниципального задания (ООО "РН-ЮНГ" договор №28 от 01.10.2018)</t>
  </si>
  <si>
    <t>Субсидии на выполнение муниципального задания (ООО "РН-ЮНГ" договор №2142019/2563Д от 04.12.2019)</t>
  </si>
  <si>
    <t>Субсидии на выполнение муниципального задания (ООО "РН-ЮНГ" договор №2142020/2834Д от 24.12.2020)</t>
  </si>
  <si>
    <t>Субсидии на выполнение муниципального задания (ООО "РН-ЮНГ" договор №2142021/3395Д от 29.12.2021)</t>
  </si>
  <si>
    <t>Субсидии на иные цели</t>
  </si>
  <si>
    <t>Субсидии на иные цели (Бюджет муниципального образования)</t>
  </si>
  <si>
    <t>Субсидии на иные цели (остатки прошлых лет)</t>
  </si>
  <si>
    <t>Субсидии на иные цели (возврат дебиторской задолженности)</t>
  </si>
  <si>
    <t>Субсидии на иные цели (субсидии Федеральный бюджет)</t>
  </si>
  <si>
    <t>Субсидии на иные цели (иные межбюджетные трансферты Федеральный бюджет)</t>
  </si>
  <si>
    <t>Субсидии на иные цели (субвенции Бюджет субъекта РФ)</t>
  </si>
  <si>
    <t>Субсидии на иные цели (субсидии Бюджет субъекта РФ)</t>
  </si>
  <si>
    <t>Прочие средства бюджетных и автономных учреждений</t>
  </si>
  <si>
    <t>Приносящая доход деятельность</t>
  </si>
  <si>
    <t>Доходы от возмещения коммунальных услуг</t>
  </si>
  <si>
    <t>Доходы от компенсации затрат</t>
  </si>
  <si>
    <t>Арендная плата за муниципальное имущество</t>
  </si>
  <si>
    <t>Доходы от возмещения Фонда социального страхования РФ</t>
  </si>
  <si>
    <t>Доходы от штрафных санкций за нарушение законодательства в закупках и нарушение условий контрактов(договоров)</t>
  </si>
  <si>
    <t>Прочие безвозмездные поступления от сектора гос управления</t>
  </si>
  <si>
    <t>Прочие безвозмездные поступления (за ислючением сектора гос управления)</t>
  </si>
  <si>
    <t>Остатки по платным услугам</t>
  </si>
  <si>
    <t>Средства временного распоряжения (остатки)</t>
  </si>
  <si>
    <t>Средства БУ/АУ (невыясненные)</t>
  </si>
  <si>
    <t>Средства некоммерческих организаций на отдельных лс</t>
  </si>
  <si>
    <t>Средства некоммерческих организаций на отдельных лс (не подлежащие казначейскому сопровождению)</t>
  </si>
  <si>
    <t>Средства некоммерческих организаций на отдельных лс (подлежащие казначейскому сопровождению)</t>
  </si>
  <si>
    <t>Код</t>
  </si>
  <si>
    <t>тип средств2</t>
  </si>
  <si>
    <t>Итог</t>
  </si>
  <si>
    <t>1.1</t>
  </si>
  <si>
    <t>1.1.2</t>
  </si>
  <si>
    <t>1.1.3</t>
  </si>
  <si>
    <t>1.1.4</t>
  </si>
  <si>
    <t>1.1.5</t>
  </si>
  <si>
    <t>1.3.1</t>
  </si>
  <si>
    <t>Общий итог</t>
  </si>
  <si>
    <t>Сумма по полю КП ПБС 2023 год</t>
  </si>
  <si>
    <t>Значения</t>
  </si>
  <si>
    <t>Сумма по полю Исполнено</t>
  </si>
  <si>
    <t>Отчет об исполнении сетевого плана-графика по реализации программы "Развитие физическкой культуры и спорта в городе Нефтеюганске"</t>
  </si>
  <si>
    <t>№ п/п</t>
  </si>
  <si>
    <t>Всего</t>
  </si>
  <si>
    <t>окружной бюджет</t>
  </si>
  <si>
    <t>федеральный бюджет</t>
  </si>
  <si>
    <t>местный бюджет</t>
  </si>
  <si>
    <t>1</t>
  </si>
  <si>
    <t>2</t>
  </si>
  <si>
    <t>3</t>
  </si>
  <si>
    <t>4</t>
  </si>
  <si>
    <t>5</t>
  </si>
  <si>
    <t>6</t>
  </si>
  <si>
    <t>7</t>
  </si>
  <si>
    <t>8</t>
  </si>
  <si>
    <t>9</t>
  </si>
  <si>
    <t>10</t>
  </si>
  <si>
    <t>11</t>
  </si>
  <si>
    <t>12</t>
  </si>
  <si>
    <t>13</t>
  </si>
  <si>
    <t>14</t>
  </si>
  <si>
    <t>15</t>
  </si>
  <si>
    <t>Комитет физической культуры и спорта администрации города Нефтеюганска</t>
  </si>
  <si>
    <t>Развитие физической культуры и спорта в городе Нефтеюганске</t>
  </si>
  <si>
    <t>1.1.1</t>
  </si>
  <si>
    <t>ДОиМП</t>
  </si>
  <si>
    <t>КФКиС</t>
  </si>
  <si>
    <t>1.2</t>
  </si>
  <si>
    <t>1.2.1</t>
  </si>
  <si>
    <t>1.2.2</t>
  </si>
  <si>
    <t>ДГиЗО</t>
  </si>
  <si>
    <t>1.3.2</t>
  </si>
  <si>
    <t>срез</t>
  </si>
  <si>
    <t>график</t>
  </si>
  <si>
    <t>откл</t>
  </si>
  <si>
    <t>ДГиЗО+ДО</t>
  </si>
  <si>
    <t>Соисполнение</t>
  </si>
  <si>
    <t>Уровень бюджета</t>
  </si>
  <si>
    <t>Окружной бюджет</t>
  </si>
  <si>
    <t>Местный бюджет</t>
  </si>
  <si>
    <t>Временного распоряжения</t>
  </si>
  <si>
    <t>Остатки прошлых лет</t>
  </si>
  <si>
    <t>Невыясненные</t>
  </si>
  <si>
    <t>Программа</t>
  </si>
  <si>
    <t>Подпрограмма</t>
  </si>
  <si>
    <t>Организация деятельности в сфере физической культуры и спорта</t>
  </si>
  <si>
    <t>Развитие системы массовой физической культуры, подготовки спортивного резерва и спорта высших достижений</t>
  </si>
  <si>
    <t>Исполнитель</t>
  </si>
  <si>
    <t>20-30-003</t>
  </si>
  <si>
    <t>Развитие материально-технической базы и спортивной инфраструктуры</t>
  </si>
  <si>
    <t>ПЛАН  на 2024 год (рублей)</t>
  </si>
  <si>
    <t>Освоение на 31.01.2024  (рублей)</t>
  </si>
  <si>
    <t>% исполнения  к плану 2024  года</t>
  </si>
  <si>
    <t>Наименование программы, подпрограммы, структурного элемента</t>
  </si>
  <si>
    <t>Комплекс процессных мероприятий "Развитие физической культуры и массового спорта"</t>
  </si>
  <si>
    <t>На государственную поддержку организаций, входящих в систему спортивной подготовки</t>
  </si>
  <si>
    <t>Региональный проект "Укрепление материально-технической базы учреждений спорта"</t>
  </si>
  <si>
    <t>06 5 01 42110</t>
  </si>
  <si>
    <t>06 5 01 82120 06 5 01 S2120</t>
  </si>
  <si>
    <t>1.3.</t>
  </si>
  <si>
    <t>06 1 P̲5 50810</t>
  </si>
  <si>
    <t>06 4 11 82130 06 4 11 S2130</t>
  </si>
  <si>
    <t>06 4 11 99990</t>
  </si>
  <si>
    <t>1.4</t>
  </si>
  <si>
    <t>Комплекс процессных мероприятий "Содействие развитию летнего отдыха и оздоровления"</t>
  </si>
  <si>
    <t>06 4 13 20010</t>
  </si>
  <si>
    <t>1.4.1</t>
  </si>
  <si>
    <t>Организация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t>
  </si>
  <si>
    <t>1.4.2</t>
  </si>
  <si>
    <t>06 4 13 82050 06 4 13 S2050</t>
  </si>
  <si>
    <t>1.5.</t>
  </si>
  <si>
    <t>Комплекс процессных мероприятий "Совершенствование инфраструктуры спорта в городе Нефтеюганске"</t>
  </si>
  <si>
    <t>06 4 14 42110</t>
  </si>
  <si>
    <t>06 4 14 99990</t>
  </si>
  <si>
    <t>1.5.1</t>
  </si>
  <si>
    <t>1.5.2</t>
  </si>
  <si>
    <t>2.</t>
  </si>
  <si>
    <t>Комплекс процессных мероприятий "Развитие спорта высших достижений"</t>
  </si>
  <si>
    <t>2.1</t>
  </si>
  <si>
    <t>2.1.1</t>
  </si>
  <si>
    <t>06 4 12 00590</t>
  </si>
  <si>
    <t xml:space="preserve">На расходы муниципальных образований по обеспечению образовательных организаций, осуществляющих подготовку спортивного резерва </t>
  </si>
  <si>
    <t>2.1.2</t>
  </si>
  <si>
    <t>06 4 12 82970 06 4 12 S2970</t>
  </si>
  <si>
    <t xml:space="preserve">Реализация наказов избирателей депутатам Думы Ханты-Мансийского автономного округа - Югры </t>
  </si>
  <si>
    <t>2.1.3</t>
  </si>
  <si>
    <t>3.</t>
  </si>
  <si>
    <t>3.1</t>
  </si>
  <si>
    <t>Комплекс процессных мероприятий "Обеспечение деятельности органов местного самоуправления города Нефтеюганска"</t>
  </si>
  <si>
    <t xml:space="preserve">	Расходы на обеспечение функций органов местного самоуправления</t>
  </si>
  <si>
    <t>3.1.1</t>
  </si>
  <si>
    <t>06 4 01 02040</t>
  </si>
  <si>
    <t>3.2.</t>
  </si>
  <si>
    <t>Комплекс процессных мероприятий "Укрепление общественного здоровья"</t>
  </si>
  <si>
    <t>Ответственный за реализацию    ГРБС</t>
  </si>
  <si>
    <t>Направление (подпрограмма) "Развитие физической культуры и массового спорта"</t>
  </si>
  <si>
    <t>Направление (подпрограмма) "Развитие спорта высших достижений, системы подготовки спортивного резерва и детско-юношеского спорта"</t>
  </si>
  <si>
    <t>Направление (подпрограмма) "Организация деятельности в сфере физической культуры и спорта"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</si>
</sst>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00\ _₽_-;\-* #,##0.00\ _₽_-;_-* &quot;-&quot;??\ _₽_-;_-@_-"/>
    <numFmt numFmtId="165" formatCode="0.0"/>
    <numFmt numFmtId="166" formatCode="0.00000"/>
  </numFmts>
  <fonts count="9" x14ac:knownFonts="1">
    <font>
      <sz val="11"/>
      <color theme="1"/>
      <name val="Calibri"/>
      <family val="2"/>
      <charset val="204"/>
      <scheme val="minor"/>
    </font>
    <font>
      <sz val="11"/>
      <color theme="1"/>
      <name val="Calibri"/>
      <family val="2"/>
      <charset val="204"/>
      <scheme val="minor"/>
    </font>
    <font>
      <sz val="10"/>
      <name val="Arial"/>
      <family val="2"/>
      <charset val="204"/>
    </font>
    <font>
      <sz val="8"/>
      <name val="Calibri"/>
      <family val="2"/>
      <charset val="204"/>
      <scheme val="minor"/>
    </font>
    <font>
      <b/>
      <sz val="14"/>
      <name val="Calibri"/>
      <family val="1"/>
      <charset val="204"/>
      <scheme val="minor"/>
    </font>
    <font>
      <sz val="14"/>
      <name val="Calibri"/>
      <family val="1"/>
      <charset val="204"/>
      <scheme val="minor"/>
    </font>
    <font>
      <sz val="14"/>
      <name val="Times New Roman"/>
      <family val="1"/>
      <charset val="204"/>
    </font>
    <font>
      <b/>
      <sz val="14"/>
      <name val="Times New Roman"/>
      <family val="1"/>
      <charset val="204"/>
    </font>
    <font>
      <b/>
      <sz val="12"/>
      <name val="Times New Roman"/>
      <family val="1"/>
      <charset val="204"/>
    </font>
  </fonts>
  <fills count="7">
    <fill>
      <patternFill patternType="none"/>
    </fill>
    <fill>
      <patternFill patternType="gray125"/>
    </fill>
    <fill>
      <patternFill patternType="solid">
        <fgColor theme="9" tint="0.39997558519241921"/>
        <bgColor indexed="64"/>
      </patternFill>
    </fill>
    <fill>
      <patternFill patternType="solid">
        <fgColor theme="0" tint="-4.9989318521683403E-2"/>
        <bgColor indexed="64"/>
      </patternFill>
    </fill>
    <fill>
      <patternFill patternType="solid">
        <fgColor theme="0"/>
        <bgColor indexed="64"/>
      </patternFill>
    </fill>
    <fill>
      <patternFill patternType="solid">
        <fgColor theme="0" tint="-0.14999847407452621"/>
        <bgColor indexed="64"/>
      </patternFill>
    </fill>
    <fill>
      <patternFill patternType="solid">
        <fgColor theme="2" tint="-9.9978637043366805E-2"/>
        <bgColor indexed="64"/>
      </patternFill>
    </fill>
  </fills>
  <borders count="9">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5">
    <xf numFmtId="0" fontId="0" fillId="0" borderId="0"/>
    <xf numFmtId="43" fontId="1" fillId="0" borderId="0" applyFont="0" applyFill="0" applyBorder="0" applyAlignment="0" applyProtection="0"/>
    <xf numFmtId="0" fontId="2" fillId="0" borderId="0"/>
    <xf numFmtId="164" fontId="1" fillId="0" borderId="0" applyFont="0" applyFill="0" applyBorder="0" applyAlignment="0" applyProtection="0"/>
    <xf numFmtId="9" fontId="1" fillId="0" borderId="0" applyFont="0" applyFill="0" applyBorder="0" applyAlignment="0" applyProtection="0"/>
  </cellStyleXfs>
  <cellXfs count="88">
    <xf numFmtId="0" fontId="0" fillId="0" borderId="0" xfId="0"/>
    <xf numFmtId="0" fontId="2" fillId="0" borderId="0" xfId="2"/>
    <xf numFmtId="43" fontId="0" fillId="0" borderId="0" xfId="1" applyFont="1"/>
    <xf numFmtId="49" fontId="2" fillId="0" borderId="0" xfId="2" applyNumberFormat="1"/>
    <xf numFmtId="0" fontId="0" fillId="2" borderId="0" xfId="0" applyFill="1"/>
    <xf numFmtId="0" fontId="0" fillId="0" borderId="0" xfId="0" pivotButton="1"/>
    <xf numFmtId="43" fontId="0" fillId="0" borderId="0" xfId="0" applyNumberFormat="1"/>
    <xf numFmtId="0" fontId="5" fillId="0" borderId="0" xfId="0" applyFont="1" applyAlignment="1">
      <alignment vertical="center"/>
    </xf>
    <xf numFmtId="4" fontId="5" fillId="0" borderId="0" xfId="0" applyNumberFormat="1" applyFont="1" applyAlignment="1">
      <alignment vertical="center"/>
    </xf>
    <xf numFmtId="164" fontId="5" fillId="0" borderId="0" xfId="3" applyFont="1" applyFill="1" applyBorder="1" applyAlignment="1">
      <alignment vertical="center"/>
    </xf>
    <xf numFmtId="0" fontId="4" fillId="0" borderId="0" xfId="0" applyFont="1" applyAlignment="1">
      <alignment vertical="center"/>
    </xf>
    <xf numFmtId="4" fontId="4" fillId="0" borderId="0" xfId="0" applyNumberFormat="1" applyFont="1" applyAlignment="1">
      <alignment vertical="center"/>
    </xf>
    <xf numFmtId="0" fontId="0" fillId="0" borderId="0" xfId="0" applyNumberFormat="1"/>
    <xf numFmtId="43" fontId="0" fillId="0" borderId="0" xfId="0" applyNumberFormat="1" applyFont="1"/>
    <xf numFmtId="43" fontId="0" fillId="0" borderId="0" xfId="1" applyNumberFormat="1" applyFont="1"/>
    <xf numFmtId="0" fontId="5" fillId="4" borderId="0" xfId="0" applyFont="1" applyFill="1" applyAlignment="1">
      <alignment vertical="center"/>
    </xf>
    <xf numFmtId="4" fontId="5" fillId="4" borderId="0" xfId="0" applyNumberFormat="1" applyFont="1" applyFill="1" applyAlignment="1">
      <alignment vertical="center"/>
    </xf>
    <xf numFmtId="10" fontId="7" fillId="6" borderId="2" xfId="4" applyNumberFormat="1" applyFont="1" applyFill="1" applyBorder="1" applyAlignment="1">
      <alignment horizontal="center" vertical="center" wrapText="1"/>
    </xf>
    <xf numFmtId="0" fontId="5" fillId="0" borderId="0" xfId="0" applyFont="1" applyAlignment="1">
      <alignment vertical="center" wrapText="1"/>
    </xf>
    <xf numFmtId="49" fontId="6" fillId="4" borderId="2" xfId="0" applyNumberFormat="1" applyFont="1" applyFill="1" applyBorder="1" applyAlignment="1" applyProtection="1">
      <alignment horizontal="center" vertical="center" wrapText="1"/>
      <protection locked="0"/>
    </xf>
    <xf numFmtId="49" fontId="6" fillId="4" borderId="3" xfId="0" applyNumberFormat="1" applyFont="1" applyFill="1" applyBorder="1" applyAlignment="1" applyProtection="1">
      <alignment horizontal="center" vertical="center" wrapText="1"/>
      <protection locked="0"/>
    </xf>
    <xf numFmtId="49" fontId="5" fillId="4" borderId="0" xfId="0" applyNumberFormat="1" applyFont="1" applyFill="1" applyAlignment="1">
      <alignment horizontal="center" vertical="center"/>
    </xf>
    <xf numFmtId="2" fontId="5" fillId="4" borderId="0" xfId="0" applyNumberFormat="1" applyFont="1" applyFill="1" applyAlignment="1">
      <alignment vertical="center"/>
    </xf>
    <xf numFmtId="165" fontId="5" fillId="4" borderId="0" xfId="0" applyNumberFormat="1" applyFont="1" applyFill="1" applyAlignment="1">
      <alignment vertical="center"/>
    </xf>
    <xf numFmtId="0" fontId="5" fillId="4" borderId="0" xfId="0" applyFont="1" applyFill="1" applyAlignment="1">
      <alignment horizontal="right" vertical="center"/>
    </xf>
    <xf numFmtId="164" fontId="5" fillId="4" borderId="0" xfId="3" applyFont="1" applyFill="1" applyAlignment="1">
      <alignment vertical="center"/>
    </xf>
    <xf numFmtId="164" fontId="5" fillId="4" borderId="0" xfId="0" applyNumberFormat="1" applyFont="1" applyFill="1" applyAlignment="1">
      <alignment vertical="center"/>
    </xf>
    <xf numFmtId="164" fontId="5" fillId="4" borderId="0" xfId="0" applyNumberFormat="1" applyFont="1" applyFill="1" applyAlignment="1">
      <alignment horizontal="center" vertical="center"/>
    </xf>
    <xf numFmtId="166" fontId="5" fillId="4" borderId="0" xfId="0" applyNumberFormat="1" applyFont="1" applyFill="1" applyAlignment="1">
      <alignment vertical="center"/>
    </xf>
    <xf numFmtId="10" fontId="7" fillId="6" borderId="3" xfId="4" applyNumberFormat="1" applyFont="1" applyFill="1" applyBorder="1" applyAlignment="1">
      <alignment horizontal="center" vertical="center" wrapText="1"/>
    </xf>
    <xf numFmtId="2" fontId="8" fillId="4" borderId="2" xfId="0" applyNumberFormat="1" applyFont="1" applyFill="1" applyBorder="1" applyAlignment="1">
      <alignment horizontal="center" vertical="center" wrapText="1"/>
    </xf>
    <xf numFmtId="0" fontId="6" fillId="0" borderId="0" xfId="0" applyFont="1" applyAlignment="1">
      <alignment vertical="center"/>
    </xf>
    <xf numFmtId="49" fontId="6" fillId="0" borderId="0" xfId="0" applyNumberFormat="1" applyFont="1" applyAlignment="1">
      <alignment vertical="center"/>
    </xf>
    <xf numFmtId="165" fontId="8" fillId="4" borderId="2" xfId="0" applyNumberFormat="1" applyFont="1" applyFill="1" applyBorder="1" applyAlignment="1">
      <alignment horizontal="center" vertical="center" wrapText="1"/>
    </xf>
    <xf numFmtId="0" fontId="7" fillId="0" borderId="2" xfId="0" applyFont="1" applyBorder="1" applyAlignment="1">
      <alignment horizontal="center" vertical="center"/>
    </xf>
    <xf numFmtId="49" fontId="7" fillId="0" borderId="2" xfId="0" applyNumberFormat="1" applyFont="1" applyBorder="1" applyAlignment="1">
      <alignment vertical="center"/>
    </xf>
    <xf numFmtId="0" fontId="7" fillId="0" borderId="0" xfId="0" applyFont="1" applyAlignment="1">
      <alignment vertical="center"/>
    </xf>
    <xf numFmtId="49" fontId="7" fillId="6" borderId="2" xfId="0" applyNumberFormat="1" applyFont="1" applyFill="1" applyBorder="1" applyAlignment="1">
      <alignment horizontal="center" vertical="center"/>
    </xf>
    <xf numFmtId="4" fontId="7" fillId="6" borderId="2" xfId="0" applyNumberFormat="1" applyFont="1" applyFill="1" applyBorder="1" applyAlignment="1">
      <alignment horizontal="center" vertical="center" wrapText="1"/>
    </xf>
    <xf numFmtId="49" fontId="6" fillId="0" borderId="2" xfId="0" applyNumberFormat="1" applyFont="1" applyBorder="1" applyAlignment="1">
      <alignment vertical="center"/>
    </xf>
    <xf numFmtId="49" fontId="7" fillId="5" borderId="2" xfId="0" applyNumberFormat="1" applyFont="1" applyFill="1" applyBorder="1" applyAlignment="1">
      <alignment horizontal="center" vertical="center"/>
    </xf>
    <xf numFmtId="0" fontId="7" fillId="5" borderId="2" xfId="0" applyFont="1" applyFill="1" applyBorder="1" applyAlignment="1">
      <alignment horizontal="left" vertical="center" wrapText="1"/>
    </xf>
    <xf numFmtId="4" fontId="7" fillId="5" borderId="2" xfId="0" applyNumberFormat="1" applyFont="1" applyFill="1" applyBorder="1" applyAlignment="1">
      <alignment horizontal="center" vertical="center" wrapText="1"/>
    </xf>
    <xf numFmtId="49" fontId="7" fillId="3" borderId="6" xfId="0" applyNumberFormat="1" applyFont="1" applyFill="1" applyBorder="1" applyAlignment="1">
      <alignment horizontal="center" vertical="center"/>
    </xf>
    <xf numFmtId="0" fontId="7" fillId="3" borderId="6" xfId="0" applyFont="1" applyFill="1" applyBorder="1" applyAlignment="1">
      <alignment horizontal="left" vertical="center" wrapText="1"/>
    </xf>
    <xf numFmtId="0" fontId="7" fillId="3" borderId="2" xfId="0" applyFont="1" applyFill="1" applyBorder="1" applyAlignment="1">
      <alignment horizontal="left" vertical="center" wrapText="1"/>
    </xf>
    <xf numFmtId="4" fontId="7" fillId="3" borderId="2" xfId="0" applyNumberFormat="1" applyFont="1" applyFill="1" applyBorder="1" applyAlignment="1">
      <alignment horizontal="center" vertical="center" wrapText="1"/>
    </xf>
    <xf numFmtId="49" fontId="6" fillId="4" borderId="6" xfId="0" applyNumberFormat="1" applyFont="1" applyFill="1" applyBorder="1" applyAlignment="1">
      <alignment horizontal="center" vertical="center"/>
    </xf>
    <xf numFmtId="0" fontId="6" fillId="4" borderId="6" xfId="0" applyFont="1" applyFill="1" applyBorder="1" applyAlignment="1">
      <alignment horizontal="left" vertical="center" wrapText="1"/>
    </xf>
    <xf numFmtId="0" fontId="6" fillId="4" borderId="2" xfId="0" applyFont="1" applyFill="1" applyBorder="1" applyAlignment="1">
      <alignment horizontal="center" vertical="center"/>
    </xf>
    <xf numFmtId="4" fontId="6" fillId="5" borderId="2" xfId="0" applyNumberFormat="1" applyFont="1" applyFill="1" applyBorder="1" applyAlignment="1">
      <alignment horizontal="center" vertical="center" wrapText="1"/>
    </xf>
    <xf numFmtId="4" fontId="6" fillId="4" borderId="2" xfId="0" applyNumberFormat="1" applyFont="1" applyFill="1" applyBorder="1" applyAlignment="1">
      <alignment horizontal="center" vertical="center" wrapText="1"/>
    </xf>
    <xf numFmtId="4" fontId="6" fillId="6" borderId="2" xfId="0" applyNumberFormat="1" applyFont="1" applyFill="1" applyBorder="1" applyAlignment="1">
      <alignment horizontal="center" vertical="center" wrapText="1"/>
    </xf>
    <xf numFmtId="49" fontId="6" fillId="0" borderId="2" xfId="0" applyNumberFormat="1" applyFont="1" applyBorder="1" applyAlignment="1">
      <alignment vertical="center" wrapText="1"/>
    </xf>
    <xf numFmtId="0" fontId="6" fillId="3" borderId="2" xfId="0" applyFont="1" applyFill="1" applyBorder="1" applyAlignment="1">
      <alignment horizontal="center" vertical="center"/>
    </xf>
    <xf numFmtId="49" fontId="7" fillId="3" borderId="8" xfId="0" applyNumberFormat="1" applyFont="1" applyFill="1" applyBorder="1" applyAlignment="1">
      <alignment horizontal="center" vertical="center"/>
    </xf>
    <xf numFmtId="0" fontId="7" fillId="3" borderId="8" xfId="0" applyFont="1" applyFill="1" applyBorder="1" applyAlignment="1">
      <alignment horizontal="left" vertical="center" wrapText="1"/>
    </xf>
    <xf numFmtId="0" fontId="6" fillId="0" borderId="0" xfId="0" applyFont="1" applyAlignment="1">
      <alignment vertical="center" wrapText="1"/>
    </xf>
    <xf numFmtId="49" fontId="6" fillId="0" borderId="0" xfId="0" applyNumberFormat="1" applyFont="1" applyBorder="1" applyAlignment="1">
      <alignment vertical="center" wrapText="1"/>
    </xf>
    <xf numFmtId="49" fontId="7" fillId="5" borderId="6" xfId="0" applyNumberFormat="1" applyFont="1" applyFill="1" applyBorder="1" applyAlignment="1">
      <alignment horizontal="center" vertical="center"/>
    </xf>
    <xf numFmtId="0" fontId="7" fillId="5" borderId="6" xfId="0" applyFont="1" applyFill="1" applyBorder="1" applyAlignment="1">
      <alignment horizontal="left" vertical="center" wrapText="1"/>
    </xf>
    <xf numFmtId="0" fontId="7" fillId="5" borderId="2" xfId="0" applyFont="1" applyFill="1" applyBorder="1" applyAlignment="1">
      <alignment horizontal="center" vertical="center"/>
    </xf>
    <xf numFmtId="49" fontId="6" fillId="0" borderId="0" xfId="0" applyNumberFormat="1" applyFont="1" applyAlignment="1">
      <alignment vertical="center" wrapText="1"/>
    </xf>
    <xf numFmtId="0" fontId="6" fillId="5" borderId="2" xfId="0" applyFont="1" applyFill="1" applyBorder="1" applyAlignment="1">
      <alignment horizontal="left" vertical="center" wrapText="1"/>
    </xf>
    <xf numFmtId="0" fontId="6" fillId="3" borderId="2" xfId="0" applyFont="1" applyFill="1" applyBorder="1" applyAlignment="1">
      <alignment horizontal="left" vertical="center" wrapText="1"/>
    </xf>
    <xf numFmtId="49" fontId="7" fillId="4" borderId="6" xfId="0" applyNumberFormat="1" applyFont="1" applyFill="1" applyBorder="1" applyAlignment="1">
      <alignment horizontal="center" vertical="center"/>
    </xf>
    <xf numFmtId="0" fontId="7" fillId="4" borderId="6" xfId="0" applyFont="1" applyFill="1" applyBorder="1" applyAlignment="1">
      <alignment horizontal="left" vertical="center" wrapText="1"/>
    </xf>
    <xf numFmtId="49" fontId="6" fillId="4" borderId="0" xfId="0" applyNumberFormat="1" applyFont="1" applyFill="1" applyAlignment="1">
      <alignment horizontal="center" vertical="center"/>
    </xf>
    <xf numFmtId="0" fontId="6" fillId="4" borderId="0" xfId="0" applyFont="1" applyFill="1" applyAlignment="1">
      <alignment vertical="center"/>
    </xf>
    <xf numFmtId="2" fontId="6" fillId="4" borderId="0" xfId="0" applyNumberFormat="1" applyFont="1" applyFill="1" applyAlignment="1">
      <alignment vertical="center"/>
    </xf>
    <xf numFmtId="165" fontId="6" fillId="4" borderId="0" xfId="0" applyNumberFormat="1" applyFont="1" applyFill="1" applyAlignment="1">
      <alignment vertical="center"/>
    </xf>
    <xf numFmtId="0" fontId="7" fillId="4" borderId="3" xfId="0" applyFont="1" applyFill="1" applyBorder="1" applyAlignment="1">
      <alignment horizontal="center" vertical="center"/>
    </xf>
    <xf numFmtId="0" fontId="7" fillId="4" borderId="4" xfId="0" applyFont="1" applyFill="1" applyBorder="1" applyAlignment="1">
      <alignment horizontal="center" vertical="center"/>
    </xf>
    <xf numFmtId="0" fontId="7" fillId="6" borderId="2" xfId="0" applyFont="1" applyFill="1" applyBorder="1" applyAlignment="1">
      <alignment horizontal="left" vertical="center" wrapText="1"/>
    </xf>
    <xf numFmtId="0" fontId="6" fillId="4" borderId="6" xfId="0" applyFont="1" applyFill="1" applyBorder="1" applyAlignment="1">
      <alignment horizontal="left" vertical="center" wrapText="1"/>
    </xf>
    <xf numFmtId="0" fontId="6" fillId="4" borderId="7" xfId="0" applyFont="1" applyFill="1" applyBorder="1" applyAlignment="1">
      <alignment horizontal="left" vertical="center" wrapText="1"/>
    </xf>
    <xf numFmtId="49" fontId="6" fillId="4" borderId="6" xfId="0" applyNumberFormat="1" applyFont="1" applyFill="1" applyBorder="1" applyAlignment="1">
      <alignment horizontal="center" vertical="center"/>
    </xf>
    <xf numFmtId="49" fontId="6" fillId="4" borderId="7" xfId="0" applyNumberFormat="1" applyFont="1" applyFill="1" applyBorder="1" applyAlignment="1">
      <alignment horizontal="center" vertical="center"/>
    </xf>
    <xf numFmtId="49" fontId="7" fillId="4" borderId="1" xfId="0" applyNumberFormat="1" applyFont="1" applyFill="1" applyBorder="1" applyAlignment="1">
      <alignment horizontal="center" vertical="center" wrapText="1"/>
    </xf>
    <xf numFmtId="0" fontId="7" fillId="4" borderId="1" xfId="0" applyFont="1" applyFill="1" applyBorder="1" applyAlignment="1">
      <alignment vertical="center" wrapText="1"/>
    </xf>
    <xf numFmtId="49" fontId="8" fillId="4" borderId="2" xfId="0" applyNumberFormat="1" applyFont="1" applyFill="1" applyBorder="1" applyAlignment="1" applyProtection="1">
      <alignment horizontal="center" vertical="center" wrapText="1"/>
      <protection locked="0"/>
    </xf>
    <xf numFmtId="0" fontId="8" fillId="4" borderId="2" xfId="0" applyFont="1" applyFill="1" applyBorder="1" applyAlignment="1">
      <alignment horizontal="center" vertical="center" wrapText="1"/>
    </xf>
    <xf numFmtId="2" fontId="8" fillId="4" borderId="2" xfId="0" applyNumberFormat="1" applyFont="1" applyFill="1" applyBorder="1" applyAlignment="1">
      <alignment horizontal="center" vertical="center" wrapText="1"/>
    </xf>
    <xf numFmtId="165" fontId="8" fillId="4" borderId="3" xfId="0" applyNumberFormat="1" applyFont="1" applyFill="1" applyBorder="1" applyAlignment="1">
      <alignment horizontal="center" vertical="center" wrapText="1"/>
    </xf>
    <xf numFmtId="165" fontId="8" fillId="4" borderId="4" xfId="0" applyNumberFormat="1" applyFont="1" applyFill="1" applyBorder="1" applyAlignment="1">
      <alignment horizontal="center" vertical="center" wrapText="1"/>
    </xf>
    <xf numFmtId="165" fontId="8" fillId="4" borderId="5" xfId="0" applyNumberFormat="1" applyFont="1" applyFill="1" applyBorder="1" applyAlignment="1">
      <alignment horizontal="center" vertical="center" wrapText="1"/>
    </xf>
    <xf numFmtId="0" fontId="8" fillId="4" borderId="6" xfId="0" applyFont="1" applyFill="1" applyBorder="1" applyAlignment="1">
      <alignment horizontal="center" vertical="center" wrapText="1"/>
    </xf>
    <xf numFmtId="0" fontId="8" fillId="4" borderId="7" xfId="0" applyFont="1" applyFill="1" applyBorder="1" applyAlignment="1">
      <alignment horizontal="center" vertical="center" wrapText="1"/>
    </xf>
  </cellXfs>
  <cellStyles count="5">
    <cellStyle name="Обычный" xfId="0" builtinId="0"/>
    <cellStyle name="Обычный 2" xfId="2" xr:uid="{00000000-0005-0000-0000-000001000000}"/>
    <cellStyle name="Процентный" xfId="4" builtinId="5"/>
    <cellStyle name="Финансовый" xfId="1" builtinId="3"/>
    <cellStyle name="Финансовый 2" xfId="3" xr:uid="{00000000-0005-0000-0000-000004000000}"/>
  </cellStyles>
  <dxfs count="14">
    <dxf>
      <numFmt numFmtId="0" formatCode="General"/>
    </dxf>
    <dxf>
      <numFmt numFmtId="0" formatCode="General"/>
    </dxf>
    <dxf>
      <numFmt numFmtId="30" formatCode="@"/>
    </dxf>
    <dxf>
      <numFmt numFmtId="35" formatCode="_-* #,##0.00_-;\-* #,##0.00_-;_-* &quot;-&quot;??_-;_-@_-"/>
    </dxf>
    <dxf>
      <numFmt numFmtId="0" formatCode="General"/>
    </dxf>
    <dxf>
      <numFmt numFmtId="0" formatCode="General"/>
    </dxf>
    <dxf>
      <numFmt numFmtId="0" formatCode="General"/>
    </dxf>
    <dxf>
      <numFmt numFmtId="0" formatCode="General"/>
    </dxf>
    <dxf>
      <numFmt numFmtId="0" formatCode="General"/>
    </dxf>
    <dxf>
      <numFmt numFmtId="0" formatCode="General"/>
    </dxf>
    <dxf>
      <fill>
        <patternFill patternType="solid">
          <fgColor indexed="64"/>
          <bgColor theme="9" tint="0.39997558519241921"/>
        </patternFill>
      </fill>
    </dxf>
    <dxf>
      <fill>
        <patternFill patternType="solid">
          <fgColor indexed="64"/>
          <bgColor theme="9" tint="0.39997558519241921"/>
        </patternFill>
      </fill>
    </dxf>
    <dxf>
      <font>
        <b val="0"/>
        <i val="0"/>
        <strike val="0"/>
        <condense val="0"/>
        <extend val="0"/>
        <outline val="0"/>
        <shadow val="0"/>
        <u val="none"/>
        <vertAlign val="baseline"/>
        <sz val="11"/>
        <color theme="1"/>
        <name val="Calibri"/>
        <scheme val="minor"/>
      </font>
      <numFmt numFmtId="35" formatCode="_-* #,##0.00_-;\-* #,##0.00_-;_-* &quot;-&quot;??_-;_-@_-"/>
    </dxf>
    <dxf>
      <numFmt numFmtId="35" formatCode="_-* #,##0.00_-;\-* #,##0.00_-;_-* &quot;-&quot;??_-;_-@_-"/>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pivotCacheDefinition" Target="pivotCache/pivotCacheDefinition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connections" Target="connection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f\Documents%20and%20Settings\Maierav\&#1052;&#1086;&#1080;%20&#1076;&#1086;&#1082;&#1091;&#1084;&#1077;&#1085;&#1090;&#1099;\ANDY\&#1052;&#1086;&#1085;&#1080;&#1090;&#1086;&#1088;&#1080;&#1085;&#1075;%20&#1050;&#1042;\2010\&#1055;&#1088;&#1077;&#1076;&#1083;&#1086;&#1078;&#1077;&#1085;&#1080;&#1103;%20&#1087;&#1086;%20&#1082;&#1086;&#1088;&#1088;-&#1082;&#1077;%20&#1059;&#1050;&#1057;&#1072;%20(&#1088;&#1072;&#1089;&#1096;&#1080;&#1088;&#1077;&#1085;&#1085;&#1072;&#1103;%20&#1092;&#1086;&#1088;&#1084;&#1072;%20&#1076;&#1083;&#1103;%20&#1050;&#1080;&#1084;&#1072;&#1040;.&#105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УКС по состоянию на 01.05.2010"/>
      <sheetName val="Новая форма УКС на 10.06.10"/>
      <sheetName val="УКС по состоянию на 01_05_2010"/>
    </sheetNames>
    <sheetDataSet>
      <sheetData sheetId="0"/>
      <sheetData sheetId="1"/>
      <sheetData sheetId="2"/>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usver" refreshedDate="44991.804952662038" createdVersion="7" refreshedVersion="7" minRefreshableVersion="3" recordCount="310" xr:uid="{00000000-000A-0000-FFFF-FFFF00000000}">
  <cacheSource type="worksheet">
    <worksheetSource name="Результат"/>
  </cacheSource>
  <cacheFields count="29">
    <cacheField name="ГРБС" numFmtId="0">
      <sharedItems containsMixedTypes="1" containsNumber="1" containsInteger="1" minValue="1" maxValue="1"/>
    </cacheField>
    <cacheField name="РзПр" numFmtId="0">
      <sharedItems containsSemiMixedTypes="0" containsString="0" containsNumber="1" containsInteger="1" minValue="2" maxValue="1105"/>
    </cacheField>
    <cacheField name="ЦСР" numFmtId="0">
      <sharedItems containsMixedTypes="1" containsNumber="1" containsInteger="1" minValue="3" maxValue="3"/>
    </cacheField>
    <cacheField name="ВР" numFmtId="0">
      <sharedItems containsSemiMixedTypes="0" containsString="0" containsNumber="1" containsInteger="1" minValue="4" maxValue="621"/>
    </cacheField>
    <cacheField name="Тип средств" numFmtId="0">
      <sharedItems containsSemiMixedTypes="0" containsString="0" containsNumber="1" containsInteger="1" minValue="5" maxValue="400010"/>
    </cacheField>
    <cacheField name="КОСГУ" numFmtId="0">
      <sharedItems containsSemiMixedTypes="0" containsString="0" containsNumber="1" containsInteger="1" minValue="6" maxValue="349"/>
    </cacheField>
    <cacheField name="СубКОСГУ" numFmtId="0">
      <sharedItems containsSemiMixedTypes="0" containsString="0" containsNumber="1" containsInteger="1" minValue="7" maxValue="349007"/>
    </cacheField>
    <cacheField name="Получатель субсидии" numFmtId="0">
      <sharedItems containsBlank="1" containsMixedTypes="1" containsNumber="1" containsInteger="1" minValue="8" maxValue="8"/>
    </cacheField>
    <cacheField name="Код цели" numFmtId="0">
      <sharedItems containsBlank="1" containsMixedTypes="1" containsNumber="1" containsInteger="1" minValue="9" maxValue="9"/>
    </cacheField>
    <cacheField name="КРКС" numFmtId="0">
      <sharedItems containsSemiMixedTypes="0" containsString="0" containsNumber="1" containsInteger="1" minValue="10" maxValue="910"/>
    </cacheField>
    <cacheField name="Код РО" numFmtId="0">
      <sharedItems containsSemiMixedTypes="0" containsString="0" containsNumber="1" containsInteger="1" minValue="11" maxValue="272042715"/>
    </cacheField>
    <cacheField name="Сумма на 2023 год" numFmtId="0">
      <sharedItems containsSemiMixedTypes="0" containsString="0" containsNumber="1" containsInteger="1" minValue="-6017852" maxValue="6017852"/>
    </cacheField>
    <cacheField name="Сумма на 2024 год" numFmtId="0">
      <sharedItems containsSemiMixedTypes="0" containsString="0" containsNumber="1" containsInteger="1" minValue="-9123896" maxValue="9123896"/>
    </cacheField>
    <cacheField name="Сумма на 2025 год" numFmtId="0">
      <sharedItems containsSemiMixedTypes="0" containsString="0" containsNumber="1" containsInteger="1" minValue="-12039286" maxValue="12039286"/>
    </cacheField>
    <cacheField name="Исполнено" numFmtId="0">
      <sharedItems containsSemiMixedTypes="0" containsString="0" containsNumber="1" minValue="0" maxValue="10717630.26"/>
    </cacheField>
    <cacheField name="Остаток" numFmtId="0">
      <sharedItems containsSemiMixedTypes="0" containsString="0" containsNumber="1" minValue="-10917630.26" maxValue="6017852"/>
    </cacheField>
    <cacheField name="КП ПБС квартал 1" numFmtId="0">
      <sharedItems containsSemiMixedTypes="0" containsString="0" containsNumber="1" containsInteger="1" minValue="0" maxValue="16931800"/>
    </cacheField>
    <cacheField name="КП ПБС квартал 2" numFmtId="0">
      <sharedItems containsSemiMixedTypes="0" containsString="0" containsNumber="1" containsInteger="1" minValue="0" maxValue="25422700"/>
    </cacheField>
    <cacheField name="КП ПБС квартал 3" numFmtId="0">
      <sharedItems containsSemiMixedTypes="0" containsString="0" containsNumber="1" containsInteger="1" minValue="0" maxValue="25422700"/>
    </cacheField>
    <cacheField name="КП ПБС квартал 4" numFmtId="0">
      <sharedItems containsSemiMixedTypes="0" containsString="0" containsNumber="1" containsInteger="1" minValue="0" maxValue="26446300"/>
    </cacheField>
    <cacheField name="КП ПБС 2023 год" numFmtId="0">
      <sharedItems containsSemiMixedTypes="0" containsString="0" containsNumber="1" containsInteger="1" minValue="0" maxValue="84709000"/>
    </cacheField>
    <cacheField name="Остаток лимитов" numFmtId="0">
      <sharedItems containsSemiMixedTypes="0" containsString="0" containsNumber="1" containsInteger="1" minValue="-84909000" maxValue="22"/>
    </cacheField>
    <cacheField name="sis" numFmtId="0">
      <sharedItems containsNonDate="0" containsString="0" containsBlank="1"/>
    </cacheField>
    <cacheField name="тип средств2" numFmtId="0">
      <sharedItems/>
    </cacheField>
    <cacheField name="Уровень бюджета" numFmtId="0">
      <sharedItems containsBlank="1" count="5">
        <e v="#N/A"/>
        <s v="Федеральный бюджет"/>
        <s v="Окружной бюджет"/>
        <s v="Местный бюджет"/>
        <m u="1"/>
      </sharedItems>
    </cacheField>
    <cacheField name="Пункт подпрограммы" numFmtId="0">
      <sharedItems count="10">
        <s v=""/>
        <s v="1.1.5"/>
        <s v="1.1.3"/>
        <s v="1.1.4"/>
        <s v="1.2.1"/>
        <s v="1.1.2"/>
        <s v="1.1.1"/>
        <s v="1.3.1"/>
        <s v="1.1" u="1"/>
        <s v="1.2" u="1"/>
      </sharedItems>
    </cacheField>
    <cacheField name="Программа" numFmtId="0">
      <sharedItems count="2">
        <s v=""/>
        <s v="Развитие физической культуры и спорта в городе Нефтеюганске"/>
      </sharedItems>
    </cacheField>
    <cacheField name="Подпрограмма" numFmtId="0">
      <sharedItems count="4">
        <s v=""/>
        <s v="Развитие системы массовой физической культуры, подготовки спортивного резерва и спорта высших достижений"/>
        <s v="Развитие материально-технической базы и спортивной инфраструктуры"/>
        <s v="Организация деятельности в сфере физической культуры и спорта"/>
      </sharedItems>
    </cacheField>
    <cacheField name="Исполнитель" numFmtId="0">
      <sharedItems containsBlank="1" count="2">
        <s v="КФКиС"/>
        <m u="1"/>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310">
  <r>
    <n v="1"/>
    <n v="2"/>
    <n v="3"/>
    <n v="4"/>
    <n v="5"/>
    <n v="6"/>
    <n v="7"/>
    <n v="8"/>
    <n v="9"/>
    <n v="10"/>
    <n v="11"/>
    <n v="12"/>
    <n v="13"/>
    <n v="14"/>
    <n v="15"/>
    <n v="16"/>
    <n v="17"/>
    <n v="18"/>
    <n v="19"/>
    <n v="20"/>
    <n v="21"/>
    <n v="22"/>
    <m/>
    <e v="#N/A"/>
    <x v="0"/>
    <x v="0"/>
    <x v="0"/>
    <x v="0"/>
    <x v="0"/>
  </r>
  <r>
    <s v="272"/>
    <n v="1103"/>
    <s v="061P550810"/>
    <n v="612"/>
    <n v="100020"/>
    <n v="241"/>
    <n v="310003"/>
    <s v="МБУ &quot;СШОРПОЗВС&quot;"/>
    <m/>
    <n v="120"/>
    <n v="272042534"/>
    <n v="-504900"/>
    <n v="-528000"/>
    <n v="0"/>
    <n v="0"/>
    <n v="-504900"/>
    <n v="0"/>
    <n v="0"/>
    <n v="0"/>
    <n v="0"/>
    <n v="0"/>
    <n v="-504900"/>
    <m/>
    <s v="Бюджетные средства (Федеральный бюджет) Субсидии"/>
    <x v="1"/>
    <x v="1"/>
    <x v="1"/>
    <x v="1"/>
    <x v="0"/>
  </r>
  <r>
    <s v="272"/>
    <n v="1103"/>
    <s v="061P550810"/>
    <n v="612"/>
    <n v="100020"/>
    <n v="241"/>
    <n v="310003"/>
    <s v="МБУ &quot;СШОРПОЗВС&quot;"/>
    <s v="23-50810-00000-00000"/>
    <n v="120"/>
    <n v="272042534"/>
    <n v="504852"/>
    <n v="528000"/>
    <n v="0"/>
    <n v="0"/>
    <n v="504851.5"/>
    <n v="0"/>
    <n v="0"/>
    <n v="504852"/>
    <n v="0"/>
    <n v="504852"/>
    <n v="0"/>
    <m/>
    <s v="Бюджетные средства (Федеральный бюджет) Субсидии"/>
    <x v="1"/>
    <x v="1"/>
    <x v="1"/>
    <x v="1"/>
    <x v="0"/>
  </r>
  <r>
    <s v="272"/>
    <n v="709"/>
    <s v="0610282050"/>
    <n v="244"/>
    <n v="200020"/>
    <n v="226"/>
    <n v="226003"/>
    <m/>
    <s v="20-20-010"/>
    <n v="120"/>
    <n v="272042526"/>
    <n v="0"/>
    <n v="0"/>
    <n v="0"/>
    <n v="0"/>
    <n v="0"/>
    <n v="0"/>
    <n v="0"/>
    <n v="1926185"/>
    <n v="455375"/>
    <n v="2381560"/>
    <n v="-2381560"/>
    <m/>
    <s v="Бюджетные средства (Бюджет субъекта РФ) Субсидии"/>
    <x v="2"/>
    <x v="2"/>
    <x v="1"/>
    <x v="1"/>
    <x v="0"/>
  </r>
  <r>
    <s v="272"/>
    <n v="1101"/>
    <s v="0610382110"/>
    <n v="611"/>
    <n v="200020"/>
    <n v="241"/>
    <n v="226010"/>
    <s v="МБУ &quot;СШОР &quot;СПАРТАК&quot;"/>
    <s v="20-20-016"/>
    <n v="120"/>
    <n v="272042534"/>
    <n v="-4361925"/>
    <n v="-5234310"/>
    <n v="-5670503"/>
    <n v="0"/>
    <n v="-4361925"/>
    <n v="0"/>
    <n v="0"/>
    <n v="0"/>
    <n v="0"/>
    <n v="0"/>
    <n v="-4361925"/>
    <m/>
    <s v="Бюджетные средства (Бюджет субъекта РФ) Субсидии"/>
    <x v="2"/>
    <x v="3"/>
    <x v="1"/>
    <x v="1"/>
    <x v="0"/>
  </r>
  <r>
    <s v="272"/>
    <n v="1101"/>
    <s v="0610382110"/>
    <n v="611"/>
    <n v="200020"/>
    <n v="241"/>
    <n v="226010"/>
    <s v="МБУ &quot;СШОР ПО ЕДИНОБОРСТВАМ&quot;"/>
    <s v="20-20-016"/>
    <n v="120"/>
    <n v="272042534"/>
    <n v="-139080"/>
    <n v="-201541"/>
    <n v="-992264"/>
    <n v="0"/>
    <n v="-139080"/>
    <n v="0"/>
    <n v="0"/>
    <n v="0"/>
    <n v="0"/>
    <n v="0"/>
    <n v="-139080"/>
    <m/>
    <s v="Бюджетные средства (Бюджет субъекта РФ) Субсидии"/>
    <x v="2"/>
    <x v="3"/>
    <x v="1"/>
    <x v="1"/>
    <x v="0"/>
  </r>
  <r>
    <s v="272"/>
    <n v="1101"/>
    <s v="0610382110"/>
    <n v="611"/>
    <n v="200020"/>
    <n v="241"/>
    <n v="226010"/>
    <s v="МБУ &quot;СШОРПОЗВС&quot;"/>
    <s v="20-20-016"/>
    <n v="120"/>
    <n v="272042534"/>
    <n v="-3400430"/>
    <n v="-5543203"/>
    <n v="-7557288"/>
    <n v="0"/>
    <n v="-3400430"/>
    <n v="0"/>
    <n v="0"/>
    <n v="0"/>
    <n v="0"/>
    <n v="0"/>
    <n v="-3400430"/>
    <m/>
    <s v="Бюджетные средства (Бюджет субъекта РФ) Субсидии"/>
    <x v="2"/>
    <x v="3"/>
    <x v="1"/>
    <x v="1"/>
    <x v="0"/>
  </r>
  <r>
    <s v="272"/>
    <n v="1101"/>
    <s v="0610382110"/>
    <n v="611"/>
    <n v="200020"/>
    <n v="241"/>
    <n v="226011"/>
    <s v="МБУ &quot;СШОР &quot;СПАРТАК&quot;"/>
    <s v="20-20-016"/>
    <n v="120"/>
    <n v="272042534"/>
    <n v="-1166022"/>
    <n v="-3697390"/>
    <n v="-6467300"/>
    <n v="0"/>
    <n v="-1166022"/>
    <n v="0"/>
    <n v="0"/>
    <n v="0"/>
    <n v="0"/>
    <n v="0"/>
    <n v="-1166022"/>
    <m/>
    <s v="Бюджетные средства (Бюджет субъекта РФ) Субсидии"/>
    <x v="2"/>
    <x v="3"/>
    <x v="1"/>
    <x v="1"/>
    <x v="0"/>
  </r>
  <r>
    <s v="272"/>
    <n v="1101"/>
    <s v="0610382110"/>
    <n v="611"/>
    <n v="200020"/>
    <n v="241"/>
    <n v="226011"/>
    <s v="МБУ &quot;СШОР ПО ЕДИНОБОРСТВАМ&quot;"/>
    <s v="20-20-016"/>
    <n v="120"/>
    <n v="272042534"/>
    <n v="-3198080"/>
    <n v="-4936960"/>
    <n v="-5788160"/>
    <n v="0"/>
    <n v="-3198080"/>
    <n v="0"/>
    <n v="0"/>
    <n v="0"/>
    <n v="0"/>
    <n v="0"/>
    <n v="-3198080"/>
    <m/>
    <s v="Бюджетные средства (Бюджет субъекта РФ) Субсидии"/>
    <x v="2"/>
    <x v="3"/>
    <x v="1"/>
    <x v="1"/>
    <x v="0"/>
  </r>
  <r>
    <s v="272"/>
    <n v="1101"/>
    <s v="0610382110"/>
    <n v="611"/>
    <n v="200020"/>
    <n v="241"/>
    <n v="310003"/>
    <s v="МБУ &quot;СШОР &quot;СПАРТАК&quot;"/>
    <s v="20-20-016"/>
    <n v="120"/>
    <n v="272042534"/>
    <n v="-479750"/>
    <n v="-479750"/>
    <n v="-479750"/>
    <n v="0"/>
    <n v="-479750"/>
    <n v="0"/>
    <n v="0"/>
    <n v="0"/>
    <n v="0"/>
    <n v="0"/>
    <n v="-479750"/>
    <m/>
    <s v="Бюджетные средства (Бюджет субъекта РФ) Субсидии"/>
    <x v="2"/>
    <x v="3"/>
    <x v="1"/>
    <x v="1"/>
    <x v="0"/>
  </r>
  <r>
    <s v="272"/>
    <n v="1101"/>
    <s v="0610382110"/>
    <n v="611"/>
    <n v="200020"/>
    <n v="241"/>
    <n v="310003"/>
    <s v="МБУ &quot;СШОРПОЗВС&quot;"/>
    <s v="20-20-016"/>
    <n v="120"/>
    <n v="272042534"/>
    <n v="-720218"/>
    <n v="-760000"/>
    <n v="-760000"/>
    <n v="0"/>
    <n v="-720218"/>
    <n v="0"/>
    <n v="0"/>
    <n v="0"/>
    <n v="0"/>
    <n v="0"/>
    <n v="-720218"/>
    <m/>
    <s v="Бюджетные средства (Бюджет субъекта РФ) Субсидии"/>
    <x v="2"/>
    <x v="3"/>
    <x v="1"/>
    <x v="1"/>
    <x v="0"/>
  </r>
  <r>
    <s v="272"/>
    <n v="1101"/>
    <s v="0610382110"/>
    <n v="611"/>
    <n v="200020"/>
    <n v="241"/>
    <n v="345001"/>
    <s v="МБУ &quot;СШОР &quot;СПАРТАК&quot;"/>
    <s v="20-20-016"/>
    <n v="120"/>
    <n v="272042534"/>
    <n v="-522500"/>
    <n v="-522500"/>
    <n v="-522500"/>
    <n v="0"/>
    <n v="-522500"/>
    <n v="0"/>
    <n v="0"/>
    <n v="0"/>
    <n v="0"/>
    <n v="0"/>
    <n v="-522500"/>
    <m/>
    <s v="Бюджетные средства (Бюджет субъекта РФ) Субсидии"/>
    <x v="2"/>
    <x v="3"/>
    <x v="1"/>
    <x v="1"/>
    <x v="0"/>
  </r>
  <r>
    <s v="272"/>
    <n v="1101"/>
    <s v="0610382110"/>
    <n v="611"/>
    <n v="200020"/>
    <n v="241"/>
    <n v="345001"/>
    <s v="МБУ ЦФКИС &quot;ЖЕМЧУЖИНА ЮГРЫ&quot;"/>
    <s v="20-20-016"/>
    <n v="120"/>
    <n v="272042534"/>
    <n v="-477200"/>
    <n v="0"/>
    <n v="0"/>
    <n v="0"/>
    <n v="-477200"/>
    <n v="0"/>
    <n v="0"/>
    <n v="0"/>
    <n v="0"/>
    <n v="0"/>
    <n v="-477200"/>
    <m/>
    <s v="Бюджетные средства (Бюджет субъекта РФ) Субсидии"/>
    <x v="2"/>
    <x v="3"/>
    <x v="1"/>
    <x v="1"/>
    <x v="0"/>
  </r>
  <r>
    <s v="272"/>
    <n v="1101"/>
    <s v="0610382110"/>
    <n v="611"/>
    <n v="200020"/>
    <n v="241"/>
    <n v="346001"/>
    <s v="МБУ &quot;СШОР &quot;СПАРТАК&quot;"/>
    <s v="20-20-016"/>
    <n v="120"/>
    <n v="272042534"/>
    <n v="-99743"/>
    <n v="-99750"/>
    <n v="-99749"/>
    <n v="0"/>
    <n v="-99743"/>
    <n v="0"/>
    <n v="0"/>
    <n v="0"/>
    <n v="0"/>
    <n v="0"/>
    <n v="-99743"/>
    <m/>
    <s v="Бюджетные средства (Бюджет субъекта РФ) Субсидии"/>
    <x v="2"/>
    <x v="3"/>
    <x v="1"/>
    <x v="1"/>
    <x v="0"/>
  </r>
  <r>
    <s v="272"/>
    <n v="1101"/>
    <s v="0610382110"/>
    <n v="621"/>
    <n v="200020"/>
    <n v="241"/>
    <n v="226010"/>
    <s v="МАУ &quot;СШ &quot;СИБИРЯК&quot;"/>
    <s v="20-20-016"/>
    <n v="210"/>
    <n v="272042534"/>
    <n v="-6017852"/>
    <n v="-9123896"/>
    <n v="-12039286"/>
    <n v="0"/>
    <n v="-6017852"/>
    <n v="0"/>
    <n v="0"/>
    <n v="0"/>
    <n v="0"/>
    <n v="0"/>
    <n v="-6017852"/>
    <m/>
    <s v="Бюджетные средства (Бюджет субъекта РФ) Субсидии"/>
    <x v="2"/>
    <x v="3"/>
    <x v="1"/>
    <x v="1"/>
    <x v="0"/>
  </r>
  <r>
    <s v="272"/>
    <n v="1101"/>
    <s v="0610382130"/>
    <n v="621"/>
    <n v="200020"/>
    <n v="241"/>
    <n v="310003"/>
    <s v="МАУ &quot;СШ &quot;СИБИРЯК&quot;"/>
    <s v="20-20-014"/>
    <n v="210"/>
    <n v="272042534"/>
    <n v="0"/>
    <n v="0"/>
    <n v="0"/>
    <n v="0"/>
    <n v="0"/>
    <n v="0"/>
    <n v="1545900"/>
    <n v="0"/>
    <n v="0"/>
    <n v="1545900"/>
    <n v="-1545900"/>
    <m/>
    <s v="Бюджетные средства (Бюджет субъекта РФ) Субсидии"/>
    <x v="2"/>
    <x v="3"/>
    <x v="1"/>
    <x v="1"/>
    <x v="0"/>
  </r>
  <r>
    <s v="272"/>
    <n v="1101"/>
    <s v="2310382560"/>
    <n v="621"/>
    <n v="200020"/>
    <n v="241"/>
    <n v="346001"/>
    <s v="МАУ &quot;СШ &quot;СИБИРЯК&quot;"/>
    <s v="20-20-021"/>
    <n v="210"/>
    <n v="272042534"/>
    <n v="0"/>
    <n v="0"/>
    <n v="0"/>
    <n v="0"/>
    <n v="0"/>
    <n v="0"/>
    <n v="44700"/>
    <n v="0"/>
    <n v="0"/>
    <n v="44700"/>
    <n v="-44700"/>
    <m/>
    <s v="Бюджетные средства (Бюджет субъекта РФ) Субсидии"/>
    <x v="2"/>
    <x v="0"/>
    <x v="0"/>
    <x v="0"/>
    <x v="0"/>
  </r>
  <r>
    <s v="272"/>
    <n v="1103"/>
    <s v="0610382110"/>
    <n v="611"/>
    <n v="200020"/>
    <n v="241"/>
    <n v="226010"/>
    <s v="МБУ &quot;СШОР &quot;СПАРТАК&quot;"/>
    <s v="20-20-016"/>
    <n v="120"/>
    <n v="272042534"/>
    <n v="4361925"/>
    <n v="5234310"/>
    <n v="5670503"/>
    <n v="0"/>
    <n v="4361925"/>
    <n v="362900"/>
    <n v="1635425"/>
    <n v="621300"/>
    <n v="1742300"/>
    <n v="4361925"/>
    <n v="0"/>
    <m/>
    <s v="Бюджетные средства (Бюджет субъекта РФ) Субсидии"/>
    <x v="2"/>
    <x v="3"/>
    <x v="1"/>
    <x v="1"/>
    <x v="0"/>
  </r>
  <r>
    <s v="272"/>
    <n v="1103"/>
    <s v="0610382110"/>
    <n v="611"/>
    <n v="200020"/>
    <n v="241"/>
    <n v="226010"/>
    <s v="МБУ &quot;СШОР ПО ЕДИНОБОРСТВАМ&quot;"/>
    <s v="20-20-016"/>
    <n v="120"/>
    <n v="272042534"/>
    <n v="139080"/>
    <n v="201541"/>
    <n v="992264"/>
    <n v="0"/>
    <n v="139080"/>
    <n v="139080"/>
    <n v="0"/>
    <n v="0"/>
    <n v="0"/>
    <n v="139080"/>
    <n v="0"/>
    <m/>
    <s v="Бюджетные средства (Бюджет субъекта РФ) Субсидии"/>
    <x v="2"/>
    <x v="3"/>
    <x v="1"/>
    <x v="1"/>
    <x v="0"/>
  </r>
  <r>
    <s v="272"/>
    <n v="1103"/>
    <s v="0610382110"/>
    <n v="611"/>
    <n v="200020"/>
    <n v="241"/>
    <n v="226010"/>
    <s v="МБУ &quot;СШОРПОЗВС&quot;"/>
    <s v="20-20-016"/>
    <n v="120"/>
    <n v="272042534"/>
    <n v="3400430"/>
    <n v="5543203"/>
    <n v="7557288"/>
    <n v="0"/>
    <n v="3400430"/>
    <n v="1071600"/>
    <n v="1117200"/>
    <n v="357200"/>
    <n v="854430"/>
    <n v="3400430"/>
    <n v="0"/>
    <m/>
    <s v="Бюджетные средства (Бюджет субъекта РФ) Субсидии"/>
    <x v="2"/>
    <x v="3"/>
    <x v="1"/>
    <x v="1"/>
    <x v="0"/>
  </r>
  <r>
    <s v="272"/>
    <n v="1103"/>
    <s v="0610382110"/>
    <n v="611"/>
    <n v="200020"/>
    <n v="241"/>
    <n v="226011"/>
    <s v="МБУ &quot;СШОР &quot;СПАРТАК&quot;"/>
    <s v="20-20-016"/>
    <n v="120"/>
    <n v="272042534"/>
    <n v="1166022"/>
    <n v="3697390"/>
    <n v="6467300"/>
    <n v="0"/>
    <n v="1166022"/>
    <n v="0"/>
    <n v="1166022"/>
    <n v="0"/>
    <n v="0"/>
    <n v="1166022"/>
    <n v="0"/>
    <m/>
    <s v="Бюджетные средства (Бюджет субъекта РФ) Субсидии"/>
    <x v="2"/>
    <x v="3"/>
    <x v="1"/>
    <x v="1"/>
    <x v="0"/>
  </r>
  <r>
    <s v="272"/>
    <n v="1103"/>
    <s v="0610382110"/>
    <n v="611"/>
    <n v="200020"/>
    <n v="241"/>
    <n v="226011"/>
    <s v="МБУ &quot;СШОР ПО ЕДИНОБОРСТВАМ&quot;"/>
    <s v="20-20-016"/>
    <n v="120"/>
    <n v="272042534"/>
    <n v="3198080"/>
    <n v="4936960"/>
    <n v="5788160"/>
    <n v="0"/>
    <n v="3198080"/>
    <n v="0"/>
    <n v="0"/>
    <n v="0"/>
    <n v="3198080"/>
    <n v="3198080"/>
    <n v="0"/>
    <m/>
    <s v="Бюджетные средства (Бюджет субъекта РФ) Субсидии"/>
    <x v="2"/>
    <x v="3"/>
    <x v="1"/>
    <x v="1"/>
    <x v="0"/>
  </r>
  <r>
    <s v="272"/>
    <n v="1103"/>
    <s v="0610382110"/>
    <n v="611"/>
    <n v="200020"/>
    <n v="241"/>
    <n v="310003"/>
    <s v="МБУ &quot;СШОР &quot;СПАРТАК&quot;"/>
    <s v="20-20-016"/>
    <n v="120"/>
    <n v="272042534"/>
    <n v="479750"/>
    <n v="479750"/>
    <n v="479750"/>
    <n v="0"/>
    <n v="479750"/>
    <n v="0"/>
    <n v="479750"/>
    <n v="0"/>
    <n v="0"/>
    <n v="479750"/>
    <n v="0"/>
    <m/>
    <s v="Бюджетные средства (Бюджет субъекта РФ) Субсидии"/>
    <x v="2"/>
    <x v="3"/>
    <x v="1"/>
    <x v="1"/>
    <x v="0"/>
  </r>
  <r>
    <s v="272"/>
    <n v="1103"/>
    <s v="0610382110"/>
    <n v="611"/>
    <n v="200020"/>
    <n v="241"/>
    <n v="310003"/>
    <s v="МБУ &quot;СШОРПОЗВС&quot;"/>
    <s v="20-20-016"/>
    <n v="120"/>
    <n v="272042534"/>
    <n v="720218"/>
    <n v="760000"/>
    <n v="760000"/>
    <n v="0"/>
    <n v="720218"/>
    <n v="0"/>
    <n v="720218"/>
    <n v="0"/>
    <n v="0"/>
    <n v="720218"/>
    <n v="0"/>
    <m/>
    <s v="Бюджетные средства (Бюджет субъекта РФ) Субсидии"/>
    <x v="2"/>
    <x v="3"/>
    <x v="1"/>
    <x v="1"/>
    <x v="0"/>
  </r>
  <r>
    <s v="272"/>
    <n v="1103"/>
    <s v="0610382110"/>
    <n v="611"/>
    <n v="200020"/>
    <n v="241"/>
    <n v="345001"/>
    <s v="МБУ &quot;СШОР &quot;СПАРТАК&quot;"/>
    <s v="20-20-016"/>
    <n v="120"/>
    <n v="272042534"/>
    <n v="522500"/>
    <n v="522500"/>
    <n v="522500"/>
    <n v="0"/>
    <n v="522500"/>
    <n v="0"/>
    <n v="522500"/>
    <n v="0"/>
    <n v="0"/>
    <n v="522500"/>
    <n v="0"/>
    <m/>
    <s v="Бюджетные средства (Бюджет субъекта РФ) Субсидии"/>
    <x v="2"/>
    <x v="3"/>
    <x v="1"/>
    <x v="1"/>
    <x v="0"/>
  </r>
  <r>
    <s v="272"/>
    <n v="1103"/>
    <s v="0610382110"/>
    <n v="611"/>
    <n v="200020"/>
    <n v="241"/>
    <n v="345001"/>
    <s v="МБУ ЦФКИС &quot;ЖЕМЧУЖИНА ЮГРЫ&quot;"/>
    <s v="20-20-016"/>
    <n v="120"/>
    <n v="272042534"/>
    <n v="477200"/>
    <n v="0"/>
    <n v="0"/>
    <n v="0"/>
    <n v="477200"/>
    <n v="0"/>
    <n v="0"/>
    <n v="477200"/>
    <n v="0"/>
    <n v="477200"/>
    <n v="0"/>
    <m/>
    <s v="Бюджетные средства (Бюджет субъекта РФ) Субсидии"/>
    <x v="2"/>
    <x v="3"/>
    <x v="1"/>
    <x v="1"/>
    <x v="0"/>
  </r>
  <r>
    <s v="272"/>
    <n v="1103"/>
    <s v="0610382110"/>
    <n v="611"/>
    <n v="200020"/>
    <n v="241"/>
    <n v="346001"/>
    <s v="МБУ &quot;СШОР &quot;СПАРТАК&quot;"/>
    <s v="20-20-016"/>
    <n v="120"/>
    <n v="272042534"/>
    <n v="99743"/>
    <n v="99750"/>
    <n v="99749"/>
    <n v="0"/>
    <n v="99743"/>
    <n v="0"/>
    <n v="99743"/>
    <n v="0"/>
    <n v="0"/>
    <n v="99743"/>
    <n v="0"/>
    <m/>
    <s v="Бюджетные средства (Бюджет субъекта РФ) Субсидии"/>
    <x v="2"/>
    <x v="3"/>
    <x v="1"/>
    <x v="1"/>
    <x v="0"/>
  </r>
  <r>
    <s v="272"/>
    <n v="1103"/>
    <s v="0610382110"/>
    <n v="621"/>
    <n v="200020"/>
    <n v="241"/>
    <n v="226010"/>
    <s v="МАУ &quot;СШ &quot;СИБИРЯК&quot;"/>
    <s v="20-20-016"/>
    <n v="210"/>
    <n v="272042534"/>
    <n v="6017852"/>
    <n v="9123896"/>
    <n v="12039286"/>
    <n v="0"/>
    <n v="6017852"/>
    <n v="1100000"/>
    <n v="1800000"/>
    <n v="800000"/>
    <n v="2317852"/>
    <n v="6017852"/>
    <n v="0"/>
    <m/>
    <s v="Бюджетные средства (Бюджет субъекта РФ) Субсидии"/>
    <x v="2"/>
    <x v="3"/>
    <x v="1"/>
    <x v="1"/>
    <x v="0"/>
  </r>
  <r>
    <s v="272"/>
    <n v="1103"/>
    <s v="061P550810"/>
    <n v="612"/>
    <n v="200020"/>
    <n v="241"/>
    <n v="310003"/>
    <s v="МБУ &quot;СШОРПОЗВС&quot;"/>
    <m/>
    <n v="120"/>
    <n v="272042534"/>
    <n v="-617000"/>
    <n v="-645300"/>
    <n v="0"/>
    <n v="0"/>
    <n v="-617000"/>
    <n v="0"/>
    <n v="0"/>
    <n v="0"/>
    <n v="0"/>
    <n v="0"/>
    <n v="-617000"/>
    <m/>
    <s v="Бюджетные средства (Бюджет субъекта РФ) Субсидии"/>
    <x v="2"/>
    <x v="1"/>
    <x v="1"/>
    <x v="1"/>
    <x v="0"/>
  </r>
  <r>
    <s v="272"/>
    <n v="1103"/>
    <s v="061P550810"/>
    <n v="612"/>
    <n v="200020"/>
    <n v="241"/>
    <n v="310003"/>
    <s v="МБУ &quot;СШОРПОЗВС&quot;"/>
    <s v="23-50810-00000-00000"/>
    <n v="120"/>
    <n v="272042534"/>
    <n v="617048"/>
    <n v="645300"/>
    <n v="0"/>
    <n v="0"/>
    <n v="617048.5"/>
    <n v="0"/>
    <n v="0"/>
    <n v="617048"/>
    <n v="0"/>
    <n v="617048"/>
    <n v="0"/>
    <m/>
    <s v="Бюджетные средства (Бюджет субъекта РФ) Субсидии"/>
    <x v="2"/>
    <x v="1"/>
    <x v="1"/>
    <x v="1"/>
    <x v="0"/>
  </r>
  <r>
    <s v="272"/>
    <n v="1101"/>
    <s v="0620185160"/>
    <n v="611"/>
    <n v="200031"/>
    <n v="241"/>
    <n v="310003"/>
    <s v="МБУ &quot;СШОРПОЗВС&quot;"/>
    <s v="20-30-003"/>
    <n v="120"/>
    <n v="272042534"/>
    <n v="310000"/>
    <n v="0"/>
    <n v="0"/>
    <n v="0"/>
    <n v="310000"/>
    <n v="0"/>
    <n v="310000"/>
    <n v="0"/>
    <n v="0"/>
    <n v="310000"/>
    <n v="0"/>
    <m/>
    <s v="Бюджетные средства (Бюджет субъекта РФ) Иные межбюджетные трансферты (наказы избирателей депутатам Думы ХМАО-Югры)"/>
    <x v="2"/>
    <x v="4"/>
    <x v="1"/>
    <x v="2"/>
    <x v="0"/>
  </r>
  <r>
    <s v="272"/>
    <n v="709"/>
    <s v="0610220010"/>
    <n v="244"/>
    <n v="400010"/>
    <n v="222"/>
    <n v="222001"/>
    <m/>
    <m/>
    <n v="120"/>
    <n v="272042526"/>
    <n v="0"/>
    <n v="0"/>
    <n v="0"/>
    <n v="0"/>
    <n v="0"/>
    <n v="0"/>
    <n v="183700"/>
    <n v="0"/>
    <n v="0"/>
    <n v="183700"/>
    <n v="-183700"/>
    <m/>
    <s v="Бюджетные средства (Бюджет муниципального образования)"/>
    <x v="3"/>
    <x v="5"/>
    <x v="1"/>
    <x v="1"/>
    <x v="0"/>
  </r>
  <r>
    <s v="272"/>
    <n v="709"/>
    <s v="0610220010"/>
    <n v="244"/>
    <n v="400010"/>
    <n v="226"/>
    <n v="226011"/>
    <m/>
    <m/>
    <n v="120"/>
    <n v="272042526"/>
    <n v="0"/>
    <n v="0"/>
    <n v="0"/>
    <n v="0"/>
    <n v="0"/>
    <n v="0"/>
    <n v="0"/>
    <n v="247100"/>
    <n v="0"/>
    <n v="247100"/>
    <n v="-247100"/>
    <m/>
    <s v="Бюджетные средства (Бюджет муниципального образования)"/>
    <x v="3"/>
    <x v="5"/>
    <x v="1"/>
    <x v="1"/>
    <x v="0"/>
  </r>
  <r>
    <s v="272"/>
    <n v="709"/>
    <s v="0610220010"/>
    <n v="244"/>
    <n v="400010"/>
    <n v="346"/>
    <n v="346001"/>
    <m/>
    <m/>
    <n v="120"/>
    <n v="272042526"/>
    <n v="0"/>
    <n v="0"/>
    <n v="0"/>
    <n v="0"/>
    <n v="0"/>
    <n v="0"/>
    <n v="76000"/>
    <n v="0"/>
    <n v="0"/>
    <n v="76000"/>
    <n v="-76000"/>
    <m/>
    <s v="Бюджетные средства (Бюджет муниципального образования)"/>
    <x v="3"/>
    <x v="5"/>
    <x v="1"/>
    <x v="1"/>
    <x v="0"/>
  </r>
  <r>
    <s v="272"/>
    <n v="709"/>
    <s v="0610220010"/>
    <n v="244"/>
    <n v="400010"/>
    <n v="349"/>
    <n v="349001"/>
    <m/>
    <m/>
    <n v="120"/>
    <n v="272042526"/>
    <n v="0"/>
    <n v="0"/>
    <n v="0"/>
    <n v="0"/>
    <n v="0"/>
    <n v="0"/>
    <n v="45980"/>
    <n v="21020"/>
    <n v="0"/>
    <n v="67000"/>
    <n v="-67000"/>
    <m/>
    <s v="Бюджетные средства (Бюджет муниципального образования)"/>
    <x v="3"/>
    <x v="5"/>
    <x v="1"/>
    <x v="1"/>
    <x v="0"/>
  </r>
  <r>
    <s v="272"/>
    <n v="709"/>
    <s v="0610220010"/>
    <n v="244"/>
    <n v="400010"/>
    <n v="349"/>
    <n v="349007"/>
    <m/>
    <m/>
    <n v="120"/>
    <n v="272042526"/>
    <n v="0"/>
    <n v="0"/>
    <n v="0"/>
    <n v="0"/>
    <n v="0"/>
    <n v="0"/>
    <n v="171800"/>
    <n v="0"/>
    <n v="0"/>
    <n v="171800"/>
    <n v="-171800"/>
    <m/>
    <s v="Бюджетные средства (Бюджет муниципального образования)"/>
    <x v="3"/>
    <x v="5"/>
    <x v="1"/>
    <x v="1"/>
    <x v="0"/>
  </r>
  <r>
    <s v="272"/>
    <n v="709"/>
    <s v="06102S2050"/>
    <n v="244"/>
    <n v="400010"/>
    <n v="226"/>
    <n v="226003"/>
    <m/>
    <m/>
    <n v="120"/>
    <n v="272042526"/>
    <n v="0"/>
    <n v="0"/>
    <n v="0"/>
    <n v="0"/>
    <n v="0"/>
    <n v="0"/>
    <n v="0"/>
    <n v="642062"/>
    <n v="151792"/>
    <n v="793854"/>
    <n v="-793854"/>
    <m/>
    <s v="Бюджетные средства (Бюджет муниципального образования)"/>
    <x v="3"/>
    <x v="2"/>
    <x v="1"/>
    <x v="1"/>
    <x v="0"/>
  </r>
  <r>
    <s v="272"/>
    <n v="1101"/>
    <s v="0610300590"/>
    <n v="611"/>
    <n v="400010"/>
    <n v="241"/>
    <n v="211001"/>
    <s v="МБУ &quot;СШОР &quot;СПАРТАК&quot;"/>
    <m/>
    <n v="910"/>
    <n v="272042534"/>
    <n v="-220800"/>
    <n v="0"/>
    <n v="0"/>
    <n v="10221306.689999999"/>
    <n v="-10442106.689999999"/>
    <n v="14920000"/>
    <n v="22265000"/>
    <n v="16965000"/>
    <n v="26446300"/>
    <n v="80596300"/>
    <n v="-80817100"/>
    <m/>
    <s v="Бюджетные средства (Бюджет муниципального образования)"/>
    <x v="3"/>
    <x v="3"/>
    <x v="1"/>
    <x v="1"/>
    <x v="0"/>
  </r>
  <r>
    <s v="272"/>
    <n v="1101"/>
    <s v="0610300590"/>
    <n v="611"/>
    <n v="400010"/>
    <n v="241"/>
    <n v="211001"/>
    <s v="МБУ &quot;СШОР ПО ЕДИНОБОРСТВАМ&quot;"/>
    <m/>
    <n v="910"/>
    <n v="272042534"/>
    <n v="-110000"/>
    <n v="0"/>
    <n v="0"/>
    <n v="4456703.6100000003"/>
    <n v="-4566703.6100000003"/>
    <n v="7425900"/>
    <n v="11990000"/>
    <n v="7980000"/>
    <n v="11980000"/>
    <n v="39375900"/>
    <n v="-39485900"/>
    <m/>
    <s v="Бюджетные средства (Бюджет муниципального образования)"/>
    <x v="3"/>
    <x v="3"/>
    <x v="1"/>
    <x v="1"/>
    <x v="0"/>
  </r>
  <r>
    <s v="272"/>
    <n v="1101"/>
    <s v="0610300590"/>
    <n v="611"/>
    <n v="400010"/>
    <n v="241"/>
    <n v="211001"/>
    <s v="МБУ &quot;СШОРПОЗВС&quot;"/>
    <m/>
    <n v="910"/>
    <n v="272042534"/>
    <n v="-200000"/>
    <n v="0"/>
    <n v="0"/>
    <n v="8388605.2400000002"/>
    <n v="-8588605.2400000002"/>
    <n v="12950000"/>
    <n v="16950000"/>
    <n v="14950000"/>
    <n v="15587200"/>
    <n v="60437200"/>
    <n v="-60637200"/>
    <m/>
    <s v="Бюджетные средства (Бюджет муниципального образования)"/>
    <x v="3"/>
    <x v="3"/>
    <x v="1"/>
    <x v="1"/>
    <x v="0"/>
  </r>
  <r>
    <s v="272"/>
    <n v="1101"/>
    <s v="0610300590"/>
    <n v="611"/>
    <n v="400010"/>
    <n v="241"/>
    <n v="211001"/>
    <s v="МБУ ЦФКИС &quot;ЖЕМЧУЖИНА ЮГРЫ&quot;"/>
    <m/>
    <n v="910"/>
    <n v="272042534"/>
    <n v="-200000"/>
    <n v="0"/>
    <n v="0"/>
    <n v="10717630.26"/>
    <n v="-10917630.26"/>
    <n v="16931800"/>
    <n v="25422700"/>
    <n v="25422700"/>
    <n v="16931800"/>
    <n v="84709000"/>
    <n v="-84909000"/>
    <m/>
    <s v="Бюджетные средства (Бюджет муниципального образования)"/>
    <x v="3"/>
    <x v="3"/>
    <x v="1"/>
    <x v="1"/>
    <x v="0"/>
  </r>
  <r>
    <s v="272"/>
    <n v="1101"/>
    <s v="0610300590"/>
    <n v="611"/>
    <n v="400010"/>
    <n v="241"/>
    <n v="211002"/>
    <s v="МБУ &quot;СШОР &quot;СПАРТАК&quot;"/>
    <m/>
    <n v="910"/>
    <n v="272042534"/>
    <n v="0"/>
    <n v="0"/>
    <n v="0"/>
    <n v="5000"/>
    <n v="-5000"/>
    <n v="5000"/>
    <n v="10000"/>
    <n v="5000"/>
    <n v="511700"/>
    <n v="531700"/>
    <n v="-531700"/>
    <m/>
    <s v="Бюджетные средства (Бюджет муниципального образования)"/>
    <x v="3"/>
    <x v="3"/>
    <x v="1"/>
    <x v="1"/>
    <x v="0"/>
  </r>
  <r>
    <s v="272"/>
    <n v="1101"/>
    <s v="0610300590"/>
    <n v="611"/>
    <n v="400010"/>
    <n v="241"/>
    <n v="211002"/>
    <s v="МБУ &quot;СШОР ПО ЕДИНОБОРСТВАМ&quot;"/>
    <m/>
    <n v="910"/>
    <n v="272042534"/>
    <n v="0"/>
    <n v="0"/>
    <n v="0"/>
    <n v="0"/>
    <n v="0"/>
    <n v="0"/>
    <n v="10000"/>
    <n v="10000"/>
    <n v="143700"/>
    <n v="163700"/>
    <n v="-163700"/>
    <m/>
    <s v="Бюджетные средства (Бюджет муниципального образования)"/>
    <x v="3"/>
    <x v="3"/>
    <x v="1"/>
    <x v="1"/>
    <x v="0"/>
  </r>
  <r>
    <s v="272"/>
    <n v="1101"/>
    <s v="0610300590"/>
    <n v="611"/>
    <n v="400010"/>
    <n v="241"/>
    <n v="211002"/>
    <s v="МБУ &quot;СШОРПОЗВС&quot;"/>
    <m/>
    <n v="910"/>
    <n v="272042534"/>
    <n v="0"/>
    <n v="0"/>
    <n v="0"/>
    <n v="0"/>
    <n v="0"/>
    <n v="130000"/>
    <n v="130000"/>
    <n v="130000"/>
    <n v="92800"/>
    <n v="482800"/>
    <n v="-482800"/>
    <m/>
    <s v="Бюджетные средства (Бюджет муниципального образования)"/>
    <x v="3"/>
    <x v="3"/>
    <x v="1"/>
    <x v="1"/>
    <x v="0"/>
  </r>
  <r>
    <s v="272"/>
    <n v="1101"/>
    <s v="0610300590"/>
    <n v="611"/>
    <n v="400010"/>
    <n v="241"/>
    <n v="211002"/>
    <s v="МБУ ЦФКИС &quot;ЖЕМЧУЖИНА ЮГРЫ&quot;"/>
    <m/>
    <n v="910"/>
    <n v="272042534"/>
    <n v="0"/>
    <n v="0"/>
    <n v="0"/>
    <n v="10000"/>
    <n v="-10000"/>
    <n v="64520"/>
    <n v="96780"/>
    <n v="96780"/>
    <n v="64520"/>
    <n v="322600"/>
    <n v="-322600"/>
    <m/>
    <s v="Бюджетные средства (Бюджет муниципального образования)"/>
    <x v="3"/>
    <x v="3"/>
    <x v="1"/>
    <x v="1"/>
    <x v="0"/>
  </r>
  <r>
    <s v="272"/>
    <n v="1101"/>
    <s v="0610300590"/>
    <n v="611"/>
    <n v="400010"/>
    <n v="241"/>
    <n v="212001"/>
    <s v="МБУ ЦФКИС &quot;ЖЕМЧУЖИНА ЮГРЫ&quot;"/>
    <m/>
    <n v="910"/>
    <n v="272042534"/>
    <n v="0"/>
    <n v="0"/>
    <n v="0"/>
    <n v="0"/>
    <n v="0"/>
    <n v="4000"/>
    <n v="0"/>
    <n v="0"/>
    <n v="0"/>
    <n v="4000"/>
    <n v="-4000"/>
    <m/>
    <s v="Бюджетные средства (Бюджет муниципального образования)"/>
    <x v="3"/>
    <x v="3"/>
    <x v="1"/>
    <x v="1"/>
    <x v="0"/>
  </r>
  <r>
    <s v="272"/>
    <n v="1101"/>
    <s v="0610300590"/>
    <n v="611"/>
    <n v="400010"/>
    <n v="241"/>
    <n v="212002"/>
    <s v="МБУ &quot;СШОР &quot;СПАРТАК&quot;"/>
    <m/>
    <n v="910"/>
    <n v="272042535"/>
    <n v="0"/>
    <n v="0"/>
    <n v="0"/>
    <n v="70500"/>
    <n v="-70500"/>
    <n v="170600"/>
    <n v="73500"/>
    <n v="3800"/>
    <n v="53200"/>
    <n v="301100"/>
    <n v="-301100"/>
    <m/>
    <s v="Бюджетные средства (Бюджет муниципального образования)"/>
    <x v="3"/>
    <x v="3"/>
    <x v="1"/>
    <x v="1"/>
    <x v="0"/>
  </r>
  <r>
    <s v="272"/>
    <n v="1101"/>
    <s v="0610300590"/>
    <n v="611"/>
    <n v="400010"/>
    <n v="241"/>
    <n v="212002"/>
    <s v="МБУ &quot;СШОР ПО ЕДИНОБОРСТВАМ&quot;"/>
    <m/>
    <n v="910"/>
    <n v="272042535"/>
    <n v="0"/>
    <n v="0"/>
    <n v="0"/>
    <n v="10400"/>
    <n v="-10400"/>
    <n v="35300"/>
    <n v="55600"/>
    <n v="15800"/>
    <n v="12000"/>
    <n v="118700"/>
    <n v="-118700"/>
    <m/>
    <s v="Бюджетные средства (Бюджет муниципального образования)"/>
    <x v="3"/>
    <x v="3"/>
    <x v="1"/>
    <x v="1"/>
    <x v="0"/>
  </r>
  <r>
    <s v="272"/>
    <n v="1101"/>
    <s v="0610300590"/>
    <n v="611"/>
    <n v="400010"/>
    <n v="241"/>
    <n v="212002"/>
    <s v="МБУ &quot;СШОРПОЗВС&quot;"/>
    <m/>
    <n v="910"/>
    <n v="272042535"/>
    <n v="0"/>
    <n v="0"/>
    <n v="0"/>
    <n v="95500"/>
    <n v="-95500"/>
    <n v="176500"/>
    <n v="25000"/>
    <n v="65000"/>
    <n v="56100"/>
    <n v="322600"/>
    <n v="-322600"/>
    <m/>
    <s v="Бюджетные средства (Бюджет муниципального образования)"/>
    <x v="3"/>
    <x v="3"/>
    <x v="1"/>
    <x v="1"/>
    <x v="0"/>
  </r>
  <r>
    <s v="272"/>
    <n v="1101"/>
    <s v="0610300590"/>
    <n v="611"/>
    <n v="400010"/>
    <n v="241"/>
    <n v="212002"/>
    <s v="МБУ ЦФКИС &quot;ЖЕМЧУЖИНА ЮГРЫ&quot;"/>
    <m/>
    <n v="910"/>
    <n v="272042535"/>
    <n v="0"/>
    <n v="0"/>
    <n v="0"/>
    <n v="3300"/>
    <n v="-3300"/>
    <n v="90600"/>
    <n v="87000"/>
    <n v="84400"/>
    <n v="6600"/>
    <n v="268600"/>
    <n v="-268600"/>
    <m/>
    <s v="Бюджетные средства (Бюджет муниципального образования)"/>
    <x v="3"/>
    <x v="3"/>
    <x v="1"/>
    <x v="1"/>
    <x v="0"/>
  </r>
  <r>
    <s v="272"/>
    <n v="1101"/>
    <s v="0610300590"/>
    <n v="611"/>
    <n v="400010"/>
    <n v="241"/>
    <n v="213001"/>
    <s v="МБУ &quot;СШОР &quot;СПАРТАК&quot;"/>
    <m/>
    <n v="910"/>
    <n v="272042534"/>
    <n v="0"/>
    <n v="0"/>
    <n v="0"/>
    <n v="1906556.48"/>
    <n v="-1906556.48"/>
    <n v="4530000"/>
    <n v="6734600"/>
    <n v="5134000"/>
    <n v="8008200"/>
    <n v="24406800"/>
    <n v="-24406800"/>
    <m/>
    <s v="Бюджетные средства (Бюджет муниципального образования)"/>
    <x v="3"/>
    <x v="3"/>
    <x v="1"/>
    <x v="1"/>
    <x v="0"/>
  </r>
  <r>
    <s v="272"/>
    <n v="1101"/>
    <s v="0610300590"/>
    <n v="611"/>
    <n v="400010"/>
    <n v="241"/>
    <n v="213001"/>
    <s v="МБУ &quot;СШОР ПО ЕДИНОБОРСТВАМ&quot;"/>
    <m/>
    <n v="910"/>
    <n v="272042534"/>
    <n v="0"/>
    <n v="0"/>
    <n v="0"/>
    <n v="770184.64"/>
    <n v="-770184.64"/>
    <n v="2260700"/>
    <n v="3624000"/>
    <n v="2416000"/>
    <n v="3624000"/>
    <n v="11924700"/>
    <n v="-11924700"/>
    <m/>
    <s v="Бюджетные средства (Бюджет муниципального образования)"/>
    <x v="3"/>
    <x v="3"/>
    <x v="1"/>
    <x v="1"/>
    <x v="0"/>
  </r>
  <r>
    <s v="272"/>
    <n v="1101"/>
    <s v="0610300590"/>
    <n v="611"/>
    <n v="400010"/>
    <n v="241"/>
    <n v="213001"/>
    <s v="МБУ &quot;СШОРПОЗВС&quot;"/>
    <m/>
    <n v="910"/>
    <n v="272042534"/>
    <n v="0"/>
    <n v="0"/>
    <n v="0"/>
    <n v="1495441.22"/>
    <n v="-1495441.22"/>
    <n v="4500000"/>
    <n v="5134000"/>
    <n v="4530000"/>
    <n v="4148400"/>
    <n v="18312400"/>
    <n v="-18312400"/>
    <m/>
    <s v="Бюджетные средства (Бюджет муниципального образования)"/>
    <x v="3"/>
    <x v="3"/>
    <x v="1"/>
    <x v="1"/>
    <x v="0"/>
  </r>
  <r>
    <s v="272"/>
    <n v="1101"/>
    <s v="0610300590"/>
    <n v="611"/>
    <n v="400010"/>
    <n v="241"/>
    <n v="213001"/>
    <s v="МБУ ЦФКИС &quot;ЖЕМЧУЖИНА ЮГРЫ&quot;"/>
    <m/>
    <n v="910"/>
    <n v="272042534"/>
    <n v="0"/>
    <n v="0"/>
    <n v="0"/>
    <n v="25229.09"/>
    <n v="-25229.09"/>
    <n v="5128500"/>
    <n v="7692750"/>
    <n v="7692750"/>
    <n v="5128500"/>
    <n v="25642500"/>
    <n v="-25642500"/>
    <m/>
    <s v="Бюджетные средства (Бюджет муниципального образования)"/>
    <x v="3"/>
    <x v="3"/>
    <x v="1"/>
    <x v="1"/>
    <x v="0"/>
  </r>
  <r>
    <s v="272"/>
    <n v="1101"/>
    <s v="0610300590"/>
    <n v="611"/>
    <n v="400010"/>
    <n v="241"/>
    <n v="213002"/>
    <s v="МБУ &quot;СШОР &quot;СПАРТАК&quot;"/>
    <m/>
    <n v="910"/>
    <n v="272042621"/>
    <n v="0"/>
    <n v="0"/>
    <n v="0"/>
    <n v="0"/>
    <n v="0"/>
    <n v="1600"/>
    <n v="3000"/>
    <n v="1500"/>
    <n v="154500"/>
    <n v="160600"/>
    <n v="-160600"/>
    <m/>
    <s v="Бюджетные средства (Бюджет муниципального образования)"/>
    <x v="3"/>
    <x v="3"/>
    <x v="1"/>
    <x v="1"/>
    <x v="0"/>
  </r>
  <r>
    <s v="272"/>
    <n v="1101"/>
    <s v="0610300590"/>
    <n v="611"/>
    <n v="400010"/>
    <n v="241"/>
    <n v="213002"/>
    <s v="МБУ &quot;СШОР ПО ЕДИНОБОРСТВАМ&quot;"/>
    <m/>
    <n v="910"/>
    <n v="272042621"/>
    <n v="0"/>
    <n v="0"/>
    <n v="0"/>
    <n v="0"/>
    <n v="0"/>
    <n v="0"/>
    <n v="3020"/>
    <n v="3020"/>
    <n v="43360"/>
    <n v="49400"/>
    <n v="-49400"/>
    <m/>
    <s v="Бюджетные средства (Бюджет муниципального образования)"/>
    <x v="3"/>
    <x v="3"/>
    <x v="1"/>
    <x v="1"/>
    <x v="0"/>
  </r>
  <r>
    <s v="272"/>
    <n v="1101"/>
    <s v="0610300590"/>
    <n v="611"/>
    <n v="400010"/>
    <n v="241"/>
    <n v="213002"/>
    <s v="МБУ &quot;СШОРПОЗВС&quot;"/>
    <m/>
    <n v="910"/>
    <n v="272042621"/>
    <n v="0"/>
    <n v="0"/>
    <n v="0"/>
    <n v="0"/>
    <n v="0"/>
    <n v="39260"/>
    <n v="39260"/>
    <n v="39260"/>
    <n v="28020"/>
    <n v="145800"/>
    <n v="-145800"/>
    <m/>
    <s v="Бюджетные средства (Бюджет муниципального образования)"/>
    <x v="3"/>
    <x v="3"/>
    <x v="1"/>
    <x v="1"/>
    <x v="0"/>
  </r>
  <r>
    <s v="272"/>
    <n v="1101"/>
    <s v="0610300590"/>
    <n v="611"/>
    <n v="400010"/>
    <n v="241"/>
    <n v="213002"/>
    <s v="МБУ ЦФКИС &quot;ЖЕМЧУЖИНА ЮГРЫ&quot;"/>
    <m/>
    <n v="910"/>
    <n v="272042621"/>
    <n v="0"/>
    <n v="0"/>
    <n v="0"/>
    <n v="0"/>
    <n v="0"/>
    <n v="19480"/>
    <n v="29220"/>
    <n v="29220"/>
    <n v="19480"/>
    <n v="97400"/>
    <n v="-97400"/>
    <m/>
    <s v="Бюджетные средства (Бюджет муниципального образования)"/>
    <x v="3"/>
    <x v="3"/>
    <x v="1"/>
    <x v="1"/>
    <x v="0"/>
  </r>
  <r>
    <s v="272"/>
    <n v="1101"/>
    <s v="0610300590"/>
    <n v="611"/>
    <n v="400010"/>
    <n v="241"/>
    <n v="214001"/>
    <s v="МБУ &quot;СШОР &quot;СПАРТАК&quot;"/>
    <m/>
    <n v="910"/>
    <n v="272042621"/>
    <n v="0"/>
    <n v="0"/>
    <n v="0"/>
    <n v="0"/>
    <n v="0"/>
    <n v="100000"/>
    <n v="800000"/>
    <n v="1500000"/>
    <n v="445800"/>
    <n v="2845800"/>
    <n v="-2845800"/>
    <m/>
    <s v="Бюджетные средства (Бюджет муниципального образования)"/>
    <x v="3"/>
    <x v="3"/>
    <x v="1"/>
    <x v="1"/>
    <x v="0"/>
  </r>
  <r>
    <s v="272"/>
    <n v="1101"/>
    <s v="0610300590"/>
    <n v="611"/>
    <n v="400010"/>
    <n v="241"/>
    <n v="214001"/>
    <s v="МБУ &quot;СШОР ПО ЕДИНОБОРСТВАМ&quot;"/>
    <m/>
    <n v="910"/>
    <n v="272042621"/>
    <n v="0"/>
    <n v="0"/>
    <n v="0"/>
    <n v="8628"/>
    <n v="-8628"/>
    <n v="100000"/>
    <n v="400000"/>
    <n v="500000"/>
    <n v="214800"/>
    <n v="1214800"/>
    <n v="-1214800"/>
    <m/>
    <s v="Бюджетные средства (Бюджет муниципального образования)"/>
    <x v="3"/>
    <x v="3"/>
    <x v="1"/>
    <x v="1"/>
    <x v="0"/>
  </r>
  <r>
    <s v="272"/>
    <n v="1101"/>
    <s v="0610300590"/>
    <n v="611"/>
    <n v="400010"/>
    <n v="241"/>
    <n v="214001"/>
    <s v="МБУ &quot;СШОРПОЗВС&quot;"/>
    <m/>
    <n v="910"/>
    <n v="272042621"/>
    <n v="0"/>
    <n v="0"/>
    <n v="0"/>
    <n v="34630"/>
    <n v="-34630"/>
    <n v="200000"/>
    <n v="800000"/>
    <n v="1000000"/>
    <n v="59900"/>
    <n v="2059900"/>
    <n v="-2059900"/>
    <m/>
    <s v="Бюджетные средства (Бюджет муниципального образования)"/>
    <x v="3"/>
    <x v="3"/>
    <x v="1"/>
    <x v="1"/>
    <x v="0"/>
  </r>
  <r>
    <s v="272"/>
    <n v="1101"/>
    <s v="0610300590"/>
    <n v="611"/>
    <n v="400010"/>
    <n v="241"/>
    <n v="214001"/>
    <s v="МБУ ЦФКИС &quot;ЖЕМЧУЖИНА ЮГРЫ&quot;"/>
    <m/>
    <n v="910"/>
    <n v="272042621"/>
    <n v="-13665"/>
    <n v="0"/>
    <n v="0"/>
    <n v="0"/>
    <n v="-13665"/>
    <n v="286335"/>
    <n v="1000000"/>
    <n v="1000000"/>
    <n v="289800"/>
    <n v="2576135"/>
    <n v="-2589800"/>
    <m/>
    <s v="Бюджетные средства (Бюджет муниципального образования)"/>
    <x v="3"/>
    <x v="3"/>
    <x v="1"/>
    <x v="1"/>
    <x v="0"/>
  </r>
  <r>
    <s v="272"/>
    <n v="1101"/>
    <s v="0610300590"/>
    <n v="611"/>
    <n v="400010"/>
    <n v="241"/>
    <n v="214003"/>
    <s v="МБУ &quot;СШОР ПО ЕДИНОБОРСТВАМ&quot;"/>
    <m/>
    <n v="910"/>
    <n v="272042534"/>
    <n v="-120000"/>
    <n v="0"/>
    <n v="0"/>
    <n v="0"/>
    <n v="-120000"/>
    <n v="0"/>
    <n v="0"/>
    <n v="0"/>
    <n v="0"/>
    <n v="0"/>
    <n v="-120000"/>
    <m/>
    <s v="Бюджетные средства (Бюджет муниципального образования)"/>
    <x v="3"/>
    <x v="3"/>
    <x v="1"/>
    <x v="1"/>
    <x v="0"/>
  </r>
  <r>
    <s v="272"/>
    <n v="1101"/>
    <s v="0610300590"/>
    <n v="611"/>
    <n v="400010"/>
    <n v="241"/>
    <n v="221001"/>
    <s v="МБУ &quot;СШОР &quot;СПАРТАК&quot;"/>
    <m/>
    <n v="110"/>
    <n v="272042534"/>
    <n v="14440"/>
    <n v="0"/>
    <n v="0"/>
    <n v="15741.33"/>
    <n v="-1301.33"/>
    <n v="55100"/>
    <n v="94300"/>
    <n v="82600"/>
    <n v="62440"/>
    <n v="294440"/>
    <n v="-280000"/>
    <m/>
    <s v="Бюджетные средства (Бюджет муниципального образования)"/>
    <x v="3"/>
    <x v="3"/>
    <x v="1"/>
    <x v="1"/>
    <x v="0"/>
  </r>
  <r>
    <s v="272"/>
    <n v="1101"/>
    <s v="0610300590"/>
    <n v="611"/>
    <n v="400010"/>
    <n v="241"/>
    <n v="221001"/>
    <s v="МБУ &quot;СШОР ПО ЕДИНОБОРСТВАМ&quot;"/>
    <m/>
    <n v="110"/>
    <n v="272042534"/>
    <n v="-6629"/>
    <n v="-140300"/>
    <n v="-140300"/>
    <n v="13283.08"/>
    <n v="-19912.080000000002"/>
    <n v="21071"/>
    <n v="37000"/>
    <n v="35000"/>
    <n v="40600"/>
    <n v="133671"/>
    <n v="-140300"/>
    <m/>
    <s v="Бюджетные средства (Бюджет муниципального образования)"/>
    <x v="3"/>
    <x v="3"/>
    <x v="1"/>
    <x v="1"/>
    <x v="0"/>
  </r>
  <r>
    <s v="272"/>
    <n v="1101"/>
    <s v="0610300590"/>
    <n v="611"/>
    <n v="400010"/>
    <n v="241"/>
    <n v="221001"/>
    <s v="МБУ &quot;СШОРПОЗВС&quot;"/>
    <m/>
    <n v="110"/>
    <n v="272042534"/>
    <n v="0"/>
    <n v="0"/>
    <n v="0"/>
    <n v="0"/>
    <n v="0"/>
    <n v="40000"/>
    <n v="50000"/>
    <n v="40000"/>
    <n v="58200"/>
    <n v="188200"/>
    <n v="-188200"/>
    <m/>
    <s v="Бюджетные средства (Бюджет муниципального образования)"/>
    <x v="3"/>
    <x v="3"/>
    <x v="1"/>
    <x v="1"/>
    <x v="0"/>
  </r>
  <r>
    <s v="272"/>
    <n v="1101"/>
    <s v="0610300590"/>
    <n v="611"/>
    <n v="400010"/>
    <n v="241"/>
    <n v="221001"/>
    <s v="МБУ ЦФКИС &quot;ЖЕМЧУЖИНА ЮГРЫ&quot;"/>
    <m/>
    <n v="110"/>
    <n v="272042534"/>
    <n v="-91443"/>
    <n v="-654341"/>
    <n v="-703100"/>
    <n v="94323.839999999997"/>
    <n v="-185766.84"/>
    <n v="101943"/>
    <n v="152915"/>
    <n v="152915"/>
    <n v="203884"/>
    <n v="611657"/>
    <n v="-703100"/>
    <m/>
    <s v="Бюджетные средства (Бюджет муниципального образования)"/>
    <x v="3"/>
    <x v="3"/>
    <x v="1"/>
    <x v="1"/>
    <x v="0"/>
  </r>
  <r>
    <s v="272"/>
    <n v="1101"/>
    <s v="0610300590"/>
    <n v="611"/>
    <n v="400010"/>
    <n v="241"/>
    <n v="221001"/>
    <s v="МБУ &quot;СШОР &quot;СПАРТАК&quot;"/>
    <m/>
    <n v="120"/>
    <n v="272042534"/>
    <n v="-14440"/>
    <n v="0"/>
    <n v="0"/>
    <n v="0"/>
    <n v="-14440"/>
    <n v="0"/>
    <n v="11660"/>
    <n v="0"/>
    <n v="36000"/>
    <n v="47660"/>
    <n v="-62100"/>
    <m/>
    <s v="Бюджетные средства (Бюджет муниципального образования)"/>
    <x v="3"/>
    <x v="3"/>
    <x v="1"/>
    <x v="1"/>
    <x v="0"/>
  </r>
  <r>
    <s v="272"/>
    <n v="1101"/>
    <s v="0610300590"/>
    <n v="611"/>
    <n v="400010"/>
    <n v="241"/>
    <n v="221001"/>
    <s v="МБУ &quot;СШОР ПО ЕДИНОБОРСТВАМ&quot;"/>
    <m/>
    <n v="120"/>
    <n v="272042534"/>
    <n v="6629"/>
    <n v="140300"/>
    <n v="140300"/>
    <n v="0"/>
    <n v="6629"/>
    <n v="6629"/>
    <n v="0"/>
    <n v="0"/>
    <n v="0"/>
    <n v="6629"/>
    <n v="0"/>
    <m/>
    <s v="Бюджетные средства (Бюджет муниципального образования)"/>
    <x v="3"/>
    <x v="3"/>
    <x v="1"/>
    <x v="1"/>
    <x v="0"/>
  </r>
  <r>
    <s v="272"/>
    <n v="1101"/>
    <s v="0610300590"/>
    <n v="611"/>
    <n v="400010"/>
    <n v="241"/>
    <n v="221001"/>
    <s v="МБУ &quot;СШОРПОЗВС&quot;"/>
    <m/>
    <n v="120"/>
    <n v="272042534"/>
    <n v="0"/>
    <n v="0"/>
    <n v="0"/>
    <n v="0"/>
    <n v="0"/>
    <n v="0"/>
    <n v="0"/>
    <n v="56700"/>
    <n v="0"/>
    <n v="56700"/>
    <n v="-56700"/>
    <m/>
    <s v="Бюджетные средства (Бюджет муниципального образования)"/>
    <x v="3"/>
    <x v="3"/>
    <x v="1"/>
    <x v="1"/>
    <x v="0"/>
  </r>
  <r>
    <s v="272"/>
    <n v="1101"/>
    <s v="0610300590"/>
    <n v="611"/>
    <n v="400010"/>
    <n v="241"/>
    <n v="221001"/>
    <s v="МБУ ЦФКИС &quot;ЖЕМЧУЖИНА ЮГРЫ&quot;"/>
    <m/>
    <n v="120"/>
    <n v="272042534"/>
    <n v="91443"/>
    <n v="654341"/>
    <n v="703100"/>
    <n v="0"/>
    <n v="91443"/>
    <n v="15240"/>
    <n v="22860"/>
    <n v="22860"/>
    <n v="30483"/>
    <n v="91443"/>
    <n v="0"/>
    <m/>
    <s v="Бюджетные средства (Бюджет муниципального образования)"/>
    <x v="3"/>
    <x v="3"/>
    <x v="1"/>
    <x v="1"/>
    <x v="0"/>
  </r>
  <r>
    <s v="272"/>
    <n v="1101"/>
    <s v="0610300590"/>
    <n v="611"/>
    <n v="400010"/>
    <n v="241"/>
    <n v="222001"/>
    <s v="МБУ &quot;СШОРПОЗВС&quot;"/>
    <m/>
    <n v="110"/>
    <n v="272042534"/>
    <n v="0"/>
    <n v="0"/>
    <n v="0"/>
    <n v="0"/>
    <n v="0"/>
    <n v="694360"/>
    <n v="340340"/>
    <n v="202000"/>
    <n v="606000"/>
    <n v="1842700"/>
    <n v="-1842700"/>
    <m/>
    <s v="Бюджетные средства (Бюджет муниципального образования)"/>
    <x v="3"/>
    <x v="3"/>
    <x v="1"/>
    <x v="1"/>
    <x v="0"/>
  </r>
  <r>
    <s v="272"/>
    <n v="1101"/>
    <s v="0610300590"/>
    <n v="611"/>
    <n v="400010"/>
    <n v="241"/>
    <n v="222002"/>
    <s v="МБУ &quot;СШОР &quot;СПАРТАК&quot;"/>
    <m/>
    <n v="120"/>
    <n v="272042535"/>
    <n v="0"/>
    <n v="0"/>
    <n v="0"/>
    <n v="0"/>
    <n v="0"/>
    <n v="759500"/>
    <n v="402500"/>
    <n v="0"/>
    <n v="56000"/>
    <n v="1218000"/>
    <n v="-1218000"/>
    <m/>
    <s v="Бюджетные средства (Бюджет муниципального образования)"/>
    <x v="3"/>
    <x v="3"/>
    <x v="1"/>
    <x v="1"/>
    <x v="0"/>
  </r>
  <r>
    <s v="272"/>
    <n v="1101"/>
    <s v="0610300590"/>
    <n v="611"/>
    <n v="400010"/>
    <n v="241"/>
    <n v="222002"/>
    <s v="МБУ &quot;СШОР ПО ЕДИНОБОРСТВАМ&quot;"/>
    <m/>
    <n v="120"/>
    <n v="272042535"/>
    <n v="0"/>
    <n v="0"/>
    <n v="0"/>
    <n v="0"/>
    <n v="0"/>
    <n v="221000"/>
    <n v="36000"/>
    <n v="70000"/>
    <n v="106000"/>
    <n v="433000"/>
    <n v="-433000"/>
    <m/>
    <s v="Бюджетные средства (Бюджет муниципального образования)"/>
    <x v="3"/>
    <x v="3"/>
    <x v="1"/>
    <x v="1"/>
    <x v="0"/>
  </r>
  <r>
    <s v="272"/>
    <n v="1101"/>
    <s v="0610300590"/>
    <n v="611"/>
    <n v="400010"/>
    <n v="241"/>
    <n v="222002"/>
    <s v="МБУ &quot;СШОРПОЗВС&quot;"/>
    <m/>
    <n v="120"/>
    <n v="272042535"/>
    <n v="0"/>
    <n v="0"/>
    <n v="0"/>
    <n v="0"/>
    <n v="0"/>
    <n v="800700"/>
    <n v="0"/>
    <n v="0"/>
    <n v="0"/>
    <n v="800700"/>
    <n v="-800700"/>
    <m/>
    <s v="Бюджетные средства (Бюджет муниципального образования)"/>
    <x v="3"/>
    <x v="3"/>
    <x v="1"/>
    <x v="1"/>
    <x v="0"/>
  </r>
  <r>
    <s v="272"/>
    <n v="1101"/>
    <s v="0610300590"/>
    <n v="611"/>
    <n v="400010"/>
    <n v="241"/>
    <n v="223001"/>
    <s v="МБУ &quot;СШОР &quot;СПАРТАК&quot;"/>
    <m/>
    <n v="110"/>
    <n v="272042534"/>
    <n v="1068000"/>
    <n v="0"/>
    <n v="0"/>
    <n v="0"/>
    <n v="1068000"/>
    <n v="1900000"/>
    <n v="1200000"/>
    <n v="500000"/>
    <n v="1968000"/>
    <n v="5568000"/>
    <n v="-4500000"/>
    <m/>
    <s v="Бюджетные средства (Бюджет муниципального образования)"/>
    <x v="3"/>
    <x v="3"/>
    <x v="1"/>
    <x v="1"/>
    <x v="0"/>
  </r>
  <r>
    <s v="272"/>
    <n v="1101"/>
    <s v="0610300590"/>
    <n v="611"/>
    <n v="400010"/>
    <n v="241"/>
    <n v="223001"/>
    <s v="МБУ &quot;СШОР ПО ЕДИНОБОРСТВАМ&quot;"/>
    <m/>
    <n v="110"/>
    <n v="272042534"/>
    <n v="-129600"/>
    <n v="-1390800"/>
    <n v="-1390800"/>
    <n v="139108.51"/>
    <n v="-268708.51"/>
    <n v="270400"/>
    <n v="410000"/>
    <n v="0"/>
    <n v="580800"/>
    <n v="1261200"/>
    <n v="-1390800"/>
    <m/>
    <s v="Бюджетные средства (Бюджет муниципального образования)"/>
    <x v="3"/>
    <x v="3"/>
    <x v="1"/>
    <x v="1"/>
    <x v="0"/>
  </r>
  <r>
    <s v="272"/>
    <n v="1101"/>
    <s v="0610300590"/>
    <n v="611"/>
    <n v="400010"/>
    <n v="241"/>
    <n v="223001"/>
    <s v="МБУ &quot;СШОРПОЗВС&quot;"/>
    <m/>
    <n v="110"/>
    <n v="272042534"/>
    <n v="0"/>
    <n v="0"/>
    <n v="0"/>
    <n v="898974.08"/>
    <n v="-898974.08"/>
    <n v="1600000"/>
    <n v="1000000"/>
    <n v="168200"/>
    <n v="1400000"/>
    <n v="4168200"/>
    <n v="-4168200"/>
    <m/>
    <s v="Бюджетные средства (Бюджет муниципального образования)"/>
    <x v="3"/>
    <x v="3"/>
    <x v="1"/>
    <x v="1"/>
    <x v="0"/>
  </r>
  <r>
    <s v="272"/>
    <n v="1101"/>
    <s v="0610300590"/>
    <n v="611"/>
    <n v="400010"/>
    <n v="241"/>
    <n v="223001"/>
    <s v="МБУ ЦФКИС &quot;ЖЕМЧУЖИНА ЮГРЫ&quot;"/>
    <m/>
    <n v="110"/>
    <n v="272042534"/>
    <n v="499060"/>
    <n v="0"/>
    <n v="0"/>
    <n v="349996.23"/>
    <n v="149063.76999999999"/>
    <n v="5200000"/>
    <n v="4799060"/>
    <n v="0"/>
    <n v="0"/>
    <n v="9999060"/>
    <n v="-9500000"/>
    <m/>
    <s v="Бюджетные средства (Бюджет муниципального образования)"/>
    <x v="3"/>
    <x v="3"/>
    <x v="1"/>
    <x v="1"/>
    <x v="0"/>
  </r>
  <r>
    <s v="272"/>
    <n v="1101"/>
    <s v="0610300590"/>
    <n v="611"/>
    <n v="400010"/>
    <n v="241"/>
    <n v="223001"/>
    <s v="МБУ &quot;СШОР &quot;СПАРТАК&quot;"/>
    <m/>
    <n v="120"/>
    <n v="272042534"/>
    <n v="-1068000"/>
    <n v="0"/>
    <n v="0"/>
    <n v="0"/>
    <n v="-1068000"/>
    <n v="0"/>
    <n v="0"/>
    <n v="0"/>
    <n v="417400"/>
    <n v="417400"/>
    <n v="-1485400"/>
    <m/>
    <s v="Бюджетные средства (Бюджет муниципального образования)"/>
    <x v="3"/>
    <x v="3"/>
    <x v="1"/>
    <x v="1"/>
    <x v="0"/>
  </r>
  <r>
    <s v="272"/>
    <n v="1101"/>
    <s v="0610300590"/>
    <n v="611"/>
    <n v="400010"/>
    <n v="241"/>
    <n v="223001"/>
    <s v="МБУ &quot;СШОР ПО ЕДИНОБОРСТВАМ&quot;"/>
    <m/>
    <n v="120"/>
    <n v="272042534"/>
    <n v="129600"/>
    <n v="1390800"/>
    <n v="1390800"/>
    <n v="0"/>
    <n v="129600"/>
    <n v="129600"/>
    <n v="0"/>
    <n v="0"/>
    <n v="0"/>
    <n v="129600"/>
    <n v="0"/>
    <m/>
    <s v="Бюджетные средства (Бюджет муниципального образования)"/>
    <x v="3"/>
    <x v="3"/>
    <x v="1"/>
    <x v="1"/>
    <x v="0"/>
  </r>
  <r>
    <s v="272"/>
    <n v="1101"/>
    <s v="0610300590"/>
    <n v="611"/>
    <n v="400010"/>
    <n v="241"/>
    <n v="223001"/>
    <s v="МБУ ЦФКИС &quot;ЖЕМЧУЖИНА ЮГРЫ&quot;"/>
    <m/>
    <n v="120"/>
    <n v="272042534"/>
    <n v="-499060"/>
    <n v="0"/>
    <n v="0"/>
    <n v="0"/>
    <n v="-499060"/>
    <n v="0"/>
    <n v="0"/>
    <n v="4500000"/>
    <n v="4790840"/>
    <n v="9290840"/>
    <n v="-9789900"/>
    <m/>
    <s v="Бюджетные средства (Бюджет муниципального образования)"/>
    <x v="3"/>
    <x v="3"/>
    <x v="1"/>
    <x v="1"/>
    <x v="0"/>
  </r>
  <r>
    <s v="272"/>
    <n v="1101"/>
    <s v="0610300590"/>
    <n v="611"/>
    <n v="400010"/>
    <n v="241"/>
    <n v="223002"/>
    <s v="МБУ &quot;СШОР &quot;СПАРТАК&quot;"/>
    <m/>
    <n v="110"/>
    <n v="272042534"/>
    <n v="152115"/>
    <n v="0"/>
    <n v="0"/>
    <n v="240486.19"/>
    <n v="-88371.19"/>
    <n v="700000"/>
    <n v="600000"/>
    <n v="260000"/>
    <n v="592115"/>
    <n v="2152115"/>
    <n v="-2000000"/>
    <m/>
    <s v="Бюджетные средства (Бюджет муниципального образования)"/>
    <x v="3"/>
    <x v="3"/>
    <x v="1"/>
    <x v="1"/>
    <x v="0"/>
  </r>
  <r>
    <s v="272"/>
    <n v="1101"/>
    <s v="0610300590"/>
    <n v="611"/>
    <n v="400010"/>
    <n v="241"/>
    <n v="223002"/>
    <s v="МБУ &quot;СШОР ПО ЕДИНОБОРСТВАМ&quot;"/>
    <m/>
    <n v="110"/>
    <n v="272042534"/>
    <n v="-29954"/>
    <n v="-300400"/>
    <n v="-300400"/>
    <n v="47339.65"/>
    <n v="-77293.649999999994"/>
    <n v="50046"/>
    <n v="80000"/>
    <n v="70000"/>
    <n v="70400"/>
    <n v="270446"/>
    <n v="-300400"/>
    <m/>
    <s v="Бюджетные средства (Бюджет муниципального образования)"/>
    <x v="3"/>
    <x v="3"/>
    <x v="1"/>
    <x v="1"/>
    <x v="0"/>
  </r>
  <r>
    <s v="272"/>
    <n v="1101"/>
    <s v="0610300590"/>
    <n v="611"/>
    <n v="400010"/>
    <n v="241"/>
    <n v="223002"/>
    <s v="МБУ &quot;СШОРПОЗВС&quot;"/>
    <m/>
    <n v="110"/>
    <n v="272042534"/>
    <n v="0"/>
    <n v="0"/>
    <n v="0"/>
    <n v="742141.4"/>
    <n v="-742141.4"/>
    <n v="1500000"/>
    <n v="1500000"/>
    <n v="1500000"/>
    <n v="1576400"/>
    <n v="6076400"/>
    <n v="-6076400"/>
    <m/>
    <s v="Бюджетные средства (Бюджет муниципального образования)"/>
    <x v="3"/>
    <x v="3"/>
    <x v="1"/>
    <x v="1"/>
    <x v="0"/>
  </r>
  <r>
    <s v="272"/>
    <n v="1101"/>
    <s v="0610300590"/>
    <n v="611"/>
    <n v="400010"/>
    <n v="241"/>
    <n v="223002"/>
    <s v="МБУ ЦФКИС &quot;ЖЕМЧУЖИНА ЮГРЫ&quot;"/>
    <m/>
    <n v="110"/>
    <n v="272042534"/>
    <n v="665385"/>
    <n v="0"/>
    <n v="0"/>
    <n v="1647129.78"/>
    <n v="-981744.78"/>
    <n v="4400000"/>
    <n v="5065385"/>
    <n v="0"/>
    <n v="0"/>
    <n v="9465385"/>
    <n v="-8800000"/>
    <m/>
    <s v="Бюджетные средства (Бюджет муниципального образования)"/>
    <x v="3"/>
    <x v="3"/>
    <x v="1"/>
    <x v="1"/>
    <x v="0"/>
  </r>
  <r>
    <s v="272"/>
    <n v="1101"/>
    <s v="0610300590"/>
    <n v="611"/>
    <n v="400010"/>
    <n v="241"/>
    <n v="223002"/>
    <s v="МБУ &quot;СШОР &quot;СПАРТАК&quot;"/>
    <m/>
    <n v="120"/>
    <n v="272042534"/>
    <n v="-152115"/>
    <n v="0"/>
    <n v="0"/>
    <n v="0"/>
    <n v="-152115"/>
    <n v="0"/>
    <n v="0"/>
    <n v="0"/>
    <n v="48485"/>
    <n v="48485"/>
    <n v="-200600"/>
    <m/>
    <s v="Бюджетные средства (Бюджет муниципального образования)"/>
    <x v="3"/>
    <x v="3"/>
    <x v="1"/>
    <x v="1"/>
    <x v="0"/>
  </r>
  <r>
    <s v="272"/>
    <n v="1101"/>
    <s v="0610300590"/>
    <n v="611"/>
    <n v="400010"/>
    <n v="241"/>
    <n v="223002"/>
    <s v="МБУ &quot;СШОР ПО ЕДИНОБОРСТВАМ&quot;"/>
    <m/>
    <n v="120"/>
    <n v="272042534"/>
    <n v="29954"/>
    <n v="300400"/>
    <n v="300400"/>
    <n v="0"/>
    <n v="29954"/>
    <n v="29954"/>
    <n v="0"/>
    <n v="0"/>
    <n v="0"/>
    <n v="29954"/>
    <n v="0"/>
    <m/>
    <s v="Бюджетные средства (Бюджет муниципального образования)"/>
    <x v="3"/>
    <x v="3"/>
    <x v="1"/>
    <x v="1"/>
    <x v="0"/>
  </r>
  <r>
    <s v="272"/>
    <n v="1101"/>
    <s v="0610300590"/>
    <n v="611"/>
    <n v="400010"/>
    <n v="241"/>
    <n v="223002"/>
    <s v="МБУ ЦФКИС &quot;ЖЕМЧУЖИНА ЮГРЫ&quot;"/>
    <m/>
    <n v="120"/>
    <n v="272042534"/>
    <n v="-665385"/>
    <n v="0"/>
    <n v="0"/>
    <n v="0"/>
    <n v="-665385"/>
    <n v="0"/>
    <n v="0"/>
    <n v="4000000"/>
    <n v="4593815"/>
    <n v="8593815"/>
    <n v="-9259200"/>
    <m/>
    <s v="Бюджетные средства (Бюджет муниципального образования)"/>
    <x v="3"/>
    <x v="3"/>
    <x v="1"/>
    <x v="1"/>
    <x v="0"/>
  </r>
  <r>
    <s v="272"/>
    <n v="1101"/>
    <s v="0610300590"/>
    <n v="611"/>
    <n v="400010"/>
    <n v="241"/>
    <n v="223003"/>
    <s v="МБУ &quot;СШОР &quot;СПАРТАК&quot;"/>
    <m/>
    <n v="110"/>
    <n v="272042534"/>
    <n v="-6900"/>
    <n v="0"/>
    <n v="0"/>
    <n v="17105.37"/>
    <n v="-24005.37"/>
    <n v="80000"/>
    <n v="80000"/>
    <n v="65000"/>
    <n v="68100"/>
    <n v="293100"/>
    <n v="-300000"/>
    <m/>
    <s v="Бюджетные средства (Бюджет муниципального образования)"/>
    <x v="3"/>
    <x v="3"/>
    <x v="1"/>
    <x v="1"/>
    <x v="0"/>
  </r>
  <r>
    <s v="272"/>
    <n v="1101"/>
    <s v="0610300590"/>
    <n v="611"/>
    <n v="400010"/>
    <n v="241"/>
    <n v="223003"/>
    <s v="МБУ &quot;СШОР ПО ЕДИНОБОРСТВАМ&quot;"/>
    <m/>
    <n v="110"/>
    <n v="272042534"/>
    <n v="-10100"/>
    <n v="-53100"/>
    <n v="-53100"/>
    <n v="3900"/>
    <n v="-14000"/>
    <n v="3900"/>
    <n v="12000"/>
    <n v="14000"/>
    <n v="13100"/>
    <n v="43000"/>
    <n v="-53100"/>
    <m/>
    <s v="Бюджетные средства (Бюджет муниципального образования)"/>
    <x v="3"/>
    <x v="3"/>
    <x v="1"/>
    <x v="1"/>
    <x v="0"/>
  </r>
  <r>
    <s v="272"/>
    <n v="1101"/>
    <s v="0610300590"/>
    <n v="611"/>
    <n v="400010"/>
    <n v="241"/>
    <n v="223003"/>
    <s v="МБУ &quot;СШОРПОЗВС&quot;"/>
    <m/>
    <n v="110"/>
    <n v="272042534"/>
    <n v="0"/>
    <n v="0"/>
    <n v="0"/>
    <n v="0"/>
    <n v="0"/>
    <n v="70000"/>
    <n v="70000"/>
    <n v="70000"/>
    <n v="80200"/>
    <n v="290200"/>
    <n v="-290200"/>
    <m/>
    <s v="Бюджетные средства (Бюджет муниципального образования)"/>
    <x v="3"/>
    <x v="3"/>
    <x v="1"/>
    <x v="1"/>
    <x v="0"/>
  </r>
  <r>
    <s v="272"/>
    <n v="1101"/>
    <s v="0610300590"/>
    <n v="611"/>
    <n v="400010"/>
    <n v="241"/>
    <n v="223003"/>
    <s v="МБУ ЦФКИС &quot;ЖЕМЧУЖИНА ЮГРЫ&quot;"/>
    <m/>
    <n v="110"/>
    <n v="272042534"/>
    <n v="-274473"/>
    <n v="0"/>
    <n v="0"/>
    <n v="189097.92"/>
    <n v="-463570.92"/>
    <n v="450000"/>
    <n v="450000"/>
    <n v="25527"/>
    <n v="0"/>
    <n v="925527"/>
    <n v="-1200000"/>
    <m/>
    <s v="Бюджетные средства (Бюджет муниципального образования)"/>
    <x v="3"/>
    <x v="3"/>
    <x v="1"/>
    <x v="1"/>
    <x v="0"/>
  </r>
  <r>
    <s v="272"/>
    <n v="1101"/>
    <s v="0610300590"/>
    <n v="611"/>
    <n v="400010"/>
    <n v="241"/>
    <n v="223003"/>
    <s v="МБУ &quot;СШОР &quot;СПАРТАК&quot;"/>
    <m/>
    <n v="120"/>
    <n v="272042534"/>
    <n v="6900"/>
    <n v="0"/>
    <n v="0"/>
    <n v="0"/>
    <n v="6900"/>
    <n v="0"/>
    <n v="0"/>
    <n v="0"/>
    <n v="31000"/>
    <n v="31000"/>
    <n v="-24100"/>
    <m/>
    <s v="Бюджетные средства (Бюджет муниципального образования)"/>
    <x v="3"/>
    <x v="3"/>
    <x v="1"/>
    <x v="1"/>
    <x v="0"/>
  </r>
  <r>
    <s v="272"/>
    <n v="1101"/>
    <s v="0610300590"/>
    <n v="611"/>
    <n v="400010"/>
    <n v="241"/>
    <n v="223003"/>
    <s v="МБУ &quot;СШОР ПО ЕДИНОБОРСТВАМ&quot;"/>
    <m/>
    <n v="120"/>
    <n v="272042534"/>
    <n v="10100"/>
    <n v="53100"/>
    <n v="53100"/>
    <n v="0"/>
    <n v="10100"/>
    <n v="10100"/>
    <n v="0"/>
    <n v="0"/>
    <n v="0"/>
    <n v="10100"/>
    <n v="0"/>
    <m/>
    <s v="Бюджетные средства (Бюджет муниципального образования)"/>
    <x v="3"/>
    <x v="3"/>
    <x v="1"/>
    <x v="1"/>
    <x v="0"/>
  </r>
  <r>
    <s v="272"/>
    <n v="1101"/>
    <s v="0610300590"/>
    <n v="611"/>
    <n v="400010"/>
    <n v="241"/>
    <n v="223003"/>
    <s v="МБУ ЦФКИС &quot;ЖЕМЧУЖИНА ЮГРЫ&quot;"/>
    <m/>
    <n v="120"/>
    <n v="272042534"/>
    <n v="274473"/>
    <n v="0"/>
    <n v="0"/>
    <n v="0"/>
    <n v="274473"/>
    <n v="0"/>
    <n v="0"/>
    <n v="850000"/>
    <n v="1391873"/>
    <n v="2241873"/>
    <n v="-1967400"/>
    <m/>
    <s v="Бюджетные средства (Бюджет муниципального образования)"/>
    <x v="3"/>
    <x v="3"/>
    <x v="1"/>
    <x v="1"/>
    <x v="0"/>
  </r>
  <r>
    <s v="272"/>
    <n v="1101"/>
    <s v="0610300590"/>
    <n v="611"/>
    <n v="400010"/>
    <n v="241"/>
    <n v="223006"/>
    <s v="МБУ &quot;СШОР &quot;СПАРТАК&quot;"/>
    <m/>
    <n v="110"/>
    <n v="272042534"/>
    <n v="90291"/>
    <n v="0"/>
    <n v="0"/>
    <n v="0"/>
    <n v="90291"/>
    <n v="26000"/>
    <n v="38000"/>
    <n v="38000"/>
    <n v="47791"/>
    <n v="149791"/>
    <n v="-59500"/>
    <m/>
    <s v="Бюджетные средства (Бюджет муниципального образования)"/>
    <x v="3"/>
    <x v="3"/>
    <x v="1"/>
    <x v="1"/>
    <x v="0"/>
  </r>
  <r>
    <s v="272"/>
    <n v="1101"/>
    <s v="0610300590"/>
    <n v="611"/>
    <n v="400010"/>
    <n v="241"/>
    <n v="223006"/>
    <s v="МБУ &quot;СШОР ПО ЕДИНОБОРСТВАМ&quot;"/>
    <m/>
    <n v="110"/>
    <n v="272042534"/>
    <n v="-6695"/>
    <n v="-71700"/>
    <n v="-71700"/>
    <n v="0"/>
    <n v="-6695"/>
    <n v="6505"/>
    <n v="18000"/>
    <n v="18000"/>
    <n v="22500"/>
    <n v="65005"/>
    <n v="-71700"/>
    <m/>
    <s v="Бюджетные средства (Бюджет муниципального образования)"/>
    <x v="3"/>
    <x v="3"/>
    <x v="1"/>
    <x v="1"/>
    <x v="0"/>
  </r>
  <r>
    <s v="272"/>
    <n v="1101"/>
    <s v="0610300590"/>
    <n v="611"/>
    <n v="400010"/>
    <n v="241"/>
    <n v="223006"/>
    <s v="МБУ &quot;СШОРПОЗВС&quot;"/>
    <m/>
    <n v="110"/>
    <n v="272042534"/>
    <n v="0"/>
    <n v="0"/>
    <n v="0"/>
    <n v="0"/>
    <n v="0"/>
    <n v="12000"/>
    <n v="18000"/>
    <n v="18000"/>
    <n v="12600"/>
    <n v="60600"/>
    <n v="-60600"/>
    <m/>
    <s v="Бюджетные средства (Бюджет муниципального образования)"/>
    <x v="3"/>
    <x v="3"/>
    <x v="1"/>
    <x v="1"/>
    <x v="0"/>
  </r>
  <r>
    <s v="272"/>
    <n v="1101"/>
    <s v="0610300590"/>
    <n v="611"/>
    <n v="400010"/>
    <n v="241"/>
    <n v="223006"/>
    <s v="МБУ ЦФКИС &quot;ЖЕМЧУЖИНА ЮГРЫ&quot;"/>
    <m/>
    <n v="110"/>
    <n v="272042534"/>
    <n v="13489"/>
    <n v="0"/>
    <n v="0"/>
    <n v="89601.279999999999"/>
    <n v="-76112.28"/>
    <n v="115000"/>
    <n v="76700"/>
    <n v="35000"/>
    <n v="13489"/>
    <n v="240189"/>
    <n v="-226700"/>
    <m/>
    <s v="Бюджетные средства (Бюджет муниципального образования)"/>
    <x v="3"/>
    <x v="3"/>
    <x v="1"/>
    <x v="1"/>
    <x v="0"/>
  </r>
  <r>
    <s v="272"/>
    <n v="1101"/>
    <s v="0610300590"/>
    <n v="611"/>
    <n v="400010"/>
    <n v="241"/>
    <n v="223006"/>
    <s v="МБУ &quot;СШОР &quot;СПАРТАК&quot;"/>
    <m/>
    <n v="120"/>
    <n v="272042534"/>
    <n v="-90291"/>
    <n v="0"/>
    <n v="0"/>
    <n v="0"/>
    <n v="-90291"/>
    <n v="0"/>
    <n v="0"/>
    <n v="0"/>
    <n v="1409"/>
    <n v="1409"/>
    <n v="-91700"/>
    <m/>
    <s v="Бюджетные средства (Бюджет муниципального образования)"/>
    <x v="3"/>
    <x v="3"/>
    <x v="1"/>
    <x v="1"/>
    <x v="0"/>
  </r>
  <r>
    <s v="272"/>
    <n v="1101"/>
    <s v="0610300590"/>
    <n v="611"/>
    <n v="400010"/>
    <n v="241"/>
    <n v="223006"/>
    <s v="МБУ &quot;СШОР ПО ЕДИНОБОРСТВАМ&quot;"/>
    <m/>
    <n v="120"/>
    <n v="272042534"/>
    <n v="6695"/>
    <n v="71700"/>
    <n v="71700"/>
    <n v="0"/>
    <n v="6695"/>
    <n v="6695"/>
    <n v="0"/>
    <n v="0"/>
    <n v="0"/>
    <n v="6695"/>
    <n v="0"/>
    <m/>
    <s v="Бюджетные средства (Бюджет муниципального образования)"/>
    <x v="3"/>
    <x v="3"/>
    <x v="1"/>
    <x v="1"/>
    <x v="0"/>
  </r>
  <r>
    <s v="272"/>
    <n v="1101"/>
    <s v="0610300590"/>
    <n v="611"/>
    <n v="400010"/>
    <n v="241"/>
    <n v="223006"/>
    <s v="МБУ ЦФКИС &quot;ЖЕМЧУЖИНА ЮГРЫ&quot;"/>
    <m/>
    <n v="120"/>
    <n v="272042534"/>
    <n v="-13489"/>
    <n v="0"/>
    <n v="0"/>
    <n v="0"/>
    <n v="-13489"/>
    <n v="0"/>
    <n v="0"/>
    <n v="150000"/>
    <n v="216211"/>
    <n v="366211"/>
    <n v="-379700"/>
    <m/>
    <s v="Бюджетные средства (Бюджет муниципального образования)"/>
    <x v="3"/>
    <x v="3"/>
    <x v="1"/>
    <x v="1"/>
    <x v="0"/>
  </r>
  <r>
    <s v="272"/>
    <n v="1101"/>
    <s v="0610300590"/>
    <n v="611"/>
    <n v="400010"/>
    <n v="241"/>
    <n v="225001"/>
    <s v="МБУ &quot;СШОРПОЗВС&quot;"/>
    <m/>
    <n v="110"/>
    <n v="272042534"/>
    <n v="0"/>
    <n v="0"/>
    <n v="0"/>
    <n v="0"/>
    <n v="0"/>
    <n v="0"/>
    <n v="33300"/>
    <n v="0"/>
    <n v="0"/>
    <n v="33300"/>
    <n v="-33300"/>
    <m/>
    <s v="Бюджетные средства (Бюджет муниципального образования)"/>
    <x v="3"/>
    <x v="3"/>
    <x v="1"/>
    <x v="1"/>
    <x v="0"/>
  </r>
  <r>
    <s v="272"/>
    <n v="1101"/>
    <s v="0610300590"/>
    <n v="611"/>
    <n v="400010"/>
    <n v="241"/>
    <n v="225001"/>
    <s v="МБУ &quot;СШОР &quot;СПАРТАК&quot;"/>
    <m/>
    <n v="120"/>
    <n v="272042534"/>
    <n v="0"/>
    <n v="0"/>
    <n v="0"/>
    <n v="0"/>
    <n v="0"/>
    <n v="0"/>
    <n v="0"/>
    <n v="0"/>
    <n v="30500"/>
    <n v="30500"/>
    <n v="-30500"/>
    <m/>
    <s v="Бюджетные средства (Бюджет муниципального образования)"/>
    <x v="3"/>
    <x v="3"/>
    <x v="1"/>
    <x v="1"/>
    <x v="0"/>
  </r>
  <r>
    <s v="272"/>
    <n v="1101"/>
    <s v="0610300590"/>
    <n v="611"/>
    <n v="400010"/>
    <n v="241"/>
    <n v="225003"/>
    <s v="МБУ &quot;СШОР &quot;СПАРТАК&quot;"/>
    <m/>
    <n v="110"/>
    <n v="272042534"/>
    <n v="90000"/>
    <n v="0"/>
    <n v="0"/>
    <n v="71795.5"/>
    <n v="18204.5"/>
    <n v="76600"/>
    <n v="14400"/>
    <n v="14400"/>
    <n v="42146"/>
    <n v="147546"/>
    <n v="-57546"/>
    <m/>
    <s v="Бюджетные средства (Бюджет муниципального образования)"/>
    <x v="3"/>
    <x v="3"/>
    <x v="1"/>
    <x v="1"/>
    <x v="0"/>
  </r>
  <r>
    <s v="272"/>
    <n v="1101"/>
    <s v="0610300590"/>
    <n v="611"/>
    <n v="400010"/>
    <n v="241"/>
    <n v="225003"/>
    <s v="МБУ &quot;СШОР ПО ЕДИНОБОРСТВАМ&quot;"/>
    <m/>
    <n v="110"/>
    <n v="272042534"/>
    <n v="0"/>
    <n v="0"/>
    <n v="0"/>
    <n v="1048.1099999999999"/>
    <n v="-1048.1099999999999"/>
    <n v="12578"/>
    <n v="0"/>
    <n v="0"/>
    <n v="0"/>
    <n v="12578"/>
    <n v="-12578"/>
    <m/>
    <s v="Бюджетные средства (Бюджет муниципального образования)"/>
    <x v="3"/>
    <x v="3"/>
    <x v="1"/>
    <x v="1"/>
    <x v="0"/>
  </r>
  <r>
    <s v="272"/>
    <n v="1101"/>
    <s v="0610300590"/>
    <n v="611"/>
    <n v="400010"/>
    <n v="241"/>
    <n v="225003"/>
    <s v="МБУ &quot;СШОРПОЗВС&quot;"/>
    <m/>
    <n v="110"/>
    <n v="272042534"/>
    <n v="0"/>
    <n v="0"/>
    <n v="0"/>
    <n v="0"/>
    <n v="0"/>
    <n v="250000"/>
    <n v="0"/>
    <n v="0"/>
    <n v="188400"/>
    <n v="438400"/>
    <n v="-438400"/>
    <m/>
    <s v="Бюджетные средства (Бюджет муниципального образования)"/>
    <x v="3"/>
    <x v="3"/>
    <x v="1"/>
    <x v="1"/>
    <x v="0"/>
  </r>
  <r>
    <s v="272"/>
    <n v="1101"/>
    <s v="0610300590"/>
    <n v="611"/>
    <n v="400010"/>
    <n v="241"/>
    <n v="225003"/>
    <s v="МБУ ЦФКИС &quot;ЖЕМЧУЖИНА ЮГРЫ&quot;"/>
    <m/>
    <n v="110"/>
    <n v="272042534"/>
    <n v="-99999"/>
    <n v="100000"/>
    <n v="0"/>
    <n v="1257134.54"/>
    <n v="-1357133.54"/>
    <n v="3000000"/>
    <n v="1500000"/>
    <n v="1500000"/>
    <n v="1810644"/>
    <n v="7810644"/>
    <n v="-7910643"/>
    <m/>
    <s v="Бюджетные средства (Бюджет муниципального образования)"/>
    <x v="3"/>
    <x v="3"/>
    <x v="1"/>
    <x v="1"/>
    <x v="0"/>
  </r>
  <r>
    <s v="272"/>
    <n v="1101"/>
    <s v="0610300590"/>
    <n v="611"/>
    <n v="400010"/>
    <n v="241"/>
    <n v="225003"/>
    <s v="МБУ &quot;СШОР &quot;СПАРТАК&quot;"/>
    <m/>
    <n v="120"/>
    <n v="272042534"/>
    <n v="-90000"/>
    <n v="0"/>
    <n v="0"/>
    <n v="0"/>
    <n v="-90000"/>
    <n v="0"/>
    <n v="0"/>
    <n v="0"/>
    <n v="43954"/>
    <n v="43954"/>
    <n v="-133954"/>
    <m/>
    <s v="Бюджетные средства (Бюджет муниципального образования)"/>
    <x v="3"/>
    <x v="3"/>
    <x v="1"/>
    <x v="1"/>
    <x v="0"/>
  </r>
  <r>
    <s v="272"/>
    <n v="1101"/>
    <s v="0610300590"/>
    <n v="611"/>
    <n v="400010"/>
    <n v="241"/>
    <n v="225003"/>
    <s v="МБУ &quot;СШОР ПО ЕДИНОБОРСТВАМ&quot;"/>
    <m/>
    <n v="120"/>
    <n v="272042534"/>
    <n v="120000"/>
    <n v="0"/>
    <n v="0"/>
    <n v="0"/>
    <n v="120000"/>
    <n v="133629"/>
    <n v="68635"/>
    <n v="3145"/>
    <n v="29513"/>
    <n v="234922"/>
    <n v="-114922"/>
    <m/>
    <s v="Бюджетные средства (Бюджет муниципального образования)"/>
    <x v="3"/>
    <x v="3"/>
    <x v="1"/>
    <x v="1"/>
    <x v="0"/>
  </r>
  <r>
    <s v="272"/>
    <n v="1101"/>
    <s v="0610300590"/>
    <n v="611"/>
    <n v="400010"/>
    <n v="241"/>
    <n v="225003"/>
    <s v="МБУ &quot;СШОРПОЗВС&quot;"/>
    <m/>
    <n v="120"/>
    <n v="272042534"/>
    <n v="0"/>
    <n v="0"/>
    <n v="0"/>
    <n v="0"/>
    <n v="0"/>
    <n v="0"/>
    <n v="140000"/>
    <n v="70000"/>
    <n v="66900"/>
    <n v="276900"/>
    <n v="-276900"/>
    <m/>
    <s v="Бюджетные средства (Бюджет муниципального образования)"/>
    <x v="3"/>
    <x v="3"/>
    <x v="1"/>
    <x v="1"/>
    <x v="0"/>
  </r>
  <r>
    <s v="272"/>
    <n v="1101"/>
    <s v="0610300590"/>
    <n v="611"/>
    <n v="400010"/>
    <n v="241"/>
    <n v="225003"/>
    <s v="МБУ ЦФКИС &quot;ЖЕМЧУЖИНА ЮГРЫ&quot;"/>
    <m/>
    <n v="120"/>
    <n v="272042534"/>
    <n v="99999"/>
    <n v="-100000"/>
    <n v="0"/>
    <n v="0"/>
    <n v="99999"/>
    <n v="165000"/>
    <n v="250000"/>
    <n v="250000"/>
    <n v="403556"/>
    <n v="1068556"/>
    <n v="-968557"/>
    <m/>
    <s v="Бюджетные средства (Бюджет муниципального образования)"/>
    <x v="3"/>
    <x v="3"/>
    <x v="1"/>
    <x v="1"/>
    <x v="0"/>
  </r>
  <r>
    <s v="272"/>
    <n v="1101"/>
    <s v="0610300590"/>
    <n v="611"/>
    <n v="400010"/>
    <n v="241"/>
    <n v="225004"/>
    <s v="МБУ &quot;СШОР &quot;СПАРТАК&quot;"/>
    <m/>
    <n v="110"/>
    <n v="272042534"/>
    <n v="0"/>
    <n v="0"/>
    <n v="0"/>
    <n v="59000"/>
    <n v="-59000"/>
    <n v="118000"/>
    <n v="177000"/>
    <n v="177000"/>
    <n v="236000"/>
    <n v="708000"/>
    <n v="-708000"/>
    <m/>
    <s v="Бюджетные средства (Бюджет муниципального образования)"/>
    <x v="3"/>
    <x v="3"/>
    <x v="1"/>
    <x v="1"/>
    <x v="0"/>
  </r>
  <r>
    <s v="272"/>
    <n v="1101"/>
    <s v="0610300590"/>
    <n v="611"/>
    <n v="400010"/>
    <n v="241"/>
    <n v="225004"/>
    <s v="МБУ &quot;СШОР ПО ЕДИНОБОРСТВАМ&quot;"/>
    <m/>
    <n v="110"/>
    <n v="272042534"/>
    <n v="0"/>
    <n v="-321100"/>
    <n v="-321100"/>
    <n v="28689.99"/>
    <n v="-28689.99"/>
    <n v="57380"/>
    <n v="86070"/>
    <n v="62870"/>
    <n v="114780"/>
    <n v="321100"/>
    <n v="-321100"/>
    <m/>
    <s v="Бюджетные средства (Бюджет муниципального образования)"/>
    <x v="3"/>
    <x v="3"/>
    <x v="1"/>
    <x v="1"/>
    <x v="0"/>
  </r>
  <r>
    <s v="272"/>
    <n v="1101"/>
    <s v="0610300590"/>
    <n v="611"/>
    <n v="400010"/>
    <n v="241"/>
    <n v="225004"/>
    <s v="МБУ &quot;СШОРПОЗВС&quot;"/>
    <m/>
    <n v="110"/>
    <n v="272042534"/>
    <n v="0"/>
    <n v="0"/>
    <n v="0"/>
    <n v="0"/>
    <n v="0"/>
    <n v="350000"/>
    <n v="350000"/>
    <n v="350000"/>
    <n v="429600"/>
    <n v="1479600"/>
    <n v="-1479600"/>
    <m/>
    <s v="Бюджетные средства (Бюджет муниципального образования)"/>
    <x v="3"/>
    <x v="3"/>
    <x v="1"/>
    <x v="1"/>
    <x v="0"/>
  </r>
  <r>
    <s v="272"/>
    <n v="1101"/>
    <s v="0610300590"/>
    <n v="611"/>
    <n v="400010"/>
    <n v="241"/>
    <n v="225004"/>
    <s v="МБУ ЦФКИС &quot;ЖЕМЧУЖИНА ЮГРЫ&quot;"/>
    <m/>
    <n v="110"/>
    <n v="272042534"/>
    <n v="65222"/>
    <n v="43827"/>
    <n v="0"/>
    <n v="1166846.81"/>
    <n v="-1101624.81"/>
    <n v="2012049"/>
    <n v="3080000"/>
    <n v="3080000"/>
    <n v="2678365"/>
    <n v="10850414"/>
    <n v="-10785192"/>
    <m/>
    <s v="Бюджетные средства (Бюджет муниципального образования)"/>
    <x v="3"/>
    <x v="3"/>
    <x v="1"/>
    <x v="1"/>
    <x v="0"/>
  </r>
  <r>
    <s v="272"/>
    <n v="1101"/>
    <s v="0610300590"/>
    <n v="611"/>
    <n v="400010"/>
    <n v="241"/>
    <n v="225004"/>
    <s v="МБУ &quot;СШОР &quot;СПАРТАК&quot;"/>
    <m/>
    <n v="120"/>
    <n v="272042534"/>
    <n v="0"/>
    <n v="0"/>
    <n v="0"/>
    <n v="0"/>
    <n v="0"/>
    <n v="117700"/>
    <n v="0"/>
    <n v="213600"/>
    <n v="0"/>
    <n v="331300"/>
    <n v="-331300"/>
    <m/>
    <s v="Бюджетные средства (Бюджет муниципального образования)"/>
    <x v="3"/>
    <x v="3"/>
    <x v="1"/>
    <x v="1"/>
    <x v="0"/>
  </r>
  <r>
    <s v="272"/>
    <n v="1101"/>
    <s v="0610300590"/>
    <n v="611"/>
    <n v="400010"/>
    <n v="241"/>
    <n v="225004"/>
    <s v="МБУ &quot;СШОР ПО ЕДИНОБОРСТВАМ&quot;"/>
    <m/>
    <n v="120"/>
    <n v="272042534"/>
    <n v="0"/>
    <n v="321100"/>
    <n v="321100"/>
    <n v="0"/>
    <n v="0"/>
    <n v="0"/>
    <n v="0"/>
    <n v="0"/>
    <n v="0"/>
    <n v="0"/>
    <n v="0"/>
    <m/>
    <s v="Бюджетные средства (Бюджет муниципального образования)"/>
    <x v="3"/>
    <x v="3"/>
    <x v="1"/>
    <x v="1"/>
    <x v="0"/>
  </r>
  <r>
    <s v="272"/>
    <n v="1101"/>
    <s v="0610300590"/>
    <n v="611"/>
    <n v="400010"/>
    <n v="241"/>
    <n v="225004"/>
    <s v="МБУ &quot;СШОРПОЗВС&quot;"/>
    <m/>
    <n v="120"/>
    <n v="272042534"/>
    <n v="0"/>
    <n v="0"/>
    <n v="0"/>
    <n v="0"/>
    <n v="0"/>
    <n v="170000"/>
    <n v="180000"/>
    <n v="170000"/>
    <n v="182700"/>
    <n v="702700"/>
    <n v="-702700"/>
    <m/>
    <s v="Бюджетные средства (Бюджет муниципального образования)"/>
    <x v="3"/>
    <x v="3"/>
    <x v="1"/>
    <x v="1"/>
    <x v="0"/>
  </r>
  <r>
    <s v="272"/>
    <n v="1101"/>
    <s v="0610300590"/>
    <n v="611"/>
    <n v="400010"/>
    <n v="241"/>
    <n v="225004"/>
    <s v="МБУ ЦФКИС &quot;ЖЕМЧУЖИНА ЮГРЫ&quot;"/>
    <m/>
    <n v="120"/>
    <n v="272042534"/>
    <n v="-65222"/>
    <n v="-43827"/>
    <n v="0"/>
    <n v="0"/>
    <n v="-65222"/>
    <n v="0"/>
    <n v="0"/>
    <n v="0"/>
    <n v="1172086"/>
    <n v="1172086"/>
    <n v="-1237308"/>
    <m/>
    <s v="Бюджетные средства (Бюджет муниципального образования)"/>
    <x v="3"/>
    <x v="3"/>
    <x v="1"/>
    <x v="1"/>
    <x v="0"/>
  </r>
  <r>
    <s v="272"/>
    <n v="1101"/>
    <s v="0610300590"/>
    <n v="611"/>
    <n v="400010"/>
    <n v="241"/>
    <n v="225005"/>
    <s v="МБУ &quot;СШОР &quot;СПАРТАК&quot;"/>
    <m/>
    <n v="110"/>
    <n v="272042534"/>
    <n v="909"/>
    <n v="0"/>
    <n v="0"/>
    <n v="18659.05"/>
    <n v="-17750.05"/>
    <n v="40652"/>
    <n v="60978"/>
    <n v="60978"/>
    <n v="81301"/>
    <n v="243909"/>
    <n v="-243000"/>
    <m/>
    <s v="Бюджетные средства (Бюджет муниципального образования)"/>
    <x v="3"/>
    <x v="3"/>
    <x v="1"/>
    <x v="1"/>
    <x v="0"/>
  </r>
  <r>
    <s v="272"/>
    <n v="1101"/>
    <s v="0610300590"/>
    <n v="611"/>
    <n v="400010"/>
    <n v="241"/>
    <n v="225005"/>
    <s v="МБУ &quot;СШОР ПО ЕДИНОБОРСТВАМ&quot;"/>
    <m/>
    <n v="110"/>
    <n v="272042534"/>
    <n v="0"/>
    <n v="-190400"/>
    <n v="-190400"/>
    <n v="11863.56"/>
    <n v="-11863.56"/>
    <n v="31726"/>
    <n v="47589"/>
    <n v="47589"/>
    <n v="63496"/>
    <n v="190400"/>
    <n v="-190400"/>
    <m/>
    <s v="Бюджетные средства (Бюджет муниципального образования)"/>
    <x v="3"/>
    <x v="3"/>
    <x v="1"/>
    <x v="1"/>
    <x v="0"/>
  </r>
  <r>
    <s v="272"/>
    <n v="1101"/>
    <s v="0610300590"/>
    <n v="611"/>
    <n v="400010"/>
    <n v="241"/>
    <n v="225005"/>
    <s v="МБУ &quot;СШОРПОЗВС&quot;"/>
    <m/>
    <n v="110"/>
    <n v="272042534"/>
    <n v="0"/>
    <n v="0"/>
    <n v="0"/>
    <n v="0"/>
    <n v="0"/>
    <n v="170000"/>
    <n v="190000"/>
    <n v="190000"/>
    <n v="207709"/>
    <n v="757709"/>
    <n v="-757709"/>
    <m/>
    <s v="Бюджетные средства (Бюджет муниципального образования)"/>
    <x v="3"/>
    <x v="3"/>
    <x v="1"/>
    <x v="1"/>
    <x v="0"/>
  </r>
  <r>
    <s v="272"/>
    <n v="1101"/>
    <s v="0610300590"/>
    <n v="611"/>
    <n v="400010"/>
    <n v="241"/>
    <n v="225005"/>
    <s v="МБУ ЦФКИС &quot;ЖЕМЧУЖИНА ЮГРЫ&quot;"/>
    <m/>
    <n v="110"/>
    <n v="272042534"/>
    <n v="-186839"/>
    <n v="1718"/>
    <n v="0"/>
    <n v="141984.97"/>
    <n v="-328823.96999999997"/>
    <n v="300000"/>
    <n v="450000"/>
    <n v="450000"/>
    <n v="394261"/>
    <n v="1594261"/>
    <n v="-1781100"/>
    <m/>
    <s v="Бюджетные средства (Бюджет муниципального образования)"/>
    <x v="3"/>
    <x v="3"/>
    <x v="1"/>
    <x v="1"/>
    <x v="0"/>
  </r>
  <r>
    <s v="272"/>
    <n v="1101"/>
    <s v="0610300590"/>
    <n v="611"/>
    <n v="400010"/>
    <n v="241"/>
    <n v="225005"/>
    <s v="МБУ &quot;СШОР &quot;СПАРТАК&quot;"/>
    <m/>
    <n v="120"/>
    <n v="272042534"/>
    <n v="-909"/>
    <n v="0"/>
    <n v="0"/>
    <n v="0"/>
    <n v="-909"/>
    <n v="8900"/>
    <n v="200581"/>
    <n v="13400"/>
    <n v="45910"/>
    <n v="268791"/>
    <n v="-269700"/>
    <m/>
    <s v="Бюджетные средства (Бюджет муниципального образования)"/>
    <x v="3"/>
    <x v="3"/>
    <x v="1"/>
    <x v="1"/>
    <x v="0"/>
  </r>
  <r>
    <s v="272"/>
    <n v="1101"/>
    <s v="0610300590"/>
    <n v="611"/>
    <n v="400010"/>
    <n v="241"/>
    <n v="225005"/>
    <s v="МБУ &quot;СШОР ПО ЕДИНОБОРСТВАМ&quot;"/>
    <m/>
    <n v="120"/>
    <n v="272042534"/>
    <n v="0"/>
    <n v="190400"/>
    <n v="190400"/>
    <n v="0"/>
    <n v="0"/>
    <n v="0"/>
    <n v="0"/>
    <n v="0"/>
    <n v="0"/>
    <n v="0"/>
    <n v="0"/>
    <m/>
    <s v="Бюджетные средства (Бюджет муниципального образования)"/>
    <x v="3"/>
    <x v="3"/>
    <x v="1"/>
    <x v="1"/>
    <x v="0"/>
  </r>
  <r>
    <s v="272"/>
    <n v="1101"/>
    <s v="0610300590"/>
    <n v="611"/>
    <n v="400010"/>
    <n v="241"/>
    <n v="225005"/>
    <s v="МБУ &quot;СШОРПОЗВС&quot;"/>
    <m/>
    <n v="120"/>
    <n v="272042534"/>
    <n v="0"/>
    <n v="0"/>
    <n v="0"/>
    <n v="0"/>
    <n v="0"/>
    <n v="120000"/>
    <n v="120000"/>
    <n v="120000"/>
    <n v="129791"/>
    <n v="489791"/>
    <n v="-489791"/>
    <m/>
    <s v="Бюджетные средства (Бюджет муниципального образования)"/>
    <x v="3"/>
    <x v="3"/>
    <x v="1"/>
    <x v="1"/>
    <x v="0"/>
  </r>
  <r>
    <s v="272"/>
    <n v="1101"/>
    <s v="0610300590"/>
    <n v="611"/>
    <n v="400010"/>
    <n v="241"/>
    <n v="225005"/>
    <s v="МБУ ЦФКИС &quot;ЖЕМЧУЖИНА ЮГРЫ&quot;"/>
    <m/>
    <n v="120"/>
    <n v="272042534"/>
    <n v="186839"/>
    <n v="-1718"/>
    <n v="0"/>
    <n v="0"/>
    <n v="186839"/>
    <n v="109000"/>
    <n v="165000"/>
    <n v="165000"/>
    <n v="400739"/>
    <n v="839739"/>
    <n v="-652900"/>
    <m/>
    <s v="Бюджетные средства (Бюджет муниципального образования)"/>
    <x v="3"/>
    <x v="3"/>
    <x v="1"/>
    <x v="1"/>
    <x v="0"/>
  </r>
  <r>
    <s v="272"/>
    <n v="1101"/>
    <s v="0610300590"/>
    <n v="611"/>
    <n v="400010"/>
    <n v="241"/>
    <n v="226002"/>
    <s v="МБУ &quot;СШОР ПО ЕДИНОБОРСТВАМ&quot;"/>
    <m/>
    <n v="110"/>
    <n v="272042535"/>
    <n v="0"/>
    <n v="0"/>
    <n v="0"/>
    <n v="0"/>
    <n v="0"/>
    <n v="100000"/>
    <n v="0"/>
    <n v="0"/>
    <n v="0"/>
    <n v="100000"/>
    <n v="-100000"/>
    <m/>
    <s v="Бюджетные средства (Бюджет муниципального образования)"/>
    <x v="3"/>
    <x v="3"/>
    <x v="1"/>
    <x v="1"/>
    <x v="0"/>
  </r>
  <r>
    <s v="272"/>
    <n v="1101"/>
    <s v="0610300590"/>
    <n v="611"/>
    <n v="400010"/>
    <n v="241"/>
    <n v="226002"/>
    <s v="МБУ &quot;СШОР &quot;СПАРТАК&quot;"/>
    <m/>
    <n v="120"/>
    <n v="272042535"/>
    <n v="0"/>
    <n v="0"/>
    <n v="0"/>
    <n v="0"/>
    <n v="0"/>
    <n v="0"/>
    <n v="20400"/>
    <n v="0"/>
    <n v="20400"/>
    <n v="40800"/>
    <n v="-40800"/>
    <m/>
    <s v="Бюджетные средства (Бюджет муниципального образования)"/>
    <x v="3"/>
    <x v="3"/>
    <x v="1"/>
    <x v="1"/>
    <x v="0"/>
  </r>
  <r>
    <s v="272"/>
    <n v="1101"/>
    <s v="0610300590"/>
    <n v="611"/>
    <n v="400010"/>
    <n v="241"/>
    <n v="226002"/>
    <s v="МБУ &quot;СШОР ПО ЕДИНОБОРСТВАМ&quot;"/>
    <m/>
    <n v="120"/>
    <n v="272042535"/>
    <n v="0"/>
    <n v="0"/>
    <n v="0"/>
    <n v="0"/>
    <n v="0"/>
    <n v="0"/>
    <n v="72050"/>
    <n v="0"/>
    <n v="72050"/>
    <n v="144100"/>
    <n v="-144100"/>
    <m/>
    <s v="Бюджетные средства (Бюджет муниципального образования)"/>
    <x v="3"/>
    <x v="3"/>
    <x v="1"/>
    <x v="1"/>
    <x v="0"/>
  </r>
  <r>
    <s v="272"/>
    <n v="1101"/>
    <s v="0610300590"/>
    <n v="611"/>
    <n v="400010"/>
    <n v="241"/>
    <n v="226002"/>
    <s v="МБУ ЦФКИС &quot;ЖЕМЧУЖИНА ЮГРЫ&quot;"/>
    <m/>
    <n v="120"/>
    <n v="272042535"/>
    <n v="-1042400"/>
    <n v="-241500"/>
    <n v="-241500"/>
    <n v="0"/>
    <n v="-1042400"/>
    <n v="45500"/>
    <n v="167208"/>
    <n v="5100"/>
    <n v="50000"/>
    <n v="267808"/>
    <n v="-1310208"/>
    <m/>
    <s v="Бюджетные средства (Бюджет муниципального образования)"/>
    <x v="3"/>
    <x v="3"/>
    <x v="1"/>
    <x v="1"/>
    <x v="0"/>
  </r>
  <r>
    <s v="272"/>
    <n v="1101"/>
    <s v="0610300590"/>
    <n v="611"/>
    <n v="400010"/>
    <n v="241"/>
    <n v="226002"/>
    <s v="МБУ &quot;СШОР &quot;СПАРТАК&quot;"/>
    <m/>
    <n v="910"/>
    <n v="272042535"/>
    <n v="0"/>
    <n v="0"/>
    <n v="0"/>
    <n v="1148967.7"/>
    <n v="-1148967.7"/>
    <n v="3186600"/>
    <n v="1064900"/>
    <n v="149000"/>
    <n v="883500"/>
    <n v="5284000"/>
    <n v="-5284000"/>
    <m/>
    <s v="Бюджетные средства (Бюджет муниципального образования)"/>
    <x v="3"/>
    <x v="3"/>
    <x v="1"/>
    <x v="1"/>
    <x v="0"/>
  </r>
  <r>
    <s v="272"/>
    <n v="1101"/>
    <s v="0610300590"/>
    <n v="611"/>
    <n v="400010"/>
    <n v="241"/>
    <n v="226002"/>
    <s v="МБУ &quot;СШОР ПО ЕДИНОБОРСТВАМ&quot;"/>
    <m/>
    <n v="910"/>
    <n v="272042535"/>
    <n v="0"/>
    <n v="0"/>
    <n v="0"/>
    <n v="246045.2"/>
    <n v="-246045.2"/>
    <n v="685900"/>
    <n v="350700"/>
    <n v="425500"/>
    <n v="482757"/>
    <n v="1944857"/>
    <n v="-1944857"/>
    <m/>
    <s v="Бюджетные средства (Бюджет муниципального образования)"/>
    <x v="3"/>
    <x v="3"/>
    <x v="1"/>
    <x v="1"/>
    <x v="0"/>
  </r>
  <r>
    <s v="272"/>
    <n v="1101"/>
    <s v="0610300590"/>
    <n v="611"/>
    <n v="400010"/>
    <n v="241"/>
    <n v="226002"/>
    <s v="МБУ &quot;СШОРПОЗВС&quot;"/>
    <m/>
    <n v="910"/>
    <n v="272042535"/>
    <n v="0"/>
    <n v="0"/>
    <n v="0"/>
    <n v="1164586.44"/>
    <n v="-1164586.44"/>
    <n v="2008770"/>
    <n v="369700"/>
    <n v="977110"/>
    <n v="720520"/>
    <n v="4076100"/>
    <n v="-4076100"/>
    <m/>
    <s v="Бюджетные средства (Бюджет муниципального образования)"/>
    <x v="3"/>
    <x v="3"/>
    <x v="1"/>
    <x v="1"/>
    <x v="0"/>
  </r>
  <r>
    <s v="272"/>
    <n v="1101"/>
    <s v="0610300590"/>
    <n v="611"/>
    <n v="400010"/>
    <n v="241"/>
    <n v="226002"/>
    <s v="МБУ ЦФКИС &quot;ЖЕМЧУЖИНА ЮГРЫ&quot;"/>
    <m/>
    <n v="910"/>
    <n v="272042535"/>
    <n v="1042400"/>
    <n v="241500"/>
    <n v="241500"/>
    <n v="83100"/>
    <n v="959300"/>
    <n v="272000"/>
    <n v="655700"/>
    <n v="436600"/>
    <n v="215100"/>
    <n v="1579400"/>
    <n v="-537000"/>
    <m/>
    <s v="Бюджетные средства (Бюджет муниципального образования)"/>
    <x v="3"/>
    <x v="3"/>
    <x v="1"/>
    <x v="1"/>
    <x v="0"/>
  </r>
  <r>
    <s v="272"/>
    <n v="1101"/>
    <s v="0610300590"/>
    <n v="611"/>
    <n v="400010"/>
    <n v="241"/>
    <n v="226004"/>
    <s v="МБУ &quot;СШОР &quot;СПАРТАК&quot;"/>
    <m/>
    <n v="110"/>
    <n v="272042534"/>
    <n v="-898640"/>
    <n v="0"/>
    <n v="0"/>
    <n v="161280"/>
    <n v="-1059920"/>
    <n v="416550"/>
    <n v="288360"/>
    <n v="0"/>
    <n v="0"/>
    <n v="704910"/>
    <n v="-1603550"/>
    <m/>
    <s v="Бюджетные средства (Бюджет муниципального образования)"/>
    <x v="3"/>
    <x v="3"/>
    <x v="1"/>
    <x v="1"/>
    <x v="0"/>
  </r>
  <r>
    <s v="272"/>
    <n v="1101"/>
    <s v="0610300590"/>
    <n v="611"/>
    <n v="400010"/>
    <n v="241"/>
    <n v="226004"/>
    <s v="МБУ &quot;СШОР ПО ЕДИНОБОРСТВАМ&quot;"/>
    <m/>
    <n v="110"/>
    <n v="272042534"/>
    <n v="0"/>
    <n v="-140000"/>
    <n v="-140000"/>
    <n v="11889.12"/>
    <n v="-11889.12"/>
    <n v="22628"/>
    <n v="35284"/>
    <n v="35284"/>
    <n v="46804"/>
    <n v="140000"/>
    <n v="-140000"/>
    <m/>
    <s v="Бюджетные средства (Бюджет муниципального образования)"/>
    <x v="3"/>
    <x v="3"/>
    <x v="1"/>
    <x v="1"/>
    <x v="0"/>
  </r>
  <r>
    <s v="272"/>
    <n v="1101"/>
    <s v="0610300590"/>
    <n v="611"/>
    <n v="400010"/>
    <n v="241"/>
    <n v="226004"/>
    <s v="МБУ &quot;СШОРПОЗВС&quot;"/>
    <m/>
    <n v="110"/>
    <n v="272042534"/>
    <n v="0"/>
    <n v="0"/>
    <n v="0"/>
    <n v="0"/>
    <n v="0"/>
    <n v="110000"/>
    <n v="110000"/>
    <n v="110000"/>
    <n v="128228"/>
    <n v="458228"/>
    <n v="-458228"/>
    <m/>
    <s v="Бюджетные средства (Бюджет муниципального образования)"/>
    <x v="3"/>
    <x v="3"/>
    <x v="1"/>
    <x v="1"/>
    <x v="0"/>
  </r>
  <r>
    <s v="272"/>
    <n v="1101"/>
    <s v="0610300590"/>
    <n v="611"/>
    <n v="400010"/>
    <n v="241"/>
    <n v="226004"/>
    <s v="МБУ ЦФКИС &quot;ЖЕМЧУЖИНА ЮГРЫ&quot;"/>
    <m/>
    <n v="110"/>
    <n v="272042534"/>
    <n v="-3564243"/>
    <n v="0"/>
    <n v="0"/>
    <n v="91764.02"/>
    <n v="-3656007.02"/>
    <n v="292360"/>
    <n v="438540"/>
    <n v="438540"/>
    <n v="584717"/>
    <n v="1754157"/>
    <n v="-5318400"/>
    <m/>
    <s v="Бюджетные средства (Бюджет муниципального образования)"/>
    <x v="3"/>
    <x v="3"/>
    <x v="1"/>
    <x v="1"/>
    <x v="0"/>
  </r>
  <r>
    <s v="272"/>
    <n v="1101"/>
    <s v="0610300590"/>
    <n v="611"/>
    <n v="400010"/>
    <n v="241"/>
    <n v="226004"/>
    <s v="МБУ &quot;СШОР &quot;СПАРТАК&quot;"/>
    <m/>
    <n v="120"/>
    <n v="272042534"/>
    <n v="898640"/>
    <n v="0"/>
    <n v="0"/>
    <n v="0"/>
    <n v="898640"/>
    <n v="0"/>
    <n v="229140"/>
    <n v="529100"/>
    <n v="556950"/>
    <n v="1315190"/>
    <n v="-416550"/>
    <m/>
    <s v="Бюджетные средства (Бюджет муниципального образования)"/>
    <x v="3"/>
    <x v="3"/>
    <x v="1"/>
    <x v="1"/>
    <x v="0"/>
  </r>
  <r>
    <s v="272"/>
    <n v="1101"/>
    <s v="0610300590"/>
    <n v="611"/>
    <n v="400010"/>
    <n v="241"/>
    <n v="226004"/>
    <s v="МБУ &quot;СШОР ПО ЕДИНОБОРСТВАМ&quot;"/>
    <m/>
    <n v="120"/>
    <n v="272042534"/>
    <n v="0"/>
    <n v="140000"/>
    <n v="140000"/>
    <n v="0"/>
    <n v="0"/>
    <n v="0"/>
    <n v="0"/>
    <n v="0"/>
    <n v="0"/>
    <n v="0"/>
    <n v="0"/>
    <m/>
    <s v="Бюджетные средства (Бюджет муниципального образования)"/>
    <x v="3"/>
    <x v="3"/>
    <x v="1"/>
    <x v="1"/>
    <x v="0"/>
  </r>
  <r>
    <s v="272"/>
    <n v="1101"/>
    <s v="0610300590"/>
    <n v="611"/>
    <n v="400010"/>
    <n v="241"/>
    <n v="226004"/>
    <s v="МБУ &quot;СШОРПОЗВС&quot;"/>
    <m/>
    <n v="120"/>
    <n v="272042534"/>
    <n v="0"/>
    <n v="0"/>
    <n v="0"/>
    <n v="0"/>
    <n v="0"/>
    <n v="80000"/>
    <n v="80000"/>
    <n v="80000"/>
    <n v="81172"/>
    <n v="321172"/>
    <n v="-321172"/>
    <m/>
    <s v="Бюджетные средства (Бюджет муниципального образования)"/>
    <x v="3"/>
    <x v="3"/>
    <x v="1"/>
    <x v="1"/>
    <x v="0"/>
  </r>
  <r>
    <s v="272"/>
    <n v="1101"/>
    <s v="0610300590"/>
    <n v="611"/>
    <n v="400010"/>
    <n v="241"/>
    <n v="226004"/>
    <s v="МБУ ЦФКИС &quot;ЖЕМЧУЖИНА ЮГРЫ&quot;"/>
    <m/>
    <n v="120"/>
    <n v="272042534"/>
    <n v="3564243"/>
    <n v="0"/>
    <n v="0"/>
    <n v="0"/>
    <n v="3564243"/>
    <n v="723540"/>
    <n v="1085310"/>
    <n v="1085310"/>
    <n v="1447083"/>
    <n v="4341243"/>
    <n v="-777000"/>
    <m/>
    <s v="Бюджетные средства (Бюджет муниципального образования)"/>
    <x v="3"/>
    <x v="3"/>
    <x v="1"/>
    <x v="1"/>
    <x v="0"/>
  </r>
  <r>
    <s v="272"/>
    <n v="1101"/>
    <s v="0610300590"/>
    <n v="611"/>
    <n v="400010"/>
    <n v="241"/>
    <n v="226005"/>
    <s v="МБУ &quot;СШОР &quot;СПАРТАК&quot;"/>
    <m/>
    <n v="110"/>
    <n v="272042534"/>
    <n v="16"/>
    <n v="0"/>
    <n v="0"/>
    <n v="0"/>
    <n v="16"/>
    <n v="56300"/>
    <n v="32516"/>
    <n v="15000"/>
    <n v="20000"/>
    <n v="123816"/>
    <n v="-123800"/>
    <m/>
    <s v="Бюджетные средства (Бюджет муниципального образования)"/>
    <x v="3"/>
    <x v="3"/>
    <x v="1"/>
    <x v="1"/>
    <x v="0"/>
  </r>
  <r>
    <s v="272"/>
    <n v="1101"/>
    <s v="0610300590"/>
    <n v="611"/>
    <n v="400010"/>
    <n v="241"/>
    <n v="226005"/>
    <s v="МБУ &quot;СШОР ПО ЕДИНОБОРСТВАМ&quot;"/>
    <m/>
    <n v="110"/>
    <n v="272042534"/>
    <n v="0"/>
    <n v="-234200"/>
    <n v="-234200"/>
    <n v="0"/>
    <n v="0"/>
    <n v="30000"/>
    <n v="12000"/>
    <n v="30000"/>
    <n v="31800"/>
    <n v="103800"/>
    <n v="-103800"/>
    <m/>
    <s v="Бюджетные средства (Бюджет муниципального образования)"/>
    <x v="3"/>
    <x v="3"/>
    <x v="1"/>
    <x v="1"/>
    <x v="0"/>
  </r>
  <r>
    <s v="272"/>
    <n v="1101"/>
    <s v="0610300590"/>
    <n v="611"/>
    <n v="400010"/>
    <n v="241"/>
    <n v="226005"/>
    <s v="МБУ &quot;СШОРПОЗВС&quot;"/>
    <m/>
    <n v="110"/>
    <n v="272042534"/>
    <n v="0"/>
    <n v="0"/>
    <n v="0"/>
    <n v="33816"/>
    <n v="-33816"/>
    <n v="70000"/>
    <n v="37000"/>
    <n v="37000"/>
    <n v="38100"/>
    <n v="182100"/>
    <n v="-182100"/>
    <m/>
    <s v="Бюджетные средства (Бюджет муниципального образования)"/>
    <x v="3"/>
    <x v="3"/>
    <x v="1"/>
    <x v="1"/>
    <x v="0"/>
  </r>
  <r>
    <s v="272"/>
    <n v="1101"/>
    <s v="0610300590"/>
    <n v="611"/>
    <n v="400010"/>
    <n v="241"/>
    <n v="226005"/>
    <s v="МБУ ЦФКИС &quot;ЖЕМЧУЖИНА ЮГРЫ&quot;"/>
    <m/>
    <n v="110"/>
    <n v="272042534"/>
    <n v="-55077"/>
    <n v="0"/>
    <n v="0"/>
    <n v="19000"/>
    <n v="-74077"/>
    <n v="71000"/>
    <n v="107000"/>
    <n v="107000"/>
    <n v="85900"/>
    <n v="370900"/>
    <n v="-425977"/>
    <m/>
    <s v="Бюджетные средства (Бюджет муниципального образования)"/>
    <x v="3"/>
    <x v="3"/>
    <x v="1"/>
    <x v="1"/>
    <x v="0"/>
  </r>
  <r>
    <s v="272"/>
    <n v="1101"/>
    <s v="0610300590"/>
    <n v="611"/>
    <n v="400010"/>
    <n v="241"/>
    <n v="226005"/>
    <s v="МБУ &quot;СШОР &quot;СПАРТАК&quot;"/>
    <m/>
    <n v="120"/>
    <n v="272042534"/>
    <n v="-16"/>
    <n v="0"/>
    <n v="0"/>
    <n v="0"/>
    <n v="-16"/>
    <n v="0"/>
    <n v="18984"/>
    <n v="0"/>
    <n v="0"/>
    <n v="18984"/>
    <n v="-19000"/>
    <m/>
    <s v="Бюджетные средства (Бюджет муниципального образования)"/>
    <x v="3"/>
    <x v="3"/>
    <x v="1"/>
    <x v="1"/>
    <x v="0"/>
  </r>
  <r>
    <s v="272"/>
    <n v="1101"/>
    <s v="0610300590"/>
    <n v="611"/>
    <n v="400010"/>
    <n v="241"/>
    <n v="226005"/>
    <s v="МБУ &quot;СШОР ПО ЕДИНОБОРСТВАМ&quot;"/>
    <m/>
    <n v="120"/>
    <n v="272042534"/>
    <n v="0"/>
    <n v="234200"/>
    <n v="234200"/>
    <n v="0"/>
    <n v="0"/>
    <n v="29000"/>
    <n v="20000"/>
    <n v="80000"/>
    <n v="1400"/>
    <n v="130400"/>
    <n v="-130400"/>
    <m/>
    <s v="Бюджетные средства (Бюджет муниципального образования)"/>
    <x v="3"/>
    <x v="3"/>
    <x v="1"/>
    <x v="1"/>
    <x v="0"/>
  </r>
  <r>
    <s v="272"/>
    <n v="1101"/>
    <s v="0610300590"/>
    <n v="611"/>
    <n v="400010"/>
    <n v="241"/>
    <n v="226005"/>
    <s v="МБУ ЦФКИС &quot;ЖЕМЧУЖИНА ЮГРЫ&quot;"/>
    <m/>
    <n v="120"/>
    <n v="272042534"/>
    <n v="55077"/>
    <n v="0"/>
    <n v="0"/>
    <n v="0"/>
    <n v="55077"/>
    <n v="76000"/>
    <n v="115000"/>
    <n v="115000"/>
    <n v="199200"/>
    <n v="505200"/>
    <n v="-450123"/>
    <m/>
    <s v="Бюджетные средства (Бюджет муниципального образования)"/>
    <x v="3"/>
    <x v="3"/>
    <x v="1"/>
    <x v="1"/>
    <x v="0"/>
  </r>
  <r>
    <s v="272"/>
    <n v="1101"/>
    <s v="0610300590"/>
    <n v="611"/>
    <n v="400010"/>
    <n v="241"/>
    <n v="226007"/>
    <s v="МБУ ЦФКИС &quot;ЖЕМЧУЖИНА ЮГРЫ&quot;"/>
    <m/>
    <n v="910"/>
    <n v="272042534"/>
    <n v="13665"/>
    <n v="0"/>
    <n v="0"/>
    <n v="0"/>
    <n v="13665"/>
    <n v="13665"/>
    <n v="0"/>
    <n v="0"/>
    <n v="0"/>
    <n v="13665"/>
    <n v="0"/>
    <m/>
    <s v="Бюджетные средства (Бюджет муниципального образования)"/>
    <x v="3"/>
    <x v="3"/>
    <x v="1"/>
    <x v="1"/>
    <x v="0"/>
  </r>
  <r>
    <s v="272"/>
    <n v="1101"/>
    <s v="0610300590"/>
    <n v="611"/>
    <n v="400010"/>
    <n v="241"/>
    <n v="226008"/>
    <s v="МБУ ЦФКИС &quot;ЖЕМЧУЖИНА ЮГРЫ&quot;"/>
    <m/>
    <n v="910"/>
    <n v="272042534"/>
    <n v="0"/>
    <n v="0"/>
    <n v="0"/>
    <n v="0"/>
    <n v="0"/>
    <n v="12800"/>
    <n v="12600"/>
    <n v="0"/>
    <n v="12600"/>
    <n v="38000"/>
    <n v="-38000"/>
    <m/>
    <s v="Бюджетные средства (Бюджет муниципального образования)"/>
    <x v="3"/>
    <x v="3"/>
    <x v="1"/>
    <x v="1"/>
    <x v="0"/>
  </r>
  <r>
    <s v="272"/>
    <n v="1101"/>
    <s v="0610300590"/>
    <n v="611"/>
    <n v="400010"/>
    <n v="241"/>
    <n v="226009"/>
    <s v="МБУ ЦФКИС &quot;ЖЕМЧУЖИНА ЮГРЫ&quot;"/>
    <m/>
    <n v="910"/>
    <n v="272042534"/>
    <n v="0"/>
    <n v="0"/>
    <n v="0"/>
    <n v="0"/>
    <n v="0"/>
    <n v="3400"/>
    <n v="3400"/>
    <n v="1200"/>
    <n v="2000"/>
    <n v="10000"/>
    <n v="-10000"/>
    <m/>
    <s v="Бюджетные средства (Бюджет муниципального образования)"/>
    <x v="3"/>
    <x v="3"/>
    <x v="1"/>
    <x v="1"/>
    <x v="0"/>
  </r>
  <r>
    <s v="272"/>
    <n v="1101"/>
    <s v="0610300590"/>
    <n v="611"/>
    <n v="400010"/>
    <n v="241"/>
    <n v="226010"/>
    <s v="МБУ &quot;СШОР &quot;СПАРТАК&quot;"/>
    <m/>
    <n v="110"/>
    <n v="272042534"/>
    <n v="-120200"/>
    <n v="0"/>
    <n v="0"/>
    <n v="382300"/>
    <n v="-502500"/>
    <n v="382300"/>
    <n v="0"/>
    <n v="0"/>
    <n v="0"/>
    <n v="382300"/>
    <n v="-502500"/>
    <m/>
    <s v="Бюджетные средства (Бюджет муниципального образования)"/>
    <x v="3"/>
    <x v="3"/>
    <x v="1"/>
    <x v="1"/>
    <x v="0"/>
  </r>
  <r>
    <s v="272"/>
    <n v="1101"/>
    <s v="0610300590"/>
    <n v="611"/>
    <n v="400010"/>
    <n v="241"/>
    <n v="226010"/>
    <s v="МБУ &quot;СШОР ПО ЕДИНОБОРСТВАМ&quot;"/>
    <m/>
    <n v="110"/>
    <n v="272042534"/>
    <n v="-225000"/>
    <n v="0"/>
    <n v="0"/>
    <n v="226000"/>
    <n v="-451000"/>
    <n v="247000"/>
    <n v="0"/>
    <n v="0"/>
    <n v="0"/>
    <n v="247000"/>
    <n v="-472000"/>
    <m/>
    <s v="Бюджетные средства (Бюджет муниципального образования)"/>
    <x v="3"/>
    <x v="3"/>
    <x v="1"/>
    <x v="1"/>
    <x v="0"/>
  </r>
  <r>
    <s v="272"/>
    <n v="1101"/>
    <s v="0610300590"/>
    <n v="611"/>
    <n v="400010"/>
    <n v="241"/>
    <n v="226010"/>
    <s v="МБУ &quot;СШОРПОЗВС&quot;"/>
    <m/>
    <n v="110"/>
    <n v="272042534"/>
    <n v="0"/>
    <n v="0"/>
    <n v="0"/>
    <n v="0"/>
    <n v="0"/>
    <n v="78000"/>
    <n v="78000"/>
    <n v="78000"/>
    <n v="78000"/>
    <n v="312000"/>
    <n v="-312000"/>
    <m/>
    <s v="Бюджетные средства (Бюджет муниципального образования)"/>
    <x v="3"/>
    <x v="3"/>
    <x v="1"/>
    <x v="1"/>
    <x v="0"/>
  </r>
  <r>
    <s v="272"/>
    <n v="1101"/>
    <s v="0610300590"/>
    <n v="611"/>
    <n v="400010"/>
    <n v="241"/>
    <n v="226010"/>
    <s v="МБУ ЦФКИС &quot;ЖЕМЧУЖИНА ЮГРЫ&quot;"/>
    <m/>
    <n v="110"/>
    <n v="272042534"/>
    <n v="824766"/>
    <n v="0"/>
    <n v="0"/>
    <n v="355081.4"/>
    <n v="469684.6"/>
    <n v="1470000"/>
    <n v="33000"/>
    <n v="33000"/>
    <n v="3473"/>
    <n v="1539473"/>
    <n v="-714707"/>
    <m/>
    <s v="Бюджетные средства (Бюджет муниципального образования)"/>
    <x v="3"/>
    <x v="3"/>
    <x v="1"/>
    <x v="1"/>
    <x v="0"/>
  </r>
  <r>
    <s v="272"/>
    <n v="1101"/>
    <s v="0610300590"/>
    <n v="611"/>
    <n v="400010"/>
    <n v="241"/>
    <n v="226010"/>
    <s v="МБУ &quot;СШОР &quot;СПАРТАК&quot;"/>
    <m/>
    <n v="120"/>
    <n v="272042534"/>
    <n v="120200"/>
    <n v="0"/>
    <n v="0"/>
    <n v="0"/>
    <n v="120200"/>
    <n v="320200"/>
    <n v="206400"/>
    <n v="0"/>
    <n v="774500"/>
    <n v="1301100"/>
    <n v="-1180900"/>
    <m/>
    <s v="Бюджетные средства (Бюджет муниципального образования)"/>
    <x v="3"/>
    <x v="3"/>
    <x v="1"/>
    <x v="1"/>
    <x v="0"/>
  </r>
  <r>
    <s v="272"/>
    <n v="1101"/>
    <s v="0610300590"/>
    <n v="611"/>
    <n v="400010"/>
    <n v="241"/>
    <n v="226010"/>
    <s v="МБУ &quot;СШОР ПО ЕДИНОБОРСТВАМ&quot;"/>
    <m/>
    <n v="120"/>
    <n v="272042534"/>
    <n v="225000"/>
    <n v="0"/>
    <n v="0"/>
    <n v="0"/>
    <n v="225000"/>
    <n v="813700"/>
    <n v="1566000"/>
    <n v="0"/>
    <n v="14100"/>
    <n v="2393800"/>
    <n v="-2168800"/>
    <m/>
    <s v="Бюджетные средства (Бюджет муниципального образования)"/>
    <x v="3"/>
    <x v="3"/>
    <x v="1"/>
    <x v="1"/>
    <x v="0"/>
  </r>
  <r>
    <s v="272"/>
    <n v="1101"/>
    <s v="0610300590"/>
    <n v="611"/>
    <n v="400010"/>
    <n v="241"/>
    <n v="226010"/>
    <s v="МБУ &quot;СШОРПОЗВС&quot;"/>
    <m/>
    <n v="120"/>
    <n v="272042534"/>
    <n v="0"/>
    <n v="0"/>
    <n v="0"/>
    <n v="0"/>
    <n v="0"/>
    <n v="490000"/>
    <n v="490000"/>
    <n v="490000"/>
    <n v="504100"/>
    <n v="1974100"/>
    <n v="-1974100"/>
    <m/>
    <s v="Бюджетные средства (Бюджет муниципального образования)"/>
    <x v="3"/>
    <x v="3"/>
    <x v="1"/>
    <x v="1"/>
    <x v="0"/>
  </r>
  <r>
    <s v="272"/>
    <n v="1101"/>
    <s v="0610300590"/>
    <n v="611"/>
    <n v="400010"/>
    <n v="241"/>
    <n v="226010"/>
    <s v="МБУ ЦФКИС &quot;ЖЕМЧУЖИНА ЮГРЫ&quot;"/>
    <m/>
    <n v="120"/>
    <n v="272042534"/>
    <n v="-824766"/>
    <n v="0"/>
    <n v="0"/>
    <n v="0"/>
    <n v="-824766"/>
    <n v="1000000"/>
    <n v="1600000"/>
    <n v="1300000"/>
    <n v="832227"/>
    <n v="4732227"/>
    <n v="-5556993"/>
    <m/>
    <s v="Бюджетные средства (Бюджет муниципального образования)"/>
    <x v="3"/>
    <x v="3"/>
    <x v="1"/>
    <x v="1"/>
    <x v="0"/>
  </r>
  <r>
    <s v="272"/>
    <n v="1101"/>
    <s v="0610300590"/>
    <n v="611"/>
    <n v="400010"/>
    <n v="241"/>
    <n v="226011"/>
    <s v="МБУ ЦФКИС &quot;ЖЕМЧУЖИНА ЮГРЫ&quot;"/>
    <m/>
    <n v="110"/>
    <n v="272042534"/>
    <n v="76800"/>
    <n v="0"/>
    <n v="0"/>
    <n v="76800"/>
    <n v="0"/>
    <n v="76800"/>
    <n v="0"/>
    <n v="0"/>
    <n v="0"/>
    <n v="76800"/>
    <n v="0"/>
    <m/>
    <s v="Бюджетные средства (Бюджет муниципального образования)"/>
    <x v="3"/>
    <x v="3"/>
    <x v="1"/>
    <x v="1"/>
    <x v="0"/>
  </r>
  <r>
    <s v="272"/>
    <n v="1101"/>
    <s v="0610300590"/>
    <n v="611"/>
    <n v="400010"/>
    <n v="241"/>
    <n v="226011"/>
    <s v="МБУ &quot;СШОР &quot;СПАРТАК&quot;"/>
    <m/>
    <n v="120"/>
    <n v="272042534"/>
    <n v="0"/>
    <n v="0"/>
    <n v="0"/>
    <n v="0"/>
    <n v="0"/>
    <n v="0"/>
    <n v="360300"/>
    <n v="0"/>
    <n v="0"/>
    <n v="360300"/>
    <n v="-360300"/>
    <m/>
    <s v="Бюджетные средства (Бюджет муниципального образования)"/>
    <x v="3"/>
    <x v="3"/>
    <x v="1"/>
    <x v="1"/>
    <x v="0"/>
  </r>
  <r>
    <s v="272"/>
    <n v="1101"/>
    <s v="0610300590"/>
    <n v="611"/>
    <n v="400010"/>
    <n v="241"/>
    <n v="226011"/>
    <s v="МБУ &quot;СШОР ПО ЕДИНОБОРСТВАМ&quot;"/>
    <m/>
    <n v="120"/>
    <n v="272042534"/>
    <n v="0"/>
    <n v="0"/>
    <n v="0"/>
    <n v="0"/>
    <n v="0"/>
    <n v="0"/>
    <n v="37184"/>
    <n v="0"/>
    <n v="183016"/>
    <n v="220200"/>
    <n v="-220200"/>
    <m/>
    <s v="Бюджетные средства (Бюджет муниципального образования)"/>
    <x v="3"/>
    <x v="3"/>
    <x v="1"/>
    <x v="1"/>
    <x v="0"/>
  </r>
  <r>
    <s v="272"/>
    <n v="1101"/>
    <s v="0610300590"/>
    <n v="611"/>
    <n v="400010"/>
    <n v="241"/>
    <n v="226011"/>
    <s v="МБУ &quot;СШОРПОЗВС&quot;"/>
    <m/>
    <n v="120"/>
    <n v="272042534"/>
    <n v="0"/>
    <n v="0"/>
    <n v="0"/>
    <n v="0"/>
    <n v="0"/>
    <n v="0"/>
    <n v="0"/>
    <n v="0"/>
    <n v="254100"/>
    <n v="254100"/>
    <n v="-254100"/>
    <m/>
    <s v="Бюджетные средства (Бюджет муниципального образования)"/>
    <x v="3"/>
    <x v="3"/>
    <x v="1"/>
    <x v="1"/>
    <x v="0"/>
  </r>
  <r>
    <s v="272"/>
    <n v="1101"/>
    <s v="0610300590"/>
    <n v="611"/>
    <n v="400010"/>
    <n v="241"/>
    <n v="226011"/>
    <s v="МБУ ЦФКИС &quot;ЖЕМЧУЖИНА ЮГРЫ&quot;"/>
    <m/>
    <n v="120"/>
    <n v="272042534"/>
    <n v="-76800"/>
    <n v="0"/>
    <n v="0"/>
    <n v="0"/>
    <n v="-76800"/>
    <n v="0"/>
    <n v="0"/>
    <n v="0"/>
    <n v="455200"/>
    <n v="455200"/>
    <n v="-532000"/>
    <m/>
    <s v="Бюджетные средства (Бюджет муниципального образования)"/>
    <x v="3"/>
    <x v="3"/>
    <x v="1"/>
    <x v="1"/>
    <x v="0"/>
  </r>
  <r>
    <s v="272"/>
    <n v="1101"/>
    <s v="0610300590"/>
    <n v="611"/>
    <n v="400010"/>
    <n v="241"/>
    <n v="226012"/>
    <s v="МБУ &quot;СШОР &quot;СПАРТАК&quot;"/>
    <m/>
    <n v="120"/>
    <n v="272042534"/>
    <n v="0"/>
    <n v="0"/>
    <n v="0"/>
    <n v="0"/>
    <n v="0"/>
    <n v="0"/>
    <n v="3800"/>
    <n v="0"/>
    <n v="0"/>
    <n v="3800"/>
    <n v="-3800"/>
    <m/>
    <s v="Бюджетные средства (Бюджет муниципального образования)"/>
    <x v="3"/>
    <x v="3"/>
    <x v="1"/>
    <x v="1"/>
    <x v="0"/>
  </r>
  <r>
    <s v="272"/>
    <n v="1101"/>
    <s v="0610300590"/>
    <n v="611"/>
    <n v="400010"/>
    <n v="241"/>
    <n v="226012"/>
    <s v="МБУ ЦФКИС &quot;ЖЕМЧУЖИНА ЮГРЫ&quot;"/>
    <m/>
    <n v="120"/>
    <n v="272042534"/>
    <n v="0"/>
    <n v="0"/>
    <n v="0"/>
    <n v="0"/>
    <n v="0"/>
    <n v="5000"/>
    <n v="10000"/>
    <n v="10000"/>
    <n v="5000"/>
    <n v="30000"/>
    <n v="-30000"/>
    <m/>
    <s v="Бюджетные средства (Бюджет муниципального образования)"/>
    <x v="3"/>
    <x v="3"/>
    <x v="1"/>
    <x v="1"/>
    <x v="0"/>
  </r>
  <r>
    <s v="272"/>
    <n v="1101"/>
    <s v="0610300590"/>
    <n v="611"/>
    <n v="400010"/>
    <n v="241"/>
    <n v="227001"/>
    <s v="МБУ ЦФКИС &quot;ЖЕМЧУЖИНА ЮГРЫ&quot;"/>
    <m/>
    <n v="120"/>
    <n v="272042534"/>
    <n v="0"/>
    <n v="0"/>
    <n v="0"/>
    <n v="0"/>
    <n v="0"/>
    <n v="19300"/>
    <n v="0"/>
    <n v="28300"/>
    <n v="0"/>
    <n v="47600"/>
    <n v="-47600"/>
    <m/>
    <s v="Бюджетные средства (Бюджет муниципального образования)"/>
    <x v="3"/>
    <x v="3"/>
    <x v="1"/>
    <x v="1"/>
    <x v="0"/>
  </r>
  <r>
    <s v="272"/>
    <n v="1101"/>
    <s v="0610300590"/>
    <n v="611"/>
    <n v="400010"/>
    <n v="241"/>
    <n v="227002"/>
    <s v="МБУ ЦФКИС &quot;ЖЕМЧУЖИНА ЮГРЫ&quot;"/>
    <m/>
    <n v="120"/>
    <n v="272042535"/>
    <n v="0"/>
    <n v="0"/>
    <n v="0"/>
    <n v="0"/>
    <n v="0"/>
    <n v="5000"/>
    <n v="0"/>
    <n v="0"/>
    <n v="0"/>
    <n v="5000"/>
    <n v="-5000"/>
    <m/>
    <s v="Бюджетные средства (Бюджет муниципального образования)"/>
    <x v="3"/>
    <x v="3"/>
    <x v="1"/>
    <x v="1"/>
    <x v="0"/>
  </r>
  <r>
    <s v="272"/>
    <n v="1101"/>
    <s v="0610300590"/>
    <n v="611"/>
    <n v="400010"/>
    <n v="241"/>
    <n v="227003"/>
    <s v="МБУ &quot;СШОР &quot;СПАРТАК&quot;"/>
    <m/>
    <n v="120"/>
    <n v="272042534"/>
    <n v="0"/>
    <n v="0"/>
    <n v="0"/>
    <n v="0"/>
    <n v="0"/>
    <n v="0"/>
    <n v="0"/>
    <n v="0"/>
    <n v="4200"/>
    <n v="4200"/>
    <n v="-4200"/>
    <m/>
    <s v="Бюджетные средства (Бюджет муниципального образования)"/>
    <x v="3"/>
    <x v="3"/>
    <x v="1"/>
    <x v="1"/>
    <x v="0"/>
  </r>
  <r>
    <s v="272"/>
    <n v="1101"/>
    <s v="0610300590"/>
    <n v="611"/>
    <n v="400010"/>
    <n v="241"/>
    <n v="227003"/>
    <s v="МБУ &quot;СШОРПОЗВС&quot;"/>
    <m/>
    <n v="120"/>
    <n v="272042534"/>
    <n v="0"/>
    <n v="0"/>
    <n v="0"/>
    <n v="0"/>
    <n v="0"/>
    <n v="0"/>
    <n v="0"/>
    <n v="0"/>
    <n v="10300"/>
    <n v="10300"/>
    <n v="-10300"/>
    <m/>
    <s v="Бюджетные средства (Бюджет муниципального образования)"/>
    <x v="3"/>
    <x v="3"/>
    <x v="1"/>
    <x v="1"/>
    <x v="0"/>
  </r>
  <r>
    <s v="272"/>
    <n v="1101"/>
    <s v="0610300590"/>
    <n v="611"/>
    <n v="400010"/>
    <n v="241"/>
    <n v="227003"/>
    <s v="МБУ ЦФКИС &quot;ЖЕМЧУЖИНА ЮГРЫ&quot;"/>
    <m/>
    <n v="120"/>
    <n v="272042534"/>
    <n v="0"/>
    <n v="0"/>
    <n v="0"/>
    <n v="0"/>
    <n v="0"/>
    <n v="10000"/>
    <n v="30000"/>
    <n v="25900"/>
    <n v="7900"/>
    <n v="73800"/>
    <n v="-73800"/>
    <m/>
    <s v="Бюджетные средства (Бюджет муниципального образования)"/>
    <x v="3"/>
    <x v="3"/>
    <x v="1"/>
    <x v="1"/>
    <x v="0"/>
  </r>
  <r>
    <s v="272"/>
    <n v="1101"/>
    <s v="0610300590"/>
    <n v="611"/>
    <n v="400010"/>
    <n v="241"/>
    <n v="264002"/>
    <s v="МБУ ЦФКИС &quot;ЖЕМЧУЖИНА ЮГРЫ&quot;"/>
    <m/>
    <n v="910"/>
    <n v="272042534"/>
    <n v="0"/>
    <n v="0"/>
    <n v="0"/>
    <n v="0"/>
    <n v="0"/>
    <n v="329100"/>
    <n v="329000"/>
    <n v="0"/>
    <n v="0"/>
    <n v="658100"/>
    <n v="-658100"/>
    <m/>
    <s v="Бюджетные средства (Бюджет муниципального образования)"/>
    <x v="3"/>
    <x v="3"/>
    <x v="1"/>
    <x v="1"/>
    <x v="0"/>
  </r>
  <r>
    <s v="272"/>
    <n v="1101"/>
    <s v="0610300590"/>
    <n v="611"/>
    <n v="400010"/>
    <n v="241"/>
    <n v="266002"/>
    <s v="МБУ &quot;СШОР &quot;СПАРТАК&quot;"/>
    <m/>
    <n v="910"/>
    <n v="272042534"/>
    <n v="220800"/>
    <n v="0"/>
    <n v="0"/>
    <n v="15856.24"/>
    <n v="204943.76"/>
    <n v="80000"/>
    <n v="35000"/>
    <n v="35000"/>
    <n v="70800"/>
    <n v="220800"/>
    <n v="0"/>
    <m/>
    <s v="Бюджетные средства (Бюджет муниципального образования)"/>
    <x v="3"/>
    <x v="3"/>
    <x v="1"/>
    <x v="1"/>
    <x v="0"/>
  </r>
  <r>
    <s v="272"/>
    <n v="1101"/>
    <s v="0610300590"/>
    <n v="611"/>
    <n v="400010"/>
    <n v="241"/>
    <n v="266002"/>
    <s v="МБУ &quot;СШОР ПО ЕДИНОБОРСТВАМ&quot;"/>
    <m/>
    <n v="910"/>
    <n v="272042534"/>
    <n v="110000"/>
    <n v="0"/>
    <n v="0"/>
    <n v="53136.480000000003"/>
    <n v="56863.519999999997"/>
    <n v="60000"/>
    <n v="10000"/>
    <n v="20000"/>
    <n v="20000"/>
    <n v="110000"/>
    <n v="0"/>
    <m/>
    <s v="Бюджетные средства (Бюджет муниципального образования)"/>
    <x v="3"/>
    <x v="3"/>
    <x v="1"/>
    <x v="1"/>
    <x v="0"/>
  </r>
  <r>
    <s v="272"/>
    <n v="1101"/>
    <s v="0610300590"/>
    <n v="611"/>
    <n v="400010"/>
    <n v="241"/>
    <n v="266002"/>
    <s v="МБУ &quot;СШОРПОЗВС&quot;"/>
    <m/>
    <n v="910"/>
    <n v="272042534"/>
    <n v="200000"/>
    <n v="0"/>
    <n v="0"/>
    <n v="32559.919999999998"/>
    <n v="167440.07999999999"/>
    <n v="50000"/>
    <n v="50000"/>
    <n v="50000"/>
    <n v="50000"/>
    <n v="200000"/>
    <n v="0"/>
    <m/>
    <s v="Бюджетные средства (Бюджет муниципального образования)"/>
    <x v="3"/>
    <x v="3"/>
    <x v="1"/>
    <x v="1"/>
    <x v="0"/>
  </r>
  <r>
    <s v="272"/>
    <n v="1101"/>
    <s v="0610300590"/>
    <n v="611"/>
    <n v="400010"/>
    <n v="241"/>
    <n v="266002"/>
    <s v="МБУ ЦФКИС &quot;ЖЕМЧУЖИНА ЮГРЫ&quot;"/>
    <m/>
    <n v="910"/>
    <n v="272042534"/>
    <n v="200000"/>
    <n v="0"/>
    <n v="0"/>
    <n v="50000"/>
    <n v="150000"/>
    <n v="50000"/>
    <n v="50000"/>
    <n v="50000"/>
    <n v="50000"/>
    <n v="200000"/>
    <n v="0"/>
    <m/>
    <s v="Бюджетные средства (Бюджет муниципального образования)"/>
    <x v="3"/>
    <x v="3"/>
    <x v="1"/>
    <x v="1"/>
    <x v="0"/>
  </r>
  <r>
    <s v="272"/>
    <n v="1101"/>
    <s v="0610300590"/>
    <n v="611"/>
    <n v="400010"/>
    <n v="241"/>
    <n v="267001"/>
    <s v="МБУ &quot;СШОР &quot;СПАРТАК&quot;"/>
    <m/>
    <n v="910"/>
    <n v="272042534"/>
    <n v="0"/>
    <n v="0"/>
    <n v="0"/>
    <n v="0"/>
    <n v="0"/>
    <n v="0"/>
    <n v="40000"/>
    <n v="120000"/>
    <n v="120000"/>
    <n v="280000"/>
    <n v="-280000"/>
    <m/>
    <s v="Бюджетные средства (Бюджет муниципального образования)"/>
    <x v="3"/>
    <x v="3"/>
    <x v="1"/>
    <x v="1"/>
    <x v="0"/>
  </r>
  <r>
    <s v="272"/>
    <n v="1101"/>
    <s v="0610300590"/>
    <n v="611"/>
    <n v="400010"/>
    <n v="241"/>
    <n v="267001"/>
    <s v="МБУ &quot;СШОР ПО ЕДИНОБОРСТВАМ&quot;"/>
    <m/>
    <n v="910"/>
    <n v="272042534"/>
    <n v="0"/>
    <n v="0"/>
    <n v="0"/>
    <n v="0"/>
    <n v="0"/>
    <n v="0"/>
    <n v="20000"/>
    <n v="40000"/>
    <n v="160000"/>
    <n v="220000"/>
    <n v="-220000"/>
    <m/>
    <s v="Бюджетные средства (Бюджет муниципального образования)"/>
    <x v="3"/>
    <x v="3"/>
    <x v="1"/>
    <x v="1"/>
    <x v="0"/>
  </r>
  <r>
    <s v="272"/>
    <n v="1101"/>
    <s v="0610300590"/>
    <n v="611"/>
    <n v="400010"/>
    <n v="241"/>
    <n v="267001"/>
    <s v="МБУ &quot;СШОРПОЗВС&quot;"/>
    <m/>
    <n v="910"/>
    <n v="272042534"/>
    <n v="0"/>
    <n v="0"/>
    <n v="0"/>
    <n v="20000"/>
    <n v="-20000"/>
    <n v="20000"/>
    <n v="60000"/>
    <n v="20000"/>
    <n v="0"/>
    <n v="100000"/>
    <n v="-100000"/>
    <m/>
    <s v="Бюджетные средства (Бюджет муниципального образования)"/>
    <x v="3"/>
    <x v="3"/>
    <x v="1"/>
    <x v="1"/>
    <x v="0"/>
  </r>
  <r>
    <s v="272"/>
    <n v="1101"/>
    <s v="0610300590"/>
    <n v="611"/>
    <n v="400010"/>
    <n v="241"/>
    <n v="267001"/>
    <s v="МБУ ЦФКИС &quot;ЖЕМЧУЖИНА ЮГРЫ&quot;"/>
    <m/>
    <n v="910"/>
    <n v="272042534"/>
    <n v="0"/>
    <n v="0"/>
    <n v="0"/>
    <n v="0"/>
    <n v="0"/>
    <n v="60000"/>
    <n v="60000"/>
    <n v="180000"/>
    <n v="180000"/>
    <n v="480000"/>
    <n v="-480000"/>
    <m/>
    <s v="Бюджетные средства (Бюджет муниципального образования)"/>
    <x v="3"/>
    <x v="3"/>
    <x v="1"/>
    <x v="1"/>
    <x v="0"/>
  </r>
  <r>
    <s v="272"/>
    <n v="1101"/>
    <s v="0610300590"/>
    <n v="611"/>
    <n v="400010"/>
    <n v="241"/>
    <n v="267002"/>
    <s v="МБУ &quot;СШОР &quot;СПАРТАК&quot;"/>
    <m/>
    <n v="910"/>
    <n v="272042534"/>
    <n v="0"/>
    <n v="0"/>
    <n v="0"/>
    <n v="0"/>
    <n v="0"/>
    <n v="0"/>
    <n v="12100"/>
    <n v="36300"/>
    <n v="36200"/>
    <n v="84600"/>
    <n v="-84600"/>
    <m/>
    <s v="Бюджетные средства (Бюджет муниципального образования)"/>
    <x v="3"/>
    <x v="3"/>
    <x v="1"/>
    <x v="1"/>
    <x v="0"/>
  </r>
  <r>
    <s v="272"/>
    <n v="1101"/>
    <s v="0610300590"/>
    <n v="611"/>
    <n v="400010"/>
    <n v="241"/>
    <n v="267002"/>
    <s v="МБУ &quot;СШОР ПО ЕДИНОБОРСТВАМ&quot;"/>
    <m/>
    <n v="910"/>
    <n v="272042534"/>
    <n v="0"/>
    <n v="0"/>
    <n v="0"/>
    <n v="0"/>
    <n v="0"/>
    <n v="0"/>
    <n v="6000"/>
    <n v="12080"/>
    <n v="48320"/>
    <n v="66400"/>
    <n v="-66400"/>
    <m/>
    <s v="Бюджетные средства (Бюджет муниципального образования)"/>
    <x v="3"/>
    <x v="3"/>
    <x v="1"/>
    <x v="1"/>
    <x v="0"/>
  </r>
  <r>
    <s v="272"/>
    <n v="1101"/>
    <s v="0610300590"/>
    <n v="611"/>
    <n v="400010"/>
    <n v="241"/>
    <n v="267002"/>
    <s v="МБУ &quot;СШОРПОЗВС&quot;"/>
    <m/>
    <n v="910"/>
    <n v="272042534"/>
    <n v="0"/>
    <n v="0"/>
    <n v="0"/>
    <n v="0"/>
    <n v="0"/>
    <n v="6040"/>
    <n v="18120"/>
    <n v="6040"/>
    <n v="0"/>
    <n v="30200"/>
    <n v="-30200"/>
    <m/>
    <s v="Бюджетные средства (Бюджет муниципального образования)"/>
    <x v="3"/>
    <x v="3"/>
    <x v="1"/>
    <x v="1"/>
    <x v="0"/>
  </r>
  <r>
    <s v="272"/>
    <n v="1101"/>
    <s v="0610300590"/>
    <n v="611"/>
    <n v="400010"/>
    <n v="241"/>
    <n v="267002"/>
    <s v="МБУ ЦФКИС &quot;ЖЕМЧУЖИНА ЮГРЫ&quot;"/>
    <m/>
    <n v="910"/>
    <n v="272042534"/>
    <n v="0"/>
    <n v="0"/>
    <n v="0"/>
    <n v="0"/>
    <n v="0"/>
    <n v="18120"/>
    <n v="18120"/>
    <n v="54360"/>
    <n v="54400"/>
    <n v="145000"/>
    <n v="-145000"/>
    <m/>
    <s v="Бюджетные средства (Бюджет муниципального образования)"/>
    <x v="3"/>
    <x v="3"/>
    <x v="1"/>
    <x v="1"/>
    <x v="0"/>
  </r>
  <r>
    <s v="272"/>
    <n v="1101"/>
    <s v="0610300590"/>
    <n v="611"/>
    <n v="400010"/>
    <n v="241"/>
    <n v="291001"/>
    <s v="МБУ &quot;СШОР &quot;СПАРТАК&quot;"/>
    <m/>
    <n v="910"/>
    <n v="272042534"/>
    <n v="0"/>
    <n v="0"/>
    <n v="0"/>
    <n v="258802"/>
    <n v="-258802"/>
    <n v="625400"/>
    <n v="624200"/>
    <n v="624200"/>
    <n v="623800"/>
    <n v="2497600"/>
    <n v="-2497600"/>
    <m/>
    <s v="Бюджетные средства (Бюджет муниципального образования)"/>
    <x v="3"/>
    <x v="3"/>
    <x v="1"/>
    <x v="1"/>
    <x v="0"/>
  </r>
  <r>
    <s v="272"/>
    <n v="1101"/>
    <s v="0610300590"/>
    <n v="611"/>
    <n v="400010"/>
    <n v="241"/>
    <n v="291001"/>
    <s v="МБУ &quot;СШОР ПО ЕДИНОБОРСТВАМ&quot;"/>
    <m/>
    <n v="910"/>
    <n v="272042534"/>
    <n v="0"/>
    <n v="0"/>
    <n v="0"/>
    <n v="0"/>
    <n v="0"/>
    <n v="86575"/>
    <n v="86575"/>
    <n v="86575"/>
    <n v="86575"/>
    <n v="346300"/>
    <n v="-346300"/>
    <m/>
    <s v="Бюджетные средства (Бюджет муниципального образования)"/>
    <x v="3"/>
    <x v="3"/>
    <x v="1"/>
    <x v="1"/>
    <x v="0"/>
  </r>
  <r>
    <s v="272"/>
    <n v="1101"/>
    <s v="0610300590"/>
    <n v="611"/>
    <n v="400010"/>
    <n v="241"/>
    <n v="291001"/>
    <s v="МБУ &quot;СШОРПОЗВС&quot;"/>
    <m/>
    <n v="910"/>
    <n v="272042534"/>
    <n v="0"/>
    <n v="0"/>
    <n v="0"/>
    <n v="0"/>
    <n v="0"/>
    <n v="1200000"/>
    <n v="1200000"/>
    <n v="1200000"/>
    <n v="1141300"/>
    <n v="4741300"/>
    <n v="-4741300"/>
    <m/>
    <s v="Бюджетные средства (Бюджет муниципального образования)"/>
    <x v="3"/>
    <x v="3"/>
    <x v="1"/>
    <x v="1"/>
    <x v="0"/>
  </r>
  <r>
    <s v="272"/>
    <n v="1101"/>
    <s v="0610300590"/>
    <n v="611"/>
    <n v="400010"/>
    <n v="241"/>
    <n v="291001"/>
    <s v="МБУ ЦФКИС &quot;ЖЕМЧУЖИНА ЮГРЫ&quot;"/>
    <m/>
    <n v="910"/>
    <n v="272042534"/>
    <n v="0"/>
    <n v="0"/>
    <n v="0"/>
    <n v="7911585"/>
    <n v="-7911585"/>
    <n v="8371500"/>
    <n v="8371500"/>
    <n v="8371500"/>
    <n v="8371500"/>
    <n v="33486000"/>
    <n v="-33486000"/>
    <m/>
    <s v="Бюджетные средства (Бюджет муниципального образования)"/>
    <x v="3"/>
    <x v="3"/>
    <x v="1"/>
    <x v="1"/>
    <x v="0"/>
  </r>
  <r>
    <s v="272"/>
    <n v="1101"/>
    <s v="0610300590"/>
    <n v="611"/>
    <n v="400010"/>
    <n v="241"/>
    <n v="341001"/>
    <s v="МБУ &quot;СШОР &quot;СПАРТАК&quot;"/>
    <m/>
    <n v="120"/>
    <n v="272042534"/>
    <n v="0"/>
    <n v="0"/>
    <n v="0"/>
    <n v="0"/>
    <n v="0"/>
    <n v="0"/>
    <n v="11000"/>
    <n v="0"/>
    <n v="0"/>
    <n v="11000"/>
    <n v="-11000"/>
    <m/>
    <s v="Бюджетные средства (Бюджет муниципального образования)"/>
    <x v="3"/>
    <x v="3"/>
    <x v="1"/>
    <x v="1"/>
    <x v="0"/>
  </r>
  <r>
    <s v="272"/>
    <n v="1101"/>
    <s v="0610300590"/>
    <n v="611"/>
    <n v="400010"/>
    <n v="241"/>
    <n v="343001"/>
    <s v="МБУ &quot;СШОРПОЗВС&quot;"/>
    <m/>
    <n v="110"/>
    <n v="272042534"/>
    <n v="0"/>
    <n v="0"/>
    <n v="0"/>
    <n v="0"/>
    <n v="0"/>
    <n v="55800"/>
    <n v="0"/>
    <n v="0"/>
    <n v="50000"/>
    <n v="105800"/>
    <n v="-105800"/>
    <m/>
    <s v="Бюджетные средства (Бюджет муниципального образования)"/>
    <x v="3"/>
    <x v="3"/>
    <x v="1"/>
    <x v="1"/>
    <x v="0"/>
  </r>
  <r>
    <s v="272"/>
    <n v="1101"/>
    <s v="0610300590"/>
    <n v="611"/>
    <n v="400010"/>
    <n v="241"/>
    <n v="343001"/>
    <s v="МБУ ЦФКИС &quot;ЖЕМЧУЖИНА ЮГРЫ&quot;"/>
    <m/>
    <n v="110"/>
    <n v="272042534"/>
    <n v="-108"/>
    <n v="0"/>
    <n v="0"/>
    <n v="0"/>
    <n v="-108"/>
    <n v="200000"/>
    <n v="197192"/>
    <n v="0"/>
    <n v="0"/>
    <n v="397192"/>
    <n v="-397300"/>
    <m/>
    <s v="Бюджетные средства (Бюджет муниципального образования)"/>
    <x v="3"/>
    <x v="3"/>
    <x v="1"/>
    <x v="1"/>
    <x v="0"/>
  </r>
  <r>
    <s v="272"/>
    <n v="1101"/>
    <s v="0610300590"/>
    <n v="611"/>
    <n v="400010"/>
    <n v="241"/>
    <n v="343001"/>
    <s v="МБУ &quot;СШОРПОЗВС&quot;"/>
    <m/>
    <n v="120"/>
    <n v="272042534"/>
    <n v="0"/>
    <n v="0"/>
    <n v="0"/>
    <n v="0"/>
    <n v="0"/>
    <n v="220000"/>
    <n v="100000"/>
    <n v="200000"/>
    <n v="78800"/>
    <n v="598800"/>
    <n v="-598800"/>
    <m/>
    <s v="Бюджетные средства (Бюджет муниципального образования)"/>
    <x v="3"/>
    <x v="3"/>
    <x v="1"/>
    <x v="1"/>
    <x v="0"/>
  </r>
  <r>
    <s v="272"/>
    <n v="1101"/>
    <s v="0610300590"/>
    <n v="611"/>
    <n v="400010"/>
    <n v="241"/>
    <n v="343001"/>
    <s v="МБУ ЦФКИС &quot;ЖЕМЧУЖИНА ЮГРЫ&quot;"/>
    <m/>
    <n v="120"/>
    <n v="272042534"/>
    <n v="108"/>
    <n v="0"/>
    <n v="0"/>
    <n v="0"/>
    <n v="108"/>
    <n v="160000"/>
    <n v="250000"/>
    <n v="250000"/>
    <n v="269908"/>
    <n v="929908"/>
    <n v="-929800"/>
    <m/>
    <s v="Бюджетные средства (Бюджет муниципального образования)"/>
    <x v="3"/>
    <x v="3"/>
    <x v="1"/>
    <x v="1"/>
    <x v="0"/>
  </r>
  <r>
    <s v="272"/>
    <n v="1101"/>
    <s v="0610300590"/>
    <n v="611"/>
    <n v="400010"/>
    <n v="241"/>
    <n v="344001"/>
    <s v="МБУ ЦФКИС &quot;ЖЕМЧУЖИНА ЮГРЫ&quot;"/>
    <m/>
    <n v="120"/>
    <n v="272042534"/>
    <n v="0"/>
    <n v="0"/>
    <n v="0"/>
    <n v="0"/>
    <n v="0"/>
    <n v="100000"/>
    <n v="100000"/>
    <n v="100000"/>
    <n v="23000"/>
    <n v="323000"/>
    <n v="-323000"/>
    <m/>
    <s v="Бюджетные средства (Бюджет муниципального образования)"/>
    <x v="3"/>
    <x v="3"/>
    <x v="1"/>
    <x v="1"/>
    <x v="0"/>
  </r>
  <r>
    <s v="272"/>
    <n v="1101"/>
    <s v="0610300590"/>
    <n v="611"/>
    <n v="400010"/>
    <n v="241"/>
    <n v="345003"/>
    <s v="МБУ &quot;СШОР &quot;СПАРТАК&quot;"/>
    <m/>
    <n v="120"/>
    <n v="272042534"/>
    <n v="0"/>
    <n v="0"/>
    <n v="0"/>
    <n v="0"/>
    <n v="0"/>
    <n v="38000"/>
    <n v="0"/>
    <n v="0"/>
    <n v="38200"/>
    <n v="76200"/>
    <n v="-76200"/>
    <m/>
    <s v="Бюджетные средства (Бюджет муниципального образования)"/>
    <x v="3"/>
    <x v="3"/>
    <x v="1"/>
    <x v="1"/>
    <x v="0"/>
  </r>
  <r>
    <s v="272"/>
    <n v="1101"/>
    <s v="0610300590"/>
    <n v="611"/>
    <n v="400010"/>
    <n v="241"/>
    <n v="345003"/>
    <s v="МБУ &quot;СШОР ПО ЕДИНОБОРСТВАМ&quot;"/>
    <m/>
    <n v="120"/>
    <n v="272042534"/>
    <n v="0"/>
    <n v="0"/>
    <n v="0"/>
    <n v="0"/>
    <n v="0"/>
    <n v="0"/>
    <n v="12000"/>
    <n v="0"/>
    <n v="0"/>
    <n v="12000"/>
    <n v="-12000"/>
    <m/>
    <s v="Бюджетные средства (Бюджет муниципального образования)"/>
    <x v="3"/>
    <x v="3"/>
    <x v="1"/>
    <x v="1"/>
    <x v="0"/>
  </r>
  <r>
    <s v="272"/>
    <n v="1101"/>
    <s v="0610300590"/>
    <n v="611"/>
    <n v="400010"/>
    <n v="241"/>
    <n v="345003"/>
    <s v="МБУ ЦФКИС &quot;ЖЕМЧУЖИНА ЮГРЫ&quot;"/>
    <m/>
    <n v="120"/>
    <n v="272042534"/>
    <n v="0"/>
    <n v="0"/>
    <n v="0"/>
    <n v="0"/>
    <n v="0"/>
    <n v="60000"/>
    <n v="149000"/>
    <n v="120000"/>
    <n v="120800"/>
    <n v="449800"/>
    <n v="-449800"/>
    <m/>
    <s v="Бюджетные средства (Бюджет муниципального образования)"/>
    <x v="3"/>
    <x v="3"/>
    <x v="1"/>
    <x v="1"/>
    <x v="0"/>
  </r>
  <r>
    <s v="272"/>
    <n v="1101"/>
    <s v="0610300590"/>
    <n v="611"/>
    <n v="400010"/>
    <n v="241"/>
    <n v="346001"/>
    <s v="МБУ &quot;СШОР &quot;СПАРТАК&quot;"/>
    <m/>
    <n v="120"/>
    <n v="272042534"/>
    <n v="0"/>
    <n v="0"/>
    <n v="0"/>
    <n v="0"/>
    <n v="0"/>
    <n v="50000"/>
    <n v="50000"/>
    <n v="50000"/>
    <n v="50000"/>
    <n v="200000"/>
    <n v="-200000"/>
    <m/>
    <s v="Бюджетные средства (Бюджет муниципального образования)"/>
    <x v="3"/>
    <x v="3"/>
    <x v="1"/>
    <x v="1"/>
    <x v="0"/>
  </r>
  <r>
    <s v="272"/>
    <n v="1101"/>
    <s v="0610300590"/>
    <n v="611"/>
    <n v="400010"/>
    <n v="241"/>
    <n v="346001"/>
    <s v="МБУ &quot;СШОР ПО ЕДИНОБОРСТВАМ&quot;"/>
    <m/>
    <n v="120"/>
    <n v="272042534"/>
    <n v="0"/>
    <n v="0"/>
    <n v="0"/>
    <n v="0"/>
    <n v="0"/>
    <n v="40125"/>
    <n v="40125"/>
    <n v="40125"/>
    <n v="40125"/>
    <n v="160500"/>
    <n v="-160500"/>
    <m/>
    <s v="Бюджетные средства (Бюджет муниципального образования)"/>
    <x v="3"/>
    <x v="3"/>
    <x v="1"/>
    <x v="1"/>
    <x v="0"/>
  </r>
  <r>
    <s v="272"/>
    <n v="1101"/>
    <s v="0610300590"/>
    <n v="611"/>
    <n v="400010"/>
    <n v="241"/>
    <n v="346001"/>
    <s v="МБУ &quot;СШОРПОЗВС&quot;"/>
    <m/>
    <n v="120"/>
    <n v="272042534"/>
    <n v="0"/>
    <n v="0"/>
    <n v="0"/>
    <n v="0"/>
    <n v="0"/>
    <n v="300000"/>
    <n v="300000"/>
    <n v="199800"/>
    <n v="0"/>
    <n v="799800"/>
    <n v="-799800"/>
    <m/>
    <s v="Бюджетные средства (Бюджет муниципального образования)"/>
    <x v="3"/>
    <x v="3"/>
    <x v="1"/>
    <x v="1"/>
    <x v="0"/>
  </r>
  <r>
    <s v="272"/>
    <n v="1101"/>
    <s v="0610300590"/>
    <n v="611"/>
    <n v="400010"/>
    <n v="241"/>
    <n v="346001"/>
    <s v="МБУ ЦФКИС &quot;ЖЕМЧУЖИНА ЮГРЫ&quot;"/>
    <m/>
    <n v="120"/>
    <n v="272042534"/>
    <n v="0"/>
    <n v="0"/>
    <n v="0"/>
    <n v="0"/>
    <n v="0"/>
    <n v="450000"/>
    <n v="900000"/>
    <n v="750000"/>
    <n v="682600"/>
    <n v="2782600"/>
    <n v="-2782600"/>
    <m/>
    <s v="Бюджетные средства (Бюджет муниципального образования)"/>
    <x v="3"/>
    <x v="3"/>
    <x v="1"/>
    <x v="1"/>
    <x v="0"/>
  </r>
  <r>
    <s v="272"/>
    <n v="1101"/>
    <s v="0610300590"/>
    <n v="611"/>
    <n v="400010"/>
    <n v="241"/>
    <n v="349001"/>
    <s v="МБУ &quot;СШОР &quot;СПАРТАК&quot;"/>
    <m/>
    <n v="110"/>
    <n v="272042534"/>
    <n v="0"/>
    <n v="0"/>
    <n v="0"/>
    <n v="60000"/>
    <n v="-60000"/>
    <n v="60000"/>
    <n v="60000"/>
    <n v="60000"/>
    <n v="63000"/>
    <n v="243000"/>
    <n v="-243000"/>
    <m/>
    <s v="Бюджетные средства (Бюджет муниципального образования)"/>
    <x v="3"/>
    <x v="3"/>
    <x v="1"/>
    <x v="1"/>
    <x v="0"/>
  </r>
  <r>
    <s v="272"/>
    <n v="1101"/>
    <s v="0610300590"/>
    <n v="611"/>
    <n v="400010"/>
    <n v="241"/>
    <n v="349001"/>
    <s v="МБУ &quot;СШОР ПО ЕДИНОБОРСТВАМ&quot;"/>
    <m/>
    <n v="110"/>
    <n v="272042534"/>
    <n v="0"/>
    <n v="-72700"/>
    <n v="-72700"/>
    <n v="16800"/>
    <n v="-16800"/>
    <n v="24900"/>
    <n v="23000"/>
    <n v="10000"/>
    <n v="14800"/>
    <n v="72700"/>
    <n v="-72700"/>
    <m/>
    <s v="Бюджетные средства (Бюджет муниципального образования)"/>
    <x v="3"/>
    <x v="3"/>
    <x v="1"/>
    <x v="1"/>
    <x v="0"/>
  </r>
  <r>
    <s v="272"/>
    <n v="1101"/>
    <s v="0610300590"/>
    <n v="611"/>
    <n v="400010"/>
    <n v="241"/>
    <n v="349001"/>
    <s v="МБУ &quot;СШОРПОЗВС&quot;"/>
    <m/>
    <n v="110"/>
    <n v="272042534"/>
    <n v="0"/>
    <n v="0"/>
    <n v="0"/>
    <n v="0"/>
    <n v="0"/>
    <n v="50000"/>
    <n v="20000"/>
    <n v="31000"/>
    <n v="0"/>
    <n v="101000"/>
    <n v="-101000"/>
    <m/>
    <s v="Бюджетные средства (Бюджет муниципального образования)"/>
    <x v="3"/>
    <x v="3"/>
    <x v="1"/>
    <x v="1"/>
    <x v="0"/>
  </r>
  <r>
    <s v="272"/>
    <n v="1101"/>
    <s v="0610300590"/>
    <n v="611"/>
    <n v="400010"/>
    <n v="241"/>
    <n v="349001"/>
    <s v="МБУ &quot;СШОР ПО ЕДИНОБОРСТВАМ&quot;"/>
    <m/>
    <n v="120"/>
    <n v="272042534"/>
    <n v="0"/>
    <n v="72700"/>
    <n v="72700"/>
    <n v="0"/>
    <n v="0"/>
    <n v="0"/>
    <n v="0"/>
    <n v="0"/>
    <n v="0"/>
    <n v="0"/>
    <n v="0"/>
    <m/>
    <s v="Бюджетные средства (Бюджет муниципального образования)"/>
    <x v="3"/>
    <x v="3"/>
    <x v="1"/>
    <x v="1"/>
    <x v="0"/>
  </r>
  <r>
    <s v="272"/>
    <n v="1101"/>
    <s v="0610300590"/>
    <n v="611"/>
    <n v="400010"/>
    <n v="241"/>
    <n v="349001"/>
    <s v="МБУ ЦФКИС &quot;ЖЕМЧУЖИНА ЮГРЫ&quot;"/>
    <m/>
    <n v="120"/>
    <n v="272042534"/>
    <n v="0"/>
    <n v="0"/>
    <n v="0"/>
    <n v="0"/>
    <n v="0"/>
    <n v="5000"/>
    <n v="5000"/>
    <n v="5000"/>
    <n v="5000"/>
    <n v="20000"/>
    <n v="-20000"/>
    <m/>
    <s v="Бюджетные средства (Бюджет муниципального образования)"/>
    <x v="3"/>
    <x v="3"/>
    <x v="1"/>
    <x v="1"/>
    <x v="0"/>
  </r>
  <r>
    <s v="272"/>
    <n v="1101"/>
    <s v="0610300590"/>
    <n v="611"/>
    <n v="400010"/>
    <n v="241"/>
    <n v="349002"/>
    <s v="МБУ &quot;СШОР &quot;СПАРТАК&quot;"/>
    <m/>
    <n v="120"/>
    <n v="272042535"/>
    <n v="0"/>
    <n v="0"/>
    <n v="0"/>
    <n v="0"/>
    <n v="0"/>
    <n v="25100"/>
    <n v="93800"/>
    <n v="14600"/>
    <n v="89005"/>
    <n v="222505"/>
    <n v="-222505"/>
    <m/>
    <s v="Бюджетные средства (Бюджет муниципального образования)"/>
    <x v="3"/>
    <x v="3"/>
    <x v="1"/>
    <x v="1"/>
    <x v="0"/>
  </r>
  <r>
    <s v="272"/>
    <n v="1101"/>
    <s v="0610300590"/>
    <n v="611"/>
    <n v="400010"/>
    <n v="241"/>
    <n v="349002"/>
    <s v="МБУ &quot;СШОР ПО ЕДИНОБОРСТВАМ&quot;"/>
    <m/>
    <n v="120"/>
    <n v="272042535"/>
    <n v="0"/>
    <n v="0"/>
    <n v="0"/>
    <n v="0"/>
    <n v="0"/>
    <n v="14550"/>
    <n v="28740"/>
    <n v="3900"/>
    <n v="43965"/>
    <n v="91155"/>
    <n v="-91155"/>
    <m/>
    <s v="Бюджетные средства (Бюджет муниципального образования)"/>
    <x v="3"/>
    <x v="3"/>
    <x v="1"/>
    <x v="1"/>
    <x v="0"/>
  </r>
  <r>
    <s v="272"/>
    <n v="1101"/>
    <s v="0610300590"/>
    <n v="611"/>
    <n v="400010"/>
    <n v="241"/>
    <n v="349002"/>
    <s v="МБУ &quot;СШОРПОЗВС&quot;"/>
    <m/>
    <n v="120"/>
    <n v="272042535"/>
    <n v="0"/>
    <n v="0"/>
    <n v="0"/>
    <n v="0"/>
    <n v="0"/>
    <n v="75600"/>
    <n v="63000"/>
    <n v="6000"/>
    <n v="35150"/>
    <n v="179750"/>
    <n v="-179750"/>
    <m/>
    <s v="Бюджетные средства (Бюджет муниципального образования)"/>
    <x v="3"/>
    <x v="3"/>
    <x v="1"/>
    <x v="1"/>
    <x v="0"/>
  </r>
  <r>
    <s v="272"/>
    <n v="1101"/>
    <s v="0610300590"/>
    <n v="611"/>
    <n v="400010"/>
    <n v="241"/>
    <n v="349002"/>
    <s v="МБУ ЦФКИС &quot;ЖЕМЧУЖИНА ЮГРЫ&quot;"/>
    <m/>
    <n v="120"/>
    <n v="272042535"/>
    <n v="0"/>
    <n v="0"/>
    <n v="0"/>
    <n v="0"/>
    <n v="0"/>
    <n v="64330"/>
    <n v="81530"/>
    <n v="34715"/>
    <n v="187002"/>
    <n v="367577"/>
    <n v="-367577"/>
    <m/>
    <s v="Бюджетные средства (Бюджет муниципального образования)"/>
    <x v="3"/>
    <x v="3"/>
    <x v="1"/>
    <x v="1"/>
    <x v="0"/>
  </r>
  <r>
    <s v="272"/>
    <n v="1101"/>
    <s v="0610300590"/>
    <n v="611"/>
    <n v="400010"/>
    <n v="241"/>
    <n v="349006"/>
    <s v="МБУ ЦФКИС &quot;ЖЕМЧУЖИНА ЮГРЫ&quot;"/>
    <m/>
    <n v="120"/>
    <n v="272042534"/>
    <n v="0"/>
    <n v="0"/>
    <n v="0"/>
    <n v="0"/>
    <n v="0"/>
    <n v="20000"/>
    <n v="70000"/>
    <n v="0"/>
    <n v="73900"/>
    <n v="163900"/>
    <n v="-163900"/>
    <m/>
    <s v="Бюджетные средства (Бюджет муниципального образования)"/>
    <x v="3"/>
    <x v="3"/>
    <x v="1"/>
    <x v="1"/>
    <x v="0"/>
  </r>
  <r>
    <s v="272"/>
    <n v="1101"/>
    <s v="0610300590"/>
    <n v="621"/>
    <n v="400010"/>
    <n v="241"/>
    <n v="211001"/>
    <s v="МАУ &quot;СШ &quot;СИБИРЯК&quot;"/>
    <m/>
    <n v="910"/>
    <n v="272042534"/>
    <n v="-250000"/>
    <n v="0"/>
    <n v="0"/>
    <n v="7827735.5700000003"/>
    <n v="-8077735.5700000003"/>
    <n v="12590000"/>
    <n v="20793200"/>
    <n v="10910000"/>
    <n v="18256500"/>
    <n v="62549700"/>
    <n v="-62799700"/>
    <m/>
    <s v="Бюджетные средства (Бюджет муниципального образования)"/>
    <x v="3"/>
    <x v="3"/>
    <x v="1"/>
    <x v="1"/>
    <x v="0"/>
  </r>
  <r>
    <s v="272"/>
    <n v="1101"/>
    <s v="0610300590"/>
    <n v="621"/>
    <n v="400010"/>
    <n v="241"/>
    <n v="211002"/>
    <s v="МАУ &quot;СШ &quot;СИБИРЯК&quot;"/>
    <m/>
    <n v="910"/>
    <n v="272042534"/>
    <n v="0"/>
    <n v="0"/>
    <n v="0"/>
    <n v="8700"/>
    <n v="-8700"/>
    <n v="15000"/>
    <n v="15000"/>
    <n v="15000"/>
    <n v="464100"/>
    <n v="509100"/>
    <n v="-509100"/>
    <m/>
    <s v="Бюджетные средства (Бюджет муниципального образования)"/>
    <x v="3"/>
    <x v="3"/>
    <x v="1"/>
    <x v="1"/>
    <x v="0"/>
  </r>
  <r>
    <s v="272"/>
    <n v="1101"/>
    <s v="0610300590"/>
    <n v="621"/>
    <n v="400010"/>
    <n v="241"/>
    <n v="212002"/>
    <s v="МАУ &quot;СШ &quot;СИБИРЯК&quot;"/>
    <m/>
    <n v="910"/>
    <n v="272042535"/>
    <n v="0"/>
    <n v="0"/>
    <n v="0"/>
    <n v="9200"/>
    <n v="-9200"/>
    <n v="69800"/>
    <n v="33800"/>
    <n v="10800"/>
    <n v="31800"/>
    <n v="146200"/>
    <n v="-146200"/>
    <m/>
    <s v="Бюджетные средства (Бюджет муниципального образования)"/>
    <x v="3"/>
    <x v="3"/>
    <x v="1"/>
    <x v="1"/>
    <x v="0"/>
  </r>
  <r>
    <s v="272"/>
    <n v="1101"/>
    <s v="0610300590"/>
    <n v="621"/>
    <n v="400010"/>
    <n v="241"/>
    <n v="213001"/>
    <s v="МАУ &quot;СШ &quot;СИБИРЯК&quot;"/>
    <m/>
    <n v="910"/>
    <n v="272042534"/>
    <n v="0"/>
    <n v="0"/>
    <n v="0"/>
    <n v="1303746"/>
    <n v="-1303746"/>
    <n v="3820300"/>
    <n v="6297700"/>
    <n v="3312940"/>
    <n v="5534560"/>
    <n v="18965500"/>
    <n v="-18965500"/>
    <m/>
    <s v="Бюджетные средства (Бюджет муниципального образования)"/>
    <x v="3"/>
    <x v="3"/>
    <x v="1"/>
    <x v="1"/>
    <x v="0"/>
  </r>
  <r>
    <s v="272"/>
    <n v="1101"/>
    <s v="0610300590"/>
    <n v="621"/>
    <n v="400010"/>
    <n v="241"/>
    <n v="213002"/>
    <s v="МАУ &quot;СШ &quot;СИБИРЯК&quot;"/>
    <m/>
    <n v="910"/>
    <n v="272042621"/>
    <n v="0"/>
    <n v="0"/>
    <n v="0"/>
    <n v="0"/>
    <n v="0"/>
    <n v="4600"/>
    <n v="4600"/>
    <n v="4600"/>
    <n v="139900"/>
    <n v="153700"/>
    <n v="-153700"/>
    <m/>
    <s v="Бюджетные средства (Бюджет муниципального образования)"/>
    <x v="3"/>
    <x v="3"/>
    <x v="1"/>
    <x v="1"/>
    <x v="0"/>
  </r>
  <r>
    <s v="272"/>
    <n v="1101"/>
    <s v="0610300590"/>
    <n v="621"/>
    <n v="400010"/>
    <n v="241"/>
    <n v="214001"/>
    <s v="МАУ &quot;СШ &quot;СИБИРЯК&quot;"/>
    <m/>
    <n v="910"/>
    <n v="272042621"/>
    <n v="0"/>
    <n v="0"/>
    <n v="0"/>
    <n v="0"/>
    <n v="0"/>
    <n v="100000"/>
    <n v="1000000"/>
    <n v="550600"/>
    <n v="100000"/>
    <n v="1750600"/>
    <n v="-1750600"/>
    <m/>
    <s v="Бюджетные средства (Бюджет муниципального образования)"/>
    <x v="3"/>
    <x v="3"/>
    <x v="1"/>
    <x v="1"/>
    <x v="0"/>
  </r>
  <r>
    <s v="272"/>
    <n v="1101"/>
    <s v="0610300590"/>
    <n v="621"/>
    <n v="400010"/>
    <n v="241"/>
    <n v="221001"/>
    <s v="МАУ &quot;СШ &quot;СИБИРЯК&quot;"/>
    <m/>
    <n v="210"/>
    <n v="272042534"/>
    <n v="0"/>
    <n v="0"/>
    <n v="0"/>
    <n v="23040.28"/>
    <n v="-23040.28"/>
    <n v="42000"/>
    <n v="29000"/>
    <n v="29000"/>
    <n v="31200"/>
    <n v="131200"/>
    <n v="-131200"/>
    <m/>
    <s v="Бюджетные средства (Бюджет муниципального образования)"/>
    <x v="3"/>
    <x v="3"/>
    <x v="1"/>
    <x v="1"/>
    <x v="0"/>
  </r>
  <r>
    <s v="272"/>
    <n v="1101"/>
    <s v="0610300590"/>
    <n v="621"/>
    <n v="400010"/>
    <n v="241"/>
    <n v="222002"/>
    <s v="МАУ &quot;СШ &quot;СИБИРЯК&quot;"/>
    <m/>
    <n v="210"/>
    <n v="272042535"/>
    <n v="0"/>
    <n v="0"/>
    <n v="0"/>
    <n v="0"/>
    <n v="0"/>
    <n v="0"/>
    <n v="0"/>
    <n v="55000"/>
    <n v="0"/>
    <n v="55000"/>
    <n v="-55000"/>
    <m/>
    <s v="Бюджетные средства (Бюджет муниципального образования)"/>
    <x v="3"/>
    <x v="3"/>
    <x v="1"/>
    <x v="1"/>
    <x v="0"/>
  </r>
  <r>
    <s v="272"/>
    <n v="1101"/>
    <s v="0610300590"/>
    <n v="621"/>
    <n v="400010"/>
    <n v="241"/>
    <n v="223001"/>
    <s v="МАУ &quot;СШ &quot;СИБИРЯК&quot;"/>
    <m/>
    <n v="210"/>
    <n v="272042534"/>
    <n v="0"/>
    <n v="0"/>
    <n v="0"/>
    <n v="0"/>
    <n v="0"/>
    <n v="1200000"/>
    <n v="1000000"/>
    <n v="2200000"/>
    <n v="4751100"/>
    <n v="9151100"/>
    <n v="-9151100"/>
    <m/>
    <s v="Бюджетные средства (Бюджет муниципального образования)"/>
    <x v="3"/>
    <x v="3"/>
    <x v="1"/>
    <x v="1"/>
    <x v="0"/>
  </r>
  <r>
    <s v="272"/>
    <n v="1101"/>
    <s v="0610300590"/>
    <n v="621"/>
    <n v="400010"/>
    <n v="241"/>
    <n v="223002"/>
    <s v="МАУ &quot;СШ &quot;СИБИРЯК&quot;"/>
    <m/>
    <n v="210"/>
    <n v="272042534"/>
    <n v="0"/>
    <n v="0"/>
    <n v="0"/>
    <n v="730428.12"/>
    <n v="-730428.12"/>
    <n v="906700"/>
    <n v="800000"/>
    <n v="658200"/>
    <n v="120000"/>
    <n v="2484900"/>
    <n v="-2484900"/>
    <m/>
    <s v="Бюджетные средства (Бюджет муниципального образования)"/>
    <x v="3"/>
    <x v="3"/>
    <x v="1"/>
    <x v="1"/>
    <x v="0"/>
  </r>
  <r>
    <s v="272"/>
    <n v="1101"/>
    <s v="0610300590"/>
    <n v="621"/>
    <n v="400010"/>
    <n v="241"/>
    <n v="223003"/>
    <s v="МАУ &quot;СШ &quot;СИБИРЯК&quot;"/>
    <m/>
    <n v="210"/>
    <n v="272042534"/>
    <n v="0"/>
    <n v="0"/>
    <n v="0"/>
    <n v="692048.26"/>
    <n v="-692048.26"/>
    <n v="809200"/>
    <n v="0"/>
    <n v="0"/>
    <n v="0"/>
    <n v="809200"/>
    <n v="-809200"/>
    <m/>
    <s v="Бюджетные средства (Бюджет муниципального образования)"/>
    <x v="3"/>
    <x v="3"/>
    <x v="1"/>
    <x v="1"/>
    <x v="0"/>
  </r>
  <r>
    <s v="272"/>
    <n v="1101"/>
    <s v="0610300590"/>
    <n v="621"/>
    <n v="400010"/>
    <n v="241"/>
    <n v="223006"/>
    <s v="МАУ &quot;СШ &quot;СИБИРЯК&quot;"/>
    <m/>
    <n v="210"/>
    <n v="272042534"/>
    <n v="0"/>
    <n v="0"/>
    <n v="0"/>
    <n v="2102.8200000000002"/>
    <n v="-2102.8200000000002"/>
    <n v="10000"/>
    <n v="15000"/>
    <n v="15000"/>
    <n v="26900"/>
    <n v="66900"/>
    <n v="-66900"/>
    <m/>
    <s v="Бюджетные средства (Бюджет муниципального образования)"/>
    <x v="3"/>
    <x v="3"/>
    <x v="1"/>
    <x v="1"/>
    <x v="0"/>
  </r>
  <r>
    <s v="272"/>
    <n v="1101"/>
    <s v="0610300590"/>
    <n v="621"/>
    <n v="400010"/>
    <n v="241"/>
    <n v="225003"/>
    <s v="МАУ &quot;СШ &quot;СИБИРЯК&quot;"/>
    <m/>
    <n v="210"/>
    <n v="272042534"/>
    <n v="0"/>
    <n v="0"/>
    <n v="0"/>
    <n v="0"/>
    <n v="0"/>
    <n v="25000"/>
    <n v="25000"/>
    <n v="25000"/>
    <n v="44500"/>
    <n v="119500"/>
    <n v="-119500"/>
    <m/>
    <s v="Бюджетные средства (Бюджет муниципального образования)"/>
    <x v="3"/>
    <x v="3"/>
    <x v="1"/>
    <x v="1"/>
    <x v="0"/>
  </r>
  <r>
    <s v="272"/>
    <n v="1101"/>
    <s v="0610300590"/>
    <n v="621"/>
    <n v="400010"/>
    <n v="241"/>
    <n v="225004"/>
    <s v="МАУ &quot;СШ &quot;СИБИРЯК&quot;"/>
    <m/>
    <n v="210"/>
    <n v="272042534"/>
    <n v="0"/>
    <n v="0"/>
    <n v="0"/>
    <n v="9200"/>
    <n v="-9200"/>
    <n v="12800"/>
    <n v="16800"/>
    <n v="83000"/>
    <n v="10900"/>
    <n v="123500"/>
    <n v="-123500"/>
    <m/>
    <s v="Бюджетные средства (Бюджет муниципального образования)"/>
    <x v="3"/>
    <x v="3"/>
    <x v="1"/>
    <x v="1"/>
    <x v="0"/>
  </r>
  <r>
    <s v="272"/>
    <n v="1101"/>
    <s v="0610300590"/>
    <n v="621"/>
    <n v="400010"/>
    <n v="241"/>
    <n v="225005"/>
    <s v="МАУ &quot;СШ &quot;СИБИРЯК&quot;"/>
    <m/>
    <n v="210"/>
    <n v="272042534"/>
    <n v="0"/>
    <n v="0"/>
    <n v="0"/>
    <n v="13670"/>
    <n v="-13670"/>
    <n v="72000"/>
    <n v="108000"/>
    <n v="108000"/>
    <n v="144000"/>
    <n v="432000"/>
    <n v="-432000"/>
    <m/>
    <s v="Бюджетные средства (Бюджет муниципального образования)"/>
    <x v="3"/>
    <x v="3"/>
    <x v="1"/>
    <x v="1"/>
    <x v="0"/>
  </r>
  <r>
    <s v="272"/>
    <n v="1101"/>
    <s v="0610300590"/>
    <n v="621"/>
    <n v="400010"/>
    <n v="241"/>
    <n v="226002"/>
    <s v="МАУ &quot;СШ &quot;СИБИРЯК&quot;"/>
    <m/>
    <n v="210"/>
    <n v="272042535"/>
    <n v="0"/>
    <n v="0"/>
    <n v="0"/>
    <n v="0"/>
    <n v="0"/>
    <n v="0"/>
    <n v="0"/>
    <n v="0"/>
    <n v="104840"/>
    <n v="104840"/>
    <n v="-104840"/>
    <m/>
    <s v="Бюджетные средства (Бюджет муниципального образования)"/>
    <x v="3"/>
    <x v="3"/>
    <x v="1"/>
    <x v="1"/>
    <x v="0"/>
  </r>
  <r>
    <s v="272"/>
    <n v="1101"/>
    <s v="0610300590"/>
    <n v="621"/>
    <n v="400010"/>
    <n v="241"/>
    <n v="226002"/>
    <s v="МАУ &quot;СШ &quot;СИБИРЯК&quot;"/>
    <m/>
    <n v="910"/>
    <n v="272042535"/>
    <n v="0"/>
    <n v="0"/>
    <n v="0"/>
    <n v="280461.44"/>
    <n v="-280461.44"/>
    <n v="1347900"/>
    <n v="731550"/>
    <n v="212000"/>
    <n v="547800"/>
    <n v="2839250"/>
    <n v="-2839250"/>
    <m/>
    <s v="Бюджетные средства (Бюджет муниципального образования)"/>
    <x v="3"/>
    <x v="3"/>
    <x v="1"/>
    <x v="1"/>
    <x v="0"/>
  </r>
  <r>
    <s v="272"/>
    <n v="1101"/>
    <s v="0610300590"/>
    <n v="621"/>
    <n v="400010"/>
    <n v="241"/>
    <n v="226004"/>
    <s v="МАУ &quot;СШ &quot;СИБИРЯК&quot;"/>
    <m/>
    <n v="210"/>
    <n v="272042534"/>
    <n v="0"/>
    <n v="0"/>
    <n v="0"/>
    <n v="51840"/>
    <n v="-51840"/>
    <n v="200000"/>
    <n v="300000"/>
    <n v="110000"/>
    <n v="488300"/>
    <n v="1098300"/>
    <n v="-1098300"/>
    <m/>
    <s v="Бюджетные средства (Бюджет муниципального образования)"/>
    <x v="3"/>
    <x v="3"/>
    <x v="1"/>
    <x v="1"/>
    <x v="0"/>
  </r>
  <r>
    <s v="272"/>
    <n v="1101"/>
    <s v="0610300590"/>
    <n v="621"/>
    <n v="400010"/>
    <n v="241"/>
    <n v="226005"/>
    <s v="МАУ &quot;СШ &quot;СИБИРЯК&quot;"/>
    <m/>
    <n v="210"/>
    <n v="272042534"/>
    <n v="0"/>
    <n v="0"/>
    <n v="0"/>
    <n v="0"/>
    <n v="0"/>
    <n v="25800"/>
    <n v="30000"/>
    <n v="30000"/>
    <n v="28800"/>
    <n v="114600"/>
    <n v="-114600"/>
    <m/>
    <s v="Бюджетные средства (Бюджет муниципального образования)"/>
    <x v="3"/>
    <x v="3"/>
    <x v="1"/>
    <x v="1"/>
    <x v="0"/>
  </r>
  <r>
    <s v="272"/>
    <n v="1101"/>
    <s v="0610300590"/>
    <n v="621"/>
    <n v="400010"/>
    <n v="241"/>
    <n v="226007"/>
    <s v="МАУ &quot;СШ &quot;СИБИРЯК&quot;"/>
    <m/>
    <n v="910"/>
    <n v="272042534"/>
    <n v="4763"/>
    <n v="0"/>
    <n v="0"/>
    <n v="0"/>
    <n v="4763"/>
    <n v="4763"/>
    <n v="0"/>
    <n v="0"/>
    <n v="0"/>
    <n v="4763"/>
    <n v="0"/>
    <m/>
    <s v="Бюджетные средства (Бюджет муниципального образования)"/>
    <x v="3"/>
    <x v="3"/>
    <x v="1"/>
    <x v="1"/>
    <x v="0"/>
  </r>
  <r>
    <s v="272"/>
    <n v="1101"/>
    <s v="0610300590"/>
    <n v="621"/>
    <n v="400010"/>
    <n v="241"/>
    <n v="226010"/>
    <s v="МАУ &quot;СШ &quot;СИБИРЯК&quot;"/>
    <m/>
    <n v="210"/>
    <n v="272042534"/>
    <n v="0"/>
    <n v="0"/>
    <n v="0"/>
    <n v="31633.33"/>
    <n v="-31633.33"/>
    <n v="355000"/>
    <n v="200000"/>
    <n v="200000"/>
    <n v="210900"/>
    <n v="965900"/>
    <n v="-965900"/>
    <m/>
    <s v="Бюджетные средства (Бюджет муниципального образования)"/>
    <x v="3"/>
    <x v="3"/>
    <x v="1"/>
    <x v="1"/>
    <x v="0"/>
  </r>
  <r>
    <s v="272"/>
    <n v="1101"/>
    <s v="0610300590"/>
    <n v="621"/>
    <n v="400010"/>
    <n v="241"/>
    <n v="226011"/>
    <s v="МАУ &quot;СШ &quot;СИБИРЯК&quot;"/>
    <m/>
    <n v="210"/>
    <n v="272042534"/>
    <n v="0"/>
    <n v="0"/>
    <n v="0"/>
    <n v="0"/>
    <n v="0"/>
    <n v="0"/>
    <n v="0"/>
    <n v="357400"/>
    <n v="0"/>
    <n v="357400"/>
    <n v="-357400"/>
    <m/>
    <s v="Бюджетные средства (Бюджет муниципального образования)"/>
    <x v="3"/>
    <x v="3"/>
    <x v="1"/>
    <x v="1"/>
    <x v="0"/>
  </r>
  <r>
    <s v="272"/>
    <n v="1101"/>
    <s v="0610300590"/>
    <n v="621"/>
    <n v="400010"/>
    <n v="241"/>
    <n v="226012"/>
    <s v="МАУ &quot;СШ &quot;СИБИРЯК&quot;"/>
    <m/>
    <n v="210"/>
    <n v="272042534"/>
    <n v="0"/>
    <n v="0"/>
    <n v="0"/>
    <n v="0"/>
    <n v="0"/>
    <n v="0"/>
    <n v="99000"/>
    <n v="99000"/>
    <n v="0"/>
    <n v="198000"/>
    <n v="-198000"/>
    <m/>
    <s v="Бюджетные средства (Бюджет муниципального образования)"/>
    <x v="3"/>
    <x v="3"/>
    <x v="1"/>
    <x v="1"/>
    <x v="0"/>
  </r>
  <r>
    <s v="272"/>
    <n v="1101"/>
    <s v="0610300590"/>
    <n v="621"/>
    <n v="400010"/>
    <n v="241"/>
    <n v="266002"/>
    <s v="МАУ &quot;СШ &quot;СИБИРЯК&quot;"/>
    <m/>
    <n v="910"/>
    <n v="272042534"/>
    <n v="250000"/>
    <n v="0"/>
    <n v="0"/>
    <n v="18483.68"/>
    <n v="231516.32"/>
    <n v="60000"/>
    <n v="60000"/>
    <n v="60000"/>
    <n v="70000"/>
    <n v="250000"/>
    <n v="0"/>
    <m/>
    <s v="Бюджетные средства (Бюджет муниципального образования)"/>
    <x v="3"/>
    <x v="3"/>
    <x v="1"/>
    <x v="1"/>
    <x v="0"/>
  </r>
  <r>
    <s v="272"/>
    <n v="1101"/>
    <s v="0610300590"/>
    <n v="621"/>
    <n v="400010"/>
    <n v="241"/>
    <n v="267001"/>
    <s v="МАУ &quot;СШ &quot;СИБИРЯК&quot;"/>
    <m/>
    <n v="910"/>
    <n v="272042534"/>
    <n v="-4763"/>
    <n v="0"/>
    <n v="0"/>
    <n v="0"/>
    <n v="-4763"/>
    <n v="0"/>
    <n v="20000"/>
    <n v="40000"/>
    <n v="35237"/>
    <n v="95237"/>
    <n v="-100000"/>
    <m/>
    <s v="Бюджетные средства (Бюджет муниципального образования)"/>
    <x v="3"/>
    <x v="3"/>
    <x v="1"/>
    <x v="1"/>
    <x v="0"/>
  </r>
  <r>
    <s v="272"/>
    <n v="1101"/>
    <s v="0610300590"/>
    <n v="621"/>
    <n v="400010"/>
    <n v="241"/>
    <n v="267002"/>
    <s v="МАУ &quot;СШ &quot;СИБИРЯК&quot;"/>
    <m/>
    <n v="910"/>
    <n v="272042534"/>
    <n v="0"/>
    <n v="0"/>
    <n v="0"/>
    <n v="0"/>
    <n v="0"/>
    <n v="0"/>
    <n v="6040"/>
    <n v="12080"/>
    <n v="12080"/>
    <n v="30200"/>
    <n v="-30200"/>
    <m/>
    <s v="Бюджетные средства (Бюджет муниципального образования)"/>
    <x v="3"/>
    <x v="3"/>
    <x v="1"/>
    <x v="1"/>
    <x v="0"/>
  </r>
  <r>
    <s v="272"/>
    <n v="1101"/>
    <s v="0610300590"/>
    <n v="621"/>
    <n v="400010"/>
    <n v="241"/>
    <n v="291001"/>
    <s v="МАУ &quot;СШ &quot;СИБИРЯК&quot;"/>
    <m/>
    <n v="910"/>
    <n v="272042534"/>
    <n v="0"/>
    <n v="0"/>
    <n v="0"/>
    <n v="0"/>
    <n v="0"/>
    <n v="200321"/>
    <n v="48273"/>
    <n v="47779"/>
    <n v="44327"/>
    <n v="340700"/>
    <n v="-340700"/>
    <m/>
    <s v="Бюджетные средства (Бюджет муниципального образования)"/>
    <x v="3"/>
    <x v="3"/>
    <x v="1"/>
    <x v="1"/>
    <x v="0"/>
  </r>
  <r>
    <s v="272"/>
    <n v="1101"/>
    <s v="0610300590"/>
    <n v="621"/>
    <n v="400010"/>
    <n v="241"/>
    <n v="341001"/>
    <s v="МАУ &quot;СШ &quot;СИБИРЯК&quot;"/>
    <m/>
    <n v="210"/>
    <n v="272042534"/>
    <n v="0"/>
    <n v="0"/>
    <n v="0"/>
    <n v="0"/>
    <n v="0"/>
    <n v="0"/>
    <n v="0"/>
    <n v="55700"/>
    <n v="0"/>
    <n v="55700"/>
    <n v="-55700"/>
    <m/>
    <s v="Бюджетные средства (Бюджет муниципального образования)"/>
    <x v="3"/>
    <x v="3"/>
    <x v="1"/>
    <x v="1"/>
    <x v="0"/>
  </r>
  <r>
    <s v="272"/>
    <n v="1101"/>
    <s v="0610300590"/>
    <n v="621"/>
    <n v="400010"/>
    <n v="241"/>
    <n v="345003"/>
    <s v="МАУ &quot;СШ &quot;СИБИРЯК&quot;"/>
    <m/>
    <n v="210"/>
    <n v="272042534"/>
    <n v="0"/>
    <n v="0"/>
    <n v="0"/>
    <n v="0"/>
    <n v="0"/>
    <n v="0"/>
    <n v="0"/>
    <n v="259200"/>
    <n v="0"/>
    <n v="259200"/>
    <n v="-259200"/>
    <m/>
    <s v="Бюджетные средства (Бюджет муниципального образования)"/>
    <x v="3"/>
    <x v="3"/>
    <x v="1"/>
    <x v="1"/>
    <x v="0"/>
  </r>
  <r>
    <s v="272"/>
    <n v="1101"/>
    <s v="0610300590"/>
    <n v="621"/>
    <n v="400010"/>
    <n v="241"/>
    <n v="346001"/>
    <s v="МАУ &quot;СШ &quot;СИБИРЯК&quot;"/>
    <m/>
    <n v="210"/>
    <n v="272042534"/>
    <n v="0"/>
    <n v="0"/>
    <n v="0"/>
    <n v="122924.95"/>
    <n v="-122924.95"/>
    <n v="400000"/>
    <n v="400000"/>
    <n v="450000"/>
    <n v="582700"/>
    <n v="1832700"/>
    <n v="-1832700"/>
    <m/>
    <s v="Бюджетные средства (Бюджет муниципального образования)"/>
    <x v="3"/>
    <x v="3"/>
    <x v="1"/>
    <x v="1"/>
    <x v="0"/>
  </r>
  <r>
    <s v="272"/>
    <n v="1101"/>
    <s v="0610300590"/>
    <n v="621"/>
    <n v="400010"/>
    <n v="241"/>
    <n v="349001"/>
    <s v="МАУ &quot;СШ &quot;СИБИРЯК&quot;"/>
    <m/>
    <n v="210"/>
    <n v="272042534"/>
    <n v="0"/>
    <n v="0"/>
    <n v="0"/>
    <n v="12169.2"/>
    <n v="-12169.2"/>
    <n v="12250"/>
    <n v="12250"/>
    <n v="12250"/>
    <n v="12250"/>
    <n v="49000"/>
    <n v="-49000"/>
    <m/>
    <s v="Бюджетные средства (Бюджет муниципального образования)"/>
    <x v="3"/>
    <x v="3"/>
    <x v="1"/>
    <x v="1"/>
    <x v="0"/>
  </r>
  <r>
    <s v="272"/>
    <n v="1101"/>
    <s v="0610300590"/>
    <n v="621"/>
    <n v="400010"/>
    <n v="241"/>
    <n v="349002"/>
    <s v="МАУ &quot;СШ &quot;СИБИРЯК&quot;"/>
    <m/>
    <n v="210"/>
    <n v="272042535"/>
    <n v="0"/>
    <n v="0"/>
    <n v="0"/>
    <n v="0"/>
    <n v="0"/>
    <n v="0"/>
    <n v="0"/>
    <n v="13761"/>
    <n v="0"/>
    <n v="13761"/>
    <n v="-13761"/>
    <m/>
    <s v="Бюджетные средства (Бюджет муниципального образования)"/>
    <x v="3"/>
    <x v="3"/>
    <x v="1"/>
    <x v="1"/>
    <x v="0"/>
  </r>
  <r>
    <s v="272"/>
    <n v="1101"/>
    <s v="06103S2110"/>
    <n v="611"/>
    <n v="400010"/>
    <n v="241"/>
    <n v="226010"/>
    <s v="МБУ &quot;СШОР &quot;СПАРТАК&quot;"/>
    <m/>
    <n v="120"/>
    <n v="272042534"/>
    <n v="-229574"/>
    <n v="-275490"/>
    <n v="-298448"/>
    <n v="0"/>
    <n v="-229574"/>
    <n v="0"/>
    <n v="0"/>
    <n v="0"/>
    <n v="0"/>
    <n v="0"/>
    <n v="-229574"/>
    <m/>
    <s v="Бюджетные средства (Бюджет муниципального образования)"/>
    <x v="3"/>
    <x v="3"/>
    <x v="1"/>
    <x v="1"/>
    <x v="0"/>
  </r>
  <r>
    <s v="272"/>
    <n v="1101"/>
    <s v="06103S2110"/>
    <n v="611"/>
    <n v="400010"/>
    <n v="241"/>
    <n v="226010"/>
    <s v="МБУ &quot;СШОР ПО ЕДИНОБОРСТВАМ&quot;"/>
    <m/>
    <n v="120"/>
    <n v="272042534"/>
    <n v="-7320"/>
    <n v="-10607"/>
    <n v="-52224"/>
    <n v="0"/>
    <n v="-7320"/>
    <n v="0"/>
    <n v="0"/>
    <n v="0"/>
    <n v="0"/>
    <n v="0"/>
    <n v="-7320"/>
    <m/>
    <s v="Бюджетные средства (Бюджет муниципального образования)"/>
    <x v="3"/>
    <x v="3"/>
    <x v="1"/>
    <x v="1"/>
    <x v="0"/>
  </r>
  <r>
    <s v="272"/>
    <n v="1101"/>
    <s v="06103S2110"/>
    <n v="611"/>
    <n v="400010"/>
    <n v="241"/>
    <n v="226010"/>
    <s v="МБУ &quot;СШОРПОЗВС&quot;"/>
    <m/>
    <n v="120"/>
    <n v="272042534"/>
    <n v="-178970"/>
    <n v="-291748"/>
    <n v="-397752"/>
    <n v="0"/>
    <n v="-178970"/>
    <n v="0"/>
    <n v="0"/>
    <n v="0"/>
    <n v="0"/>
    <n v="0"/>
    <n v="-178970"/>
    <m/>
    <s v="Бюджетные средства (Бюджет муниципального образования)"/>
    <x v="3"/>
    <x v="3"/>
    <x v="1"/>
    <x v="1"/>
    <x v="0"/>
  </r>
  <r>
    <s v="272"/>
    <n v="1101"/>
    <s v="06103S2110"/>
    <n v="611"/>
    <n v="400010"/>
    <n v="241"/>
    <n v="226011"/>
    <s v="МБУ &quot;СШОР &quot;СПАРТАК&quot;"/>
    <m/>
    <n v="120"/>
    <n v="272042534"/>
    <n v="-61370"/>
    <n v="-194599"/>
    <n v="-340384"/>
    <n v="0"/>
    <n v="-61370"/>
    <n v="0"/>
    <n v="0"/>
    <n v="0"/>
    <n v="0"/>
    <n v="0"/>
    <n v="-61370"/>
    <m/>
    <s v="Бюджетные средства (Бюджет муниципального образования)"/>
    <x v="3"/>
    <x v="3"/>
    <x v="1"/>
    <x v="1"/>
    <x v="0"/>
  </r>
  <r>
    <s v="272"/>
    <n v="1101"/>
    <s v="06103S2110"/>
    <n v="611"/>
    <n v="400010"/>
    <n v="241"/>
    <n v="226011"/>
    <s v="МБУ &quot;СШОР ПО ЕДИНОБОРСТВАМ&quot;"/>
    <m/>
    <n v="120"/>
    <n v="272042534"/>
    <n v="-168320"/>
    <n v="-259840"/>
    <n v="-304640"/>
    <n v="0"/>
    <n v="-168320"/>
    <n v="0"/>
    <n v="0"/>
    <n v="0"/>
    <n v="0"/>
    <n v="0"/>
    <n v="-168320"/>
    <m/>
    <s v="Бюджетные средства (Бюджет муниципального образования)"/>
    <x v="3"/>
    <x v="3"/>
    <x v="1"/>
    <x v="1"/>
    <x v="0"/>
  </r>
  <r>
    <s v="272"/>
    <n v="1101"/>
    <s v="06103S2110"/>
    <n v="611"/>
    <n v="400010"/>
    <n v="241"/>
    <n v="310003"/>
    <s v="МБУ &quot;СШОР &quot;СПАРТАК&quot;"/>
    <m/>
    <n v="120"/>
    <n v="272042534"/>
    <n v="-25250"/>
    <n v="-25250"/>
    <n v="-25250"/>
    <n v="0"/>
    <n v="-25250"/>
    <n v="0"/>
    <n v="0"/>
    <n v="0"/>
    <n v="0"/>
    <n v="0"/>
    <n v="-25250"/>
    <m/>
    <s v="Бюджетные средства (Бюджет муниципального образования)"/>
    <x v="3"/>
    <x v="3"/>
    <x v="1"/>
    <x v="1"/>
    <x v="0"/>
  </r>
  <r>
    <s v="272"/>
    <n v="1101"/>
    <s v="06103S2110"/>
    <n v="611"/>
    <n v="400010"/>
    <n v="241"/>
    <n v="310003"/>
    <s v="МБУ &quot;СШОРПОЗВС&quot;"/>
    <m/>
    <n v="120"/>
    <n v="272042534"/>
    <n v="-37906"/>
    <n v="-40000"/>
    <n v="-40000"/>
    <n v="0"/>
    <n v="-37906"/>
    <n v="0"/>
    <n v="0"/>
    <n v="0"/>
    <n v="0"/>
    <n v="0"/>
    <n v="-37906"/>
    <m/>
    <s v="Бюджетные средства (Бюджет муниципального образования)"/>
    <x v="3"/>
    <x v="3"/>
    <x v="1"/>
    <x v="1"/>
    <x v="0"/>
  </r>
  <r>
    <s v="272"/>
    <n v="1101"/>
    <s v="06103S2110"/>
    <n v="611"/>
    <n v="400010"/>
    <n v="241"/>
    <n v="345001"/>
    <s v="МБУ &quot;СШОР &quot;СПАРТАК&quot;"/>
    <m/>
    <n v="120"/>
    <n v="272042534"/>
    <n v="-27500"/>
    <n v="-27500"/>
    <n v="-27500"/>
    <n v="0"/>
    <n v="-27500"/>
    <n v="0"/>
    <n v="0"/>
    <n v="0"/>
    <n v="0"/>
    <n v="0"/>
    <n v="-27500"/>
    <m/>
    <s v="Бюджетные средства (Бюджет муниципального образования)"/>
    <x v="3"/>
    <x v="3"/>
    <x v="1"/>
    <x v="1"/>
    <x v="0"/>
  </r>
  <r>
    <s v="272"/>
    <n v="1101"/>
    <s v="06103S2110"/>
    <n v="611"/>
    <n v="400010"/>
    <n v="241"/>
    <n v="345001"/>
    <s v="МБУ ЦФКИС &quot;ЖЕМЧУЖИНА ЮГРЫ&quot;"/>
    <m/>
    <n v="120"/>
    <n v="272042534"/>
    <n v="-25116"/>
    <n v="0"/>
    <n v="0"/>
    <n v="0"/>
    <n v="-25116"/>
    <n v="0"/>
    <n v="0"/>
    <n v="0"/>
    <n v="0"/>
    <n v="0"/>
    <n v="-25116"/>
    <m/>
    <s v="Бюджетные средства (Бюджет муниципального образования)"/>
    <x v="3"/>
    <x v="3"/>
    <x v="1"/>
    <x v="1"/>
    <x v="0"/>
  </r>
  <r>
    <s v="272"/>
    <n v="1101"/>
    <s v="06103S2110"/>
    <n v="611"/>
    <n v="400010"/>
    <n v="241"/>
    <n v="346001"/>
    <s v="МБУ &quot;СШОР &quot;СПАРТАК&quot;"/>
    <m/>
    <n v="120"/>
    <n v="272042534"/>
    <n v="-5250"/>
    <n v="-5250"/>
    <n v="-5250"/>
    <n v="0"/>
    <n v="-5250"/>
    <n v="0"/>
    <n v="0"/>
    <n v="0"/>
    <n v="0"/>
    <n v="0"/>
    <n v="-5250"/>
    <m/>
    <s v="Бюджетные средства (Бюджет муниципального образования)"/>
    <x v="3"/>
    <x v="3"/>
    <x v="1"/>
    <x v="1"/>
    <x v="0"/>
  </r>
  <r>
    <s v="272"/>
    <n v="1101"/>
    <s v="06103S2110"/>
    <n v="621"/>
    <n v="400010"/>
    <n v="241"/>
    <n v="226010"/>
    <s v="МАУ &quot;СШ &quot;СИБИРЯК&quot;"/>
    <m/>
    <n v="210"/>
    <n v="272042534"/>
    <n v="-316729"/>
    <n v="-480205"/>
    <n v="-633647"/>
    <n v="0"/>
    <n v="-316729"/>
    <n v="0"/>
    <n v="0"/>
    <n v="0"/>
    <n v="0"/>
    <n v="0"/>
    <n v="-316729"/>
    <m/>
    <s v="Бюджетные средства (Бюджет муниципального образования)"/>
    <x v="3"/>
    <x v="3"/>
    <x v="1"/>
    <x v="1"/>
    <x v="0"/>
  </r>
  <r>
    <s v="272"/>
    <n v="1101"/>
    <s v="06103S2130"/>
    <n v="621"/>
    <n v="400010"/>
    <n v="241"/>
    <n v="310003"/>
    <s v="МАУ &quot;СШ &quot;СИБИРЯК&quot;"/>
    <m/>
    <n v="210"/>
    <n v="272042534"/>
    <n v="0"/>
    <n v="0"/>
    <n v="0"/>
    <n v="0"/>
    <n v="0"/>
    <n v="0"/>
    <n v="81363"/>
    <n v="0"/>
    <n v="0"/>
    <n v="81363"/>
    <n v="-81363"/>
    <m/>
    <s v="Бюджетные средства (Бюджет муниципального образования)"/>
    <x v="3"/>
    <x v="3"/>
    <x v="1"/>
    <x v="1"/>
    <x v="0"/>
  </r>
  <r>
    <s v="272"/>
    <n v="1101"/>
    <s v="1230120020"/>
    <n v="611"/>
    <n v="400010"/>
    <n v="241"/>
    <n v="346002"/>
    <s v="МБУ &quot;СШОРПОЗВС&quot;"/>
    <m/>
    <n v="120"/>
    <n v="272042620"/>
    <n v="0"/>
    <n v="0"/>
    <n v="0"/>
    <n v="0"/>
    <n v="0"/>
    <n v="0"/>
    <n v="795000"/>
    <n v="0"/>
    <n v="0"/>
    <n v="795000"/>
    <n v="-795000"/>
    <m/>
    <s v="Бюджетные средства (Бюджет муниципального образования)"/>
    <x v="3"/>
    <x v="0"/>
    <x v="0"/>
    <x v="0"/>
    <x v="0"/>
  </r>
  <r>
    <s v="272"/>
    <n v="1101"/>
    <s v="1420199990"/>
    <n v="611"/>
    <n v="400010"/>
    <n v="241"/>
    <n v="225010"/>
    <s v="МБУ &quot;СШОР &quot;СПАРТАК&quot;"/>
    <m/>
    <n v="110"/>
    <n v="272042520"/>
    <n v="0"/>
    <n v="0"/>
    <n v="0"/>
    <n v="0"/>
    <n v="0"/>
    <n v="68500"/>
    <n v="153700"/>
    <n v="102700"/>
    <n v="85700"/>
    <n v="410600"/>
    <n v="-410600"/>
    <m/>
    <s v="Бюджетные средства (Бюджет муниципального образования)"/>
    <x v="3"/>
    <x v="0"/>
    <x v="0"/>
    <x v="0"/>
    <x v="0"/>
  </r>
  <r>
    <s v="272"/>
    <n v="1101"/>
    <s v="1420199990"/>
    <n v="611"/>
    <n v="400010"/>
    <n v="241"/>
    <n v="225010"/>
    <s v="МБУ &quot;СШОР ПО ЕДИНОБОРСТВАМ&quot;"/>
    <m/>
    <n v="110"/>
    <n v="272042520"/>
    <n v="113496"/>
    <n v="0"/>
    <n v="0"/>
    <n v="9458"/>
    <n v="104038"/>
    <n v="28374"/>
    <n v="28374"/>
    <n v="62778"/>
    <n v="28374"/>
    <n v="147900"/>
    <n v="-34404"/>
    <m/>
    <s v="Бюджетные средства (Бюджет муниципального образования)"/>
    <x v="3"/>
    <x v="0"/>
    <x v="0"/>
    <x v="0"/>
    <x v="0"/>
  </r>
  <r>
    <s v="272"/>
    <n v="1101"/>
    <s v="1420199990"/>
    <n v="611"/>
    <n v="400010"/>
    <n v="241"/>
    <n v="225010"/>
    <s v="МБУ &quot;СШОРПОЗВС&quot;"/>
    <m/>
    <n v="110"/>
    <n v="272042520"/>
    <n v="0"/>
    <n v="0"/>
    <n v="0"/>
    <n v="0"/>
    <n v="0"/>
    <n v="47000"/>
    <n v="47000"/>
    <n v="47000"/>
    <n v="50403"/>
    <n v="191403"/>
    <n v="-191403"/>
    <m/>
    <s v="Бюджетные средства (Бюджет муниципального образования)"/>
    <x v="3"/>
    <x v="0"/>
    <x v="0"/>
    <x v="0"/>
    <x v="0"/>
  </r>
  <r>
    <s v="272"/>
    <n v="1101"/>
    <s v="1420199990"/>
    <n v="611"/>
    <n v="400010"/>
    <n v="241"/>
    <n v="225010"/>
    <s v="МБУ ЦФКИС &quot;ЖЕМЧУЖИНА ЮГРЫ&quot;"/>
    <m/>
    <n v="110"/>
    <n v="272042520"/>
    <n v="1678"/>
    <n v="0"/>
    <n v="0"/>
    <n v="32000"/>
    <n v="-30322"/>
    <n v="33678"/>
    <n v="48000"/>
    <n v="16000"/>
    <n v="0"/>
    <n v="97678"/>
    <n v="-96000"/>
    <m/>
    <s v="Бюджетные средства (Бюджет муниципального образования)"/>
    <x v="3"/>
    <x v="0"/>
    <x v="0"/>
    <x v="0"/>
    <x v="0"/>
  </r>
  <r>
    <s v="272"/>
    <n v="1101"/>
    <s v="1420199990"/>
    <n v="611"/>
    <n v="400010"/>
    <n v="241"/>
    <n v="225010"/>
    <s v="МБУ &quot;СШОР &quot;СПАРТАК&quot;"/>
    <m/>
    <n v="120"/>
    <n v="272042520"/>
    <n v="0"/>
    <n v="0"/>
    <n v="0"/>
    <n v="0"/>
    <n v="0"/>
    <n v="0"/>
    <n v="0"/>
    <n v="0"/>
    <n v="108400"/>
    <n v="108400"/>
    <n v="-108400"/>
    <m/>
    <s v="Бюджетные средства (Бюджет муниципального образования)"/>
    <x v="3"/>
    <x v="0"/>
    <x v="0"/>
    <x v="0"/>
    <x v="0"/>
  </r>
  <r>
    <s v="272"/>
    <n v="1101"/>
    <s v="1420199990"/>
    <n v="611"/>
    <n v="400010"/>
    <n v="241"/>
    <n v="225010"/>
    <s v="МБУ &quot;СШОР ПО ЕДИНОБОРСТВАМ&quot;"/>
    <m/>
    <n v="120"/>
    <n v="272042520"/>
    <n v="-113496"/>
    <n v="0"/>
    <n v="0"/>
    <n v="0"/>
    <n v="-113496"/>
    <n v="0"/>
    <n v="0"/>
    <n v="0"/>
    <n v="0"/>
    <n v="0"/>
    <n v="-113496"/>
    <m/>
    <s v="Бюджетные средства (Бюджет муниципального образования)"/>
    <x v="3"/>
    <x v="0"/>
    <x v="0"/>
    <x v="0"/>
    <x v="0"/>
  </r>
  <r>
    <s v="272"/>
    <n v="1101"/>
    <s v="1420199990"/>
    <n v="611"/>
    <n v="400010"/>
    <n v="241"/>
    <n v="225010"/>
    <s v="МБУ &quot;СШОРПОЗВС&quot;"/>
    <m/>
    <n v="120"/>
    <n v="272042520"/>
    <n v="0"/>
    <n v="0"/>
    <n v="0"/>
    <n v="0"/>
    <n v="0"/>
    <n v="0"/>
    <n v="0"/>
    <n v="0"/>
    <n v="62097"/>
    <n v="62097"/>
    <n v="-62097"/>
    <m/>
    <s v="Бюджетные средства (Бюджет муниципального образования)"/>
    <x v="3"/>
    <x v="0"/>
    <x v="0"/>
    <x v="0"/>
    <x v="0"/>
  </r>
  <r>
    <s v="272"/>
    <n v="1101"/>
    <s v="1420199990"/>
    <n v="611"/>
    <n v="400010"/>
    <n v="241"/>
    <n v="225010"/>
    <s v="МБУ ЦФКИС &quot;ЖЕМЧУЖИНА ЮГРЫ&quot;"/>
    <m/>
    <n v="120"/>
    <n v="272042520"/>
    <n v="-1678"/>
    <n v="0"/>
    <n v="0"/>
    <n v="0"/>
    <n v="-1678"/>
    <n v="3922"/>
    <n v="5600"/>
    <n v="37600"/>
    <n v="45897"/>
    <n v="93019"/>
    <n v="-94697"/>
    <m/>
    <s v="Бюджетные средства (Бюджет муниципального образования)"/>
    <x v="3"/>
    <x v="0"/>
    <x v="0"/>
    <x v="0"/>
    <x v="0"/>
  </r>
  <r>
    <s v="272"/>
    <n v="1101"/>
    <s v="1420199990"/>
    <n v="611"/>
    <n v="400010"/>
    <n v="241"/>
    <n v="310001"/>
    <s v="МБУ ЦФКИС &quot;ЖЕМЧУЖИНА ЮГРЫ&quot;"/>
    <m/>
    <n v="120"/>
    <n v="272042520"/>
    <n v="0"/>
    <n v="0"/>
    <n v="0"/>
    <n v="0"/>
    <n v="0"/>
    <n v="0"/>
    <n v="0"/>
    <n v="9000"/>
    <n v="0"/>
    <n v="9000"/>
    <n v="-9000"/>
    <m/>
    <s v="Бюджетные средства (Бюджет муниципального образования)"/>
    <x v="3"/>
    <x v="0"/>
    <x v="0"/>
    <x v="0"/>
    <x v="0"/>
  </r>
  <r>
    <s v="272"/>
    <n v="1101"/>
    <s v="1420199990"/>
    <n v="621"/>
    <n v="400010"/>
    <n v="241"/>
    <n v="225010"/>
    <s v="МАУ &quot;СШ &quot;СИБИРЯК&quot;"/>
    <m/>
    <n v="210"/>
    <n v="272042520"/>
    <n v="0"/>
    <n v="0"/>
    <n v="0"/>
    <n v="31332.83"/>
    <n v="-31332.83"/>
    <n v="50833"/>
    <n v="90000"/>
    <n v="80000"/>
    <n v="32270"/>
    <n v="253103"/>
    <n v="-253103"/>
    <m/>
    <s v="Бюджетные средства (Бюджет муниципального образования)"/>
    <x v="3"/>
    <x v="0"/>
    <x v="0"/>
    <x v="0"/>
    <x v="0"/>
  </r>
  <r>
    <s v="272"/>
    <n v="1101"/>
    <s v="23103S2560"/>
    <n v="621"/>
    <n v="400010"/>
    <n v="241"/>
    <n v="346001"/>
    <s v="МАУ &quot;СШ &quot;СИБИРЯК&quot;"/>
    <m/>
    <n v="210"/>
    <n v="272042534"/>
    <n v="0"/>
    <n v="0"/>
    <n v="0"/>
    <n v="0"/>
    <n v="0"/>
    <n v="0"/>
    <n v="104300"/>
    <n v="0"/>
    <n v="0"/>
    <n v="104300"/>
    <n v="-104300"/>
    <m/>
    <s v="Бюджетные средства (Бюджет муниципального образования)"/>
    <x v="3"/>
    <x v="0"/>
    <x v="0"/>
    <x v="0"/>
    <x v="0"/>
  </r>
  <r>
    <s v="272"/>
    <n v="1101"/>
    <s v="2400899990"/>
    <n v="611"/>
    <n v="400010"/>
    <n v="241"/>
    <n v="310003"/>
    <s v="МБУ &quot;СШОР &quot;СПАРТАК&quot;"/>
    <m/>
    <n v="120"/>
    <n v="272042515"/>
    <n v="0"/>
    <n v="0"/>
    <n v="0"/>
    <n v="0"/>
    <n v="0"/>
    <n v="0"/>
    <n v="480000"/>
    <n v="0"/>
    <n v="0"/>
    <n v="480000"/>
    <n v="-480000"/>
    <m/>
    <s v="Бюджетные средства (Бюджет муниципального образования)"/>
    <x v="3"/>
    <x v="0"/>
    <x v="0"/>
    <x v="0"/>
    <x v="0"/>
  </r>
  <r>
    <s v="272"/>
    <n v="1102"/>
    <s v="0610199990"/>
    <n v="611"/>
    <n v="400010"/>
    <n v="241"/>
    <n v="212002"/>
    <s v="МБУ ЦФКИС &quot;ЖЕМЧУЖИНА ЮГРЫ&quot;"/>
    <m/>
    <n v="910"/>
    <n v="272042535"/>
    <n v="0"/>
    <n v="0"/>
    <n v="0"/>
    <n v="0"/>
    <n v="0"/>
    <n v="1800"/>
    <n v="1200"/>
    <n v="0"/>
    <n v="0"/>
    <n v="3000"/>
    <n v="-3000"/>
    <m/>
    <s v="Бюджетные средства (Бюджет муниципального образования)"/>
    <x v="3"/>
    <x v="6"/>
    <x v="1"/>
    <x v="1"/>
    <x v="0"/>
  </r>
  <r>
    <s v="272"/>
    <n v="1102"/>
    <s v="0610199990"/>
    <n v="611"/>
    <n v="400010"/>
    <n v="241"/>
    <n v="226002"/>
    <s v="МБУ ЦФКИС &quot;ЖЕМЧУЖИНА ЮГРЫ&quot;"/>
    <m/>
    <n v="120"/>
    <n v="272042534"/>
    <n v="1797151"/>
    <n v="5088951"/>
    <n v="5088951"/>
    <n v="0"/>
    <n v="1797151"/>
    <n v="635132"/>
    <n v="425438"/>
    <n v="507883"/>
    <n v="228698"/>
    <n v="1797151"/>
    <n v="0"/>
    <m/>
    <s v="Бюджетные средства (Бюджет муниципального образования)"/>
    <x v="3"/>
    <x v="6"/>
    <x v="1"/>
    <x v="1"/>
    <x v="0"/>
  </r>
  <r>
    <s v="272"/>
    <n v="1102"/>
    <s v="0610199990"/>
    <n v="611"/>
    <n v="400010"/>
    <n v="241"/>
    <n v="226002"/>
    <s v="МБУ ЦФКИС &quot;ЖЕМЧУЖИНА ЮГРЫ&quot;"/>
    <m/>
    <n v="910"/>
    <n v="272042535"/>
    <n v="-1797151"/>
    <n v="-5088951"/>
    <n v="-5088951"/>
    <n v="175800"/>
    <n v="-1972951"/>
    <n v="680000"/>
    <n v="1627300"/>
    <n v="295400"/>
    <n v="727700"/>
    <n v="3330400"/>
    <n v="-5127551"/>
    <m/>
    <s v="Бюджетные средства (Бюджет муниципального образования)"/>
    <x v="3"/>
    <x v="6"/>
    <x v="1"/>
    <x v="1"/>
    <x v="0"/>
  </r>
  <r>
    <s v="272"/>
    <n v="1102"/>
    <s v="0610199990"/>
    <n v="611"/>
    <n v="400010"/>
    <n v="241"/>
    <n v="346001"/>
    <s v="МБУ ЦФКИС &quot;ЖЕМЧУЖИНА ЮГРЫ&quot;"/>
    <m/>
    <n v="120"/>
    <n v="272042535"/>
    <n v="0"/>
    <n v="0"/>
    <n v="0"/>
    <n v="0"/>
    <n v="0"/>
    <n v="58000"/>
    <n v="5000"/>
    <n v="3000"/>
    <n v="3000"/>
    <n v="69000"/>
    <n v="-69000"/>
    <m/>
    <s v="Бюджетные средства (Бюджет муниципального образования)"/>
    <x v="3"/>
    <x v="6"/>
    <x v="1"/>
    <x v="1"/>
    <x v="0"/>
  </r>
  <r>
    <s v="272"/>
    <n v="1102"/>
    <s v="0610199990"/>
    <n v="611"/>
    <n v="400010"/>
    <n v="241"/>
    <n v="349002"/>
    <s v="МБУ ЦФКИС &quot;ЖЕМЧУЖИНА ЮГРЫ&quot;"/>
    <m/>
    <n v="120"/>
    <n v="272042535"/>
    <n v="0"/>
    <n v="0"/>
    <n v="0"/>
    <n v="0"/>
    <n v="0"/>
    <n v="807790"/>
    <n v="283590"/>
    <n v="253940"/>
    <n v="23820"/>
    <n v="1369140"/>
    <n v="-1369140"/>
    <m/>
    <s v="Бюджетные средства (Бюджет муниципального образования)"/>
    <x v="3"/>
    <x v="6"/>
    <x v="1"/>
    <x v="1"/>
    <x v="0"/>
  </r>
  <r>
    <s v="272"/>
    <n v="1102"/>
    <s v="1320499990"/>
    <n v="611"/>
    <n v="400010"/>
    <n v="241"/>
    <n v="226010"/>
    <s v="МБУ ЦФКИС &quot;ЖЕМЧУЖИНА ЮГРЫ&quot;"/>
    <m/>
    <n v="120"/>
    <n v="272042715"/>
    <n v="0"/>
    <n v="0"/>
    <n v="0"/>
    <n v="0"/>
    <n v="0"/>
    <n v="0"/>
    <n v="0"/>
    <n v="12657"/>
    <n v="0"/>
    <n v="12657"/>
    <n v="-12657"/>
    <m/>
    <s v="Бюджетные средства (Бюджет муниципального образования)"/>
    <x v="3"/>
    <x v="0"/>
    <x v="0"/>
    <x v="0"/>
    <x v="0"/>
  </r>
  <r>
    <s v="272"/>
    <n v="1102"/>
    <s v="1320499990"/>
    <n v="611"/>
    <n v="400010"/>
    <n v="241"/>
    <n v="349001"/>
    <s v="МБУ ЦФКИС &quot;ЖЕМЧУЖИНА ЮГРЫ&quot;"/>
    <m/>
    <n v="120"/>
    <n v="272042715"/>
    <n v="0"/>
    <n v="0"/>
    <n v="0"/>
    <n v="0"/>
    <n v="0"/>
    <n v="0"/>
    <n v="0"/>
    <n v="7500"/>
    <n v="0"/>
    <n v="7500"/>
    <n v="-7500"/>
    <m/>
    <s v="Бюджетные средства (Бюджет муниципального образования)"/>
    <x v="3"/>
    <x v="0"/>
    <x v="0"/>
    <x v="0"/>
    <x v="0"/>
  </r>
  <r>
    <s v="272"/>
    <n v="1102"/>
    <s v="1320499990"/>
    <n v="611"/>
    <n v="400010"/>
    <n v="241"/>
    <n v="349007"/>
    <s v="МБУ ЦФКИС &quot;ЖЕМЧУЖИНА ЮГРЫ&quot;"/>
    <m/>
    <n v="120"/>
    <n v="272042715"/>
    <n v="0"/>
    <n v="0"/>
    <n v="0"/>
    <n v="0"/>
    <n v="0"/>
    <n v="0"/>
    <n v="101100"/>
    <n v="0"/>
    <n v="0"/>
    <n v="101100"/>
    <n v="-101100"/>
    <m/>
    <s v="Бюджетные средства (Бюджет муниципального образования)"/>
    <x v="3"/>
    <x v="0"/>
    <x v="0"/>
    <x v="0"/>
    <x v="0"/>
  </r>
  <r>
    <s v="272"/>
    <n v="1103"/>
    <s v="06103S2110"/>
    <n v="611"/>
    <n v="400010"/>
    <n v="241"/>
    <n v="226010"/>
    <s v="МБУ &quot;СШОР &quot;СПАРТАК&quot;"/>
    <m/>
    <n v="120"/>
    <n v="272042534"/>
    <n v="229574"/>
    <n v="275490"/>
    <n v="298448"/>
    <n v="0"/>
    <n v="229574"/>
    <n v="19100"/>
    <n v="86074"/>
    <n v="32700"/>
    <n v="91700"/>
    <n v="229574"/>
    <n v="0"/>
    <m/>
    <s v="Бюджетные средства (Бюджет муниципального образования)"/>
    <x v="3"/>
    <x v="3"/>
    <x v="1"/>
    <x v="1"/>
    <x v="0"/>
  </r>
  <r>
    <s v="272"/>
    <n v="1103"/>
    <s v="06103S2110"/>
    <n v="611"/>
    <n v="400010"/>
    <n v="241"/>
    <n v="226010"/>
    <s v="МБУ &quot;СШОР ПО ЕДИНОБОРСТВАМ&quot;"/>
    <m/>
    <n v="120"/>
    <n v="272042534"/>
    <n v="7320"/>
    <n v="10607"/>
    <n v="52224"/>
    <n v="0"/>
    <n v="7320"/>
    <n v="7320"/>
    <n v="0"/>
    <n v="0"/>
    <n v="0"/>
    <n v="7320"/>
    <n v="0"/>
    <m/>
    <s v="Бюджетные средства (Бюджет муниципального образования)"/>
    <x v="3"/>
    <x v="3"/>
    <x v="1"/>
    <x v="1"/>
    <x v="0"/>
  </r>
  <r>
    <s v="272"/>
    <n v="1103"/>
    <s v="06103S2110"/>
    <n v="611"/>
    <n v="400010"/>
    <n v="241"/>
    <n v="226010"/>
    <s v="МБУ &quot;СШОРПОЗВС&quot;"/>
    <m/>
    <n v="120"/>
    <n v="272042534"/>
    <n v="178970"/>
    <n v="291748"/>
    <n v="397752"/>
    <n v="0"/>
    <n v="178970"/>
    <n v="56400"/>
    <n v="58800"/>
    <n v="18800"/>
    <n v="44970"/>
    <n v="178970"/>
    <n v="0"/>
    <m/>
    <s v="Бюджетные средства (Бюджет муниципального образования)"/>
    <x v="3"/>
    <x v="3"/>
    <x v="1"/>
    <x v="1"/>
    <x v="0"/>
  </r>
  <r>
    <s v="272"/>
    <n v="1103"/>
    <s v="06103S2110"/>
    <n v="611"/>
    <n v="400010"/>
    <n v="241"/>
    <n v="226011"/>
    <s v="МБУ &quot;СШОР &quot;СПАРТАК&quot;"/>
    <m/>
    <n v="120"/>
    <n v="272042534"/>
    <n v="61370"/>
    <n v="194599"/>
    <n v="340384"/>
    <n v="0"/>
    <n v="61370"/>
    <n v="0"/>
    <n v="61370"/>
    <n v="0"/>
    <n v="0"/>
    <n v="61370"/>
    <n v="0"/>
    <m/>
    <s v="Бюджетные средства (Бюджет муниципального образования)"/>
    <x v="3"/>
    <x v="3"/>
    <x v="1"/>
    <x v="1"/>
    <x v="0"/>
  </r>
  <r>
    <s v="272"/>
    <n v="1103"/>
    <s v="06103S2110"/>
    <n v="611"/>
    <n v="400010"/>
    <n v="241"/>
    <n v="226011"/>
    <s v="МБУ &quot;СШОР ПО ЕДИНОБОРСТВАМ&quot;"/>
    <m/>
    <n v="120"/>
    <n v="272042534"/>
    <n v="168320"/>
    <n v="259840"/>
    <n v="304640"/>
    <n v="0"/>
    <n v="168320"/>
    <n v="0"/>
    <n v="0"/>
    <n v="0"/>
    <n v="168320"/>
    <n v="168320"/>
    <n v="0"/>
    <m/>
    <s v="Бюджетные средства (Бюджет муниципального образования)"/>
    <x v="3"/>
    <x v="3"/>
    <x v="1"/>
    <x v="1"/>
    <x v="0"/>
  </r>
  <r>
    <s v="272"/>
    <n v="1103"/>
    <s v="06103S2110"/>
    <n v="611"/>
    <n v="400010"/>
    <n v="241"/>
    <n v="310003"/>
    <s v="МБУ &quot;СШОР &quot;СПАРТАК&quot;"/>
    <m/>
    <n v="120"/>
    <n v="272042534"/>
    <n v="25250"/>
    <n v="25250"/>
    <n v="25250"/>
    <n v="0"/>
    <n v="25250"/>
    <n v="0"/>
    <n v="25250"/>
    <n v="0"/>
    <n v="0"/>
    <n v="25250"/>
    <n v="0"/>
    <m/>
    <s v="Бюджетные средства (Бюджет муниципального образования)"/>
    <x v="3"/>
    <x v="3"/>
    <x v="1"/>
    <x v="1"/>
    <x v="0"/>
  </r>
  <r>
    <s v="272"/>
    <n v="1103"/>
    <s v="06103S2110"/>
    <n v="611"/>
    <n v="400010"/>
    <n v="241"/>
    <n v="310003"/>
    <s v="МБУ &quot;СШОРПОЗВС&quot;"/>
    <m/>
    <n v="120"/>
    <n v="272042534"/>
    <n v="37906"/>
    <n v="40000"/>
    <n v="40000"/>
    <n v="0"/>
    <n v="37906"/>
    <n v="0"/>
    <n v="37906"/>
    <n v="0"/>
    <n v="0"/>
    <n v="37906"/>
    <n v="0"/>
    <m/>
    <s v="Бюджетные средства (Бюджет муниципального образования)"/>
    <x v="3"/>
    <x v="3"/>
    <x v="1"/>
    <x v="1"/>
    <x v="0"/>
  </r>
  <r>
    <s v="272"/>
    <n v="1103"/>
    <s v="06103S2110"/>
    <n v="611"/>
    <n v="400010"/>
    <n v="241"/>
    <n v="345001"/>
    <s v="МБУ &quot;СШОР &quot;СПАРТАК&quot;"/>
    <m/>
    <n v="120"/>
    <n v="272042534"/>
    <n v="27500"/>
    <n v="27500"/>
    <n v="27500"/>
    <n v="0"/>
    <n v="27500"/>
    <n v="0"/>
    <n v="27500"/>
    <n v="0"/>
    <n v="0"/>
    <n v="27500"/>
    <n v="0"/>
    <m/>
    <s v="Бюджетные средства (Бюджет муниципального образования)"/>
    <x v="3"/>
    <x v="3"/>
    <x v="1"/>
    <x v="1"/>
    <x v="0"/>
  </r>
  <r>
    <s v="272"/>
    <n v="1103"/>
    <s v="06103S2110"/>
    <n v="611"/>
    <n v="400010"/>
    <n v="241"/>
    <n v="345001"/>
    <s v="МБУ ЦФКИС &quot;ЖЕМЧУЖИНА ЮГРЫ&quot;"/>
    <m/>
    <n v="120"/>
    <n v="272042534"/>
    <n v="25116"/>
    <n v="0"/>
    <n v="0"/>
    <n v="0"/>
    <n v="25116"/>
    <n v="0"/>
    <n v="0"/>
    <n v="25116"/>
    <n v="0"/>
    <n v="25116"/>
    <n v="0"/>
    <m/>
    <s v="Бюджетные средства (Бюджет муниципального образования)"/>
    <x v="3"/>
    <x v="3"/>
    <x v="1"/>
    <x v="1"/>
    <x v="0"/>
  </r>
  <r>
    <s v="272"/>
    <n v="1103"/>
    <s v="06103S2110"/>
    <n v="611"/>
    <n v="400010"/>
    <n v="241"/>
    <n v="346001"/>
    <s v="МБУ &quot;СШОР &quot;СПАРТАК&quot;"/>
    <m/>
    <n v="120"/>
    <n v="272042534"/>
    <n v="5250"/>
    <n v="5250"/>
    <n v="5250"/>
    <n v="0"/>
    <n v="5250"/>
    <n v="0"/>
    <n v="5250"/>
    <n v="0"/>
    <n v="0"/>
    <n v="5250"/>
    <n v="0"/>
    <m/>
    <s v="Бюджетные средства (Бюджет муниципального образования)"/>
    <x v="3"/>
    <x v="3"/>
    <x v="1"/>
    <x v="1"/>
    <x v="0"/>
  </r>
  <r>
    <s v="272"/>
    <n v="1103"/>
    <s v="06103S2110"/>
    <n v="621"/>
    <n v="400010"/>
    <n v="241"/>
    <n v="226010"/>
    <s v="МАУ &quot;СШ &quot;СИБИРЯК&quot;"/>
    <m/>
    <n v="210"/>
    <n v="272042534"/>
    <n v="316729"/>
    <n v="480205"/>
    <n v="633647"/>
    <n v="22898.3"/>
    <n v="293830.7"/>
    <n v="55000"/>
    <n v="100000"/>
    <n v="42200"/>
    <n v="119529"/>
    <n v="316729"/>
    <n v="0"/>
    <m/>
    <s v="Бюджетные средства (Бюджет муниципального образования)"/>
    <x v="3"/>
    <x v="3"/>
    <x v="1"/>
    <x v="1"/>
    <x v="0"/>
  </r>
  <r>
    <s v="272"/>
    <n v="1103"/>
    <s v="061P550810"/>
    <n v="612"/>
    <n v="400010"/>
    <n v="241"/>
    <n v="310003"/>
    <s v="МБУ &quot;СШОРПОЗВС&quot;"/>
    <m/>
    <n v="120"/>
    <n v="272042534"/>
    <n v="0"/>
    <n v="0"/>
    <n v="0"/>
    <n v="0"/>
    <n v="0"/>
    <n v="0"/>
    <n v="0"/>
    <n v="59047"/>
    <n v="0"/>
    <n v="59047"/>
    <n v="-59047"/>
    <m/>
    <s v="Бюджетные средства (Бюджет муниципального образования)"/>
    <x v="3"/>
    <x v="1"/>
    <x v="1"/>
    <x v="1"/>
    <x v="0"/>
  </r>
  <r>
    <s v="272"/>
    <n v="1105"/>
    <s v="0630102040"/>
    <n v="121"/>
    <n v="400010"/>
    <n v="211"/>
    <n v="211001"/>
    <m/>
    <m/>
    <n v="910"/>
    <n v="272042602"/>
    <n v="0"/>
    <n v="0"/>
    <n v="0"/>
    <n v="2105186.71"/>
    <n v="-2105186.71"/>
    <n v="3290000"/>
    <n v="3200000"/>
    <n v="3498000"/>
    <n v="5870500"/>
    <n v="15858500"/>
    <n v="-15858500"/>
    <m/>
    <s v="Бюджетные средства (Бюджет муниципального образования)"/>
    <x v="3"/>
    <x v="7"/>
    <x v="1"/>
    <x v="3"/>
    <x v="0"/>
  </r>
  <r>
    <s v="272"/>
    <n v="1105"/>
    <s v="0630102040"/>
    <n v="122"/>
    <n v="400010"/>
    <n v="212"/>
    <n v="212001"/>
    <m/>
    <m/>
    <n v="910"/>
    <n v="272042601"/>
    <n v="0"/>
    <n v="0"/>
    <n v="0"/>
    <n v="0"/>
    <n v="0"/>
    <n v="3000"/>
    <n v="5000"/>
    <n v="5000"/>
    <n v="5000"/>
    <n v="18000"/>
    <n v="-18000"/>
    <m/>
    <s v="Бюджетные средства (Бюджет муниципального образования)"/>
    <x v="3"/>
    <x v="7"/>
    <x v="1"/>
    <x v="3"/>
    <x v="0"/>
  </r>
  <r>
    <s v="272"/>
    <n v="1105"/>
    <s v="0630102040"/>
    <n v="122"/>
    <n v="400010"/>
    <n v="214"/>
    <n v="214001"/>
    <m/>
    <m/>
    <n v="910"/>
    <n v="272042621"/>
    <n v="0"/>
    <n v="0"/>
    <n v="0"/>
    <n v="0"/>
    <n v="0"/>
    <n v="90000"/>
    <n v="160000"/>
    <n v="89000"/>
    <n v="0"/>
    <n v="339000"/>
    <n v="-339000"/>
    <m/>
    <s v="Бюджетные средства (Бюджет муниципального образования)"/>
    <x v="3"/>
    <x v="7"/>
    <x v="1"/>
    <x v="3"/>
    <x v="0"/>
  </r>
  <r>
    <s v="272"/>
    <n v="1105"/>
    <s v="0630102040"/>
    <n v="122"/>
    <n v="400010"/>
    <n v="226"/>
    <n v="226008"/>
    <m/>
    <m/>
    <n v="910"/>
    <n v="272042601"/>
    <n v="0"/>
    <n v="0"/>
    <n v="0"/>
    <n v="0"/>
    <n v="0"/>
    <n v="5000"/>
    <n v="13000"/>
    <n v="0"/>
    <n v="0"/>
    <n v="18000"/>
    <n v="-18000"/>
    <m/>
    <s v="Бюджетные средства (Бюджет муниципального образования)"/>
    <x v="3"/>
    <x v="7"/>
    <x v="1"/>
    <x v="3"/>
    <x v="0"/>
  </r>
  <r>
    <s v="272"/>
    <n v="1105"/>
    <s v="0630102040"/>
    <n v="122"/>
    <n v="400010"/>
    <n v="226"/>
    <n v="226009"/>
    <m/>
    <m/>
    <n v="910"/>
    <n v="272042601"/>
    <n v="0"/>
    <n v="0"/>
    <n v="0"/>
    <n v="0"/>
    <n v="0"/>
    <n v="12000"/>
    <n v="12000"/>
    <n v="21000"/>
    <n v="0"/>
    <n v="45000"/>
    <n v="-45000"/>
    <m/>
    <s v="Бюджетные средства (Бюджет муниципального образования)"/>
    <x v="3"/>
    <x v="7"/>
    <x v="1"/>
    <x v="3"/>
    <x v="0"/>
  </r>
  <r>
    <s v="272"/>
    <n v="1105"/>
    <s v="0630102040"/>
    <n v="122"/>
    <n v="400010"/>
    <n v="267"/>
    <n v="267001"/>
    <m/>
    <m/>
    <n v="910"/>
    <n v="272042601"/>
    <n v="0"/>
    <n v="0"/>
    <n v="0"/>
    <n v="0"/>
    <n v="0"/>
    <n v="40000"/>
    <n v="120000"/>
    <n v="80000"/>
    <n v="0"/>
    <n v="240000"/>
    <n v="-240000"/>
    <m/>
    <s v="Бюджетные средства (Бюджет муниципального образования)"/>
    <x v="3"/>
    <x v="7"/>
    <x v="1"/>
    <x v="3"/>
    <x v="0"/>
  </r>
  <r>
    <s v="272"/>
    <n v="1105"/>
    <s v="0630102040"/>
    <n v="129"/>
    <n v="400010"/>
    <n v="213"/>
    <n v="213001"/>
    <m/>
    <m/>
    <n v="910"/>
    <n v="272042601"/>
    <n v="0"/>
    <n v="0"/>
    <n v="0"/>
    <n v="430684.06"/>
    <n v="-430684.06"/>
    <n v="900000"/>
    <n v="1000000"/>
    <n v="1060000"/>
    <n v="1829200"/>
    <n v="4789200"/>
    <n v="-4789200"/>
    <m/>
    <s v="Бюджетные средства (Бюджет муниципального образования)"/>
    <x v="3"/>
    <x v="7"/>
    <x v="1"/>
    <x v="3"/>
    <x v="0"/>
  </r>
  <r>
    <s v="272"/>
    <n v="1105"/>
    <s v="0630102040"/>
    <n v="129"/>
    <n v="400010"/>
    <n v="213"/>
    <n v="213002"/>
    <m/>
    <m/>
    <n v="910"/>
    <n v="272042621"/>
    <n v="0"/>
    <n v="0"/>
    <n v="0"/>
    <n v="0"/>
    <n v="0"/>
    <n v="0"/>
    <n v="30000"/>
    <n v="34000"/>
    <n v="0"/>
    <n v="64000"/>
    <n v="-64000"/>
    <m/>
    <s v="Бюджетные средства (Бюджет муниципального образования)"/>
    <x v="3"/>
    <x v="7"/>
    <x v="1"/>
    <x v="3"/>
    <x v="0"/>
  </r>
  <r>
    <s v="272"/>
    <n v="1105"/>
    <s v="0630102040"/>
    <n v="129"/>
    <n v="400010"/>
    <n v="267"/>
    <n v="267002"/>
    <m/>
    <m/>
    <n v="910"/>
    <n v="272042601"/>
    <n v="0"/>
    <n v="0"/>
    <n v="0"/>
    <n v="0"/>
    <n v="0"/>
    <n v="12080"/>
    <n v="36260"/>
    <n v="24160"/>
    <n v="0"/>
    <n v="72500"/>
    <n v="-72500"/>
    <m/>
    <s v="Бюджетные средства (Бюджет муниципального образования)"/>
    <x v="3"/>
    <x v="7"/>
    <x v="1"/>
    <x v="3"/>
    <x v="0"/>
  </r>
  <r>
    <s v="272"/>
    <n v="1105"/>
    <s v="0630102040"/>
    <n v="244"/>
    <n v="400010"/>
    <n v="221"/>
    <n v="221001"/>
    <m/>
    <m/>
    <n v="110"/>
    <n v="272042601"/>
    <n v="0"/>
    <n v="0"/>
    <n v="0"/>
    <n v="13145.66"/>
    <n v="-13145.66"/>
    <n v="30000"/>
    <n v="39000"/>
    <n v="42000"/>
    <n v="85100"/>
    <n v="196100"/>
    <n v="-196100"/>
    <m/>
    <s v="Бюджетные средства (Бюджет муниципального образования)"/>
    <x v="3"/>
    <x v="7"/>
    <x v="1"/>
    <x v="3"/>
    <x v="0"/>
  </r>
  <r>
    <s v="272"/>
    <n v="1105"/>
    <s v="0630102040"/>
    <n v="244"/>
    <n v="400010"/>
    <n v="225"/>
    <n v="225005"/>
    <m/>
    <m/>
    <n v="110"/>
    <n v="272042601"/>
    <n v="0"/>
    <n v="0"/>
    <n v="0"/>
    <n v="13920"/>
    <n v="-13920"/>
    <n v="21750"/>
    <n v="21750"/>
    <n v="21750"/>
    <n v="21750"/>
    <n v="87000"/>
    <n v="-87000"/>
    <m/>
    <s v="Бюджетные средства (Бюджет муниципального образования)"/>
    <x v="3"/>
    <x v="7"/>
    <x v="1"/>
    <x v="3"/>
    <x v="0"/>
  </r>
  <r>
    <s v="272"/>
    <n v="1105"/>
    <s v="0630102040"/>
    <n v="244"/>
    <n v="400010"/>
    <n v="226"/>
    <n v="226005"/>
    <m/>
    <m/>
    <n v="110"/>
    <n v="272042601"/>
    <n v="0"/>
    <n v="0"/>
    <n v="0"/>
    <n v="47688"/>
    <n v="-47688"/>
    <n v="91504"/>
    <n v="20000"/>
    <n v="22400"/>
    <n v="22000"/>
    <n v="155904"/>
    <n v="-155904"/>
    <m/>
    <s v="Бюджетные средства (Бюджет муниципального образования)"/>
    <x v="3"/>
    <x v="7"/>
    <x v="1"/>
    <x v="3"/>
    <x v="0"/>
  </r>
  <r>
    <s v="272"/>
    <n v="1105"/>
    <s v="0630102040"/>
    <n v="244"/>
    <n v="400010"/>
    <n v="226"/>
    <n v="226005"/>
    <m/>
    <m/>
    <n v="120"/>
    <n v="272042601"/>
    <n v="0"/>
    <n v="0"/>
    <n v="0"/>
    <n v="0"/>
    <n v="0"/>
    <n v="81996"/>
    <n v="36000"/>
    <n v="36000"/>
    <n v="48000"/>
    <n v="201996"/>
    <n v="-201996"/>
    <m/>
    <s v="Бюджетные средства (Бюджет муниципального образования)"/>
    <x v="3"/>
    <x v="7"/>
    <x v="1"/>
    <x v="3"/>
    <x v="0"/>
  </r>
  <r>
    <s v="272"/>
    <n v="1105"/>
    <s v="0630102040"/>
    <n v="244"/>
    <n v="400010"/>
    <n v="226"/>
    <n v="226010"/>
    <m/>
    <m/>
    <n v="120"/>
    <n v="272042601"/>
    <n v="0"/>
    <n v="0"/>
    <n v="0"/>
    <n v="28800"/>
    <n v="-28800"/>
    <n v="28800"/>
    <n v="10000"/>
    <n v="14700"/>
    <n v="0"/>
    <n v="53500"/>
    <n v="-53500"/>
    <m/>
    <s v="Бюджетные средства (Бюджет муниципального образования)"/>
    <x v="3"/>
    <x v="7"/>
    <x v="1"/>
    <x v="3"/>
    <x v="0"/>
  </r>
  <r>
    <s v="272"/>
    <n v="1105"/>
    <s v="0630102040"/>
    <n v="244"/>
    <n v="400010"/>
    <n v="226"/>
    <n v="226011"/>
    <m/>
    <m/>
    <n v="120"/>
    <n v="272042601"/>
    <n v="0"/>
    <n v="0"/>
    <n v="0"/>
    <n v="0"/>
    <n v="0"/>
    <n v="0"/>
    <n v="0"/>
    <n v="0"/>
    <n v="81200"/>
    <n v="81200"/>
    <n v="-81200"/>
    <m/>
    <s v="Бюджетные средства (Бюджет муниципального образования)"/>
    <x v="3"/>
    <x v="7"/>
    <x v="1"/>
    <x v="3"/>
    <x v="0"/>
  </r>
  <r>
    <s v="272"/>
    <n v="1105"/>
    <s v="0630102040"/>
    <n v="244"/>
    <n v="400010"/>
    <n v="226"/>
    <n v="226012"/>
    <m/>
    <m/>
    <n v="120"/>
    <n v="272042601"/>
    <n v="0"/>
    <n v="0"/>
    <n v="0"/>
    <n v="0"/>
    <n v="0"/>
    <n v="0"/>
    <n v="0"/>
    <n v="31400"/>
    <n v="0"/>
    <n v="31400"/>
    <n v="-31400"/>
    <m/>
    <s v="Бюджетные средства (Бюджет муниципального образования)"/>
    <x v="3"/>
    <x v="7"/>
    <x v="1"/>
    <x v="3"/>
    <x v="0"/>
  </r>
  <r>
    <s v="272"/>
    <n v="1105"/>
    <s v="0630102040"/>
    <n v="244"/>
    <n v="400010"/>
    <n v="346"/>
    <n v="346001"/>
    <m/>
    <m/>
    <n v="110"/>
    <n v="272042601"/>
    <n v="0"/>
    <n v="0"/>
    <n v="0"/>
    <n v="0"/>
    <n v="0"/>
    <n v="0"/>
    <n v="68700"/>
    <n v="0"/>
    <n v="0"/>
    <n v="68700"/>
    <n v="-68700"/>
    <m/>
    <s v="Бюджетные средства (Бюджет муниципального образования)"/>
    <x v="3"/>
    <x v="7"/>
    <x v="1"/>
    <x v="3"/>
    <x v="0"/>
  </r>
  <r>
    <s v="272"/>
    <n v="1105"/>
    <s v="2400499990"/>
    <n v="244"/>
    <n v="400010"/>
    <n v="226"/>
    <n v="226010"/>
    <m/>
    <m/>
    <n v="120"/>
    <n v="272042515"/>
    <n v="0"/>
    <n v="0"/>
    <n v="0"/>
    <n v="0"/>
    <n v="0"/>
    <n v="0"/>
    <n v="20000"/>
    <n v="0"/>
    <n v="0"/>
    <n v="20000"/>
    <n v="-20000"/>
    <m/>
    <s v="Бюджетные средства (Бюджет муниципального образования)"/>
    <x v="3"/>
    <x v="0"/>
    <x v="0"/>
    <x v="0"/>
    <x v="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100-000000000000}" name="Сводная таблица1" cacheId="12" applyNumberFormats="0" applyBorderFormats="0" applyFontFormats="0" applyPatternFormats="0" applyAlignmentFormats="0" applyWidthHeightFormats="1" dataCaption="Значения" updatedVersion="7" minRefreshableVersion="3" colGrandTotals="0" itemPrintTitles="1" createdVersion="7" indent="0" compact="0" compactData="0" multipleFieldFilters="0">
  <location ref="A3:J13" firstHeaderRow="1" firstDataRow="3" firstDataCol="4"/>
  <pivotFields count="29">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dataField="1"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dataField="1"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axis="axisCol" compact="0" outline="0" subtotalTop="0" showAll="0" defaultSubtotal="0">
      <items count="5">
        <item x="3"/>
        <item x="2"/>
        <item x="1"/>
        <item m="1" x="4"/>
        <item x="0"/>
      </items>
      <extLst>
        <ext xmlns:x14="http://schemas.microsoft.com/office/spreadsheetml/2009/9/main" uri="{2946ED86-A175-432a-8AC1-64E0C546D7DE}">
          <x14:pivotField fillDownLabels="1"/>
        </ext>
      </extLst>
    </pivotField>
    <pivotField axis="axisRow" compact="0" outline="0" showAll="0" defaultSubtotal="0">
      <items count="10">
        <item x="0"/>
        <item m="1" x="8"/>
        <item x="5"/>
        <item x="2"/>
        <item x="3"/>
        <item x="1"/>
        <item x="7"/>
        <item m="1" x="9"/>
        <item x="6"/>
        <item x="4"/>
      </items>
      <extLst>
        <ext xmlns:x14="http://schemas.microsoft.com/office/spreadsheetml/2009/9/main" uri="{2946ED86-A175-432a-8AC1-64E0C546D7DE}">
          <x14:pivotField fillDownLabels="1"/>
        </ext>
      </extLst>
    </pivotField>
    <pivotField axis="axisRow" compact="0" outline="0" subtotalTop="0" showAll="0" defaultSubtotal="0">
      <items count="2">
        <item h="1" x="0"/>
        <item x="1"/>
      </items>
      <extLst>
        <ext xmlns:x14="http://schemas.microsoft.com/office/spreadsheetml/2009/9/main" uri="{2946ED86-A175-432a-8AC1-64E0C546D7DE}">
          <x14:pivotField fillDownLabels="1"/>
        </ext>
      </extLst>
    </pivotField>
    <pivotField axis="axisRow" compact="0" outline="0" subtotalTop="0" showAll="0" defaultSubtotal="0">
      <items count="4">
        <item x="0"/>
        <item x="3"/>
        <item x="1"/>
        <item x="2"/>
      </items>
      <extLst>
        <ext xmlns:x14="http://schemas.microsoft.com/office/spreadsheetml/2009/9/main" uri="{2946ED86-A175-432a-8AC1-64E0C546D7DE}">
          <x14:pivotField fillDownLabels="1"/>
        </ext>
      </extLst>
    </pivotField>
    <pivotField axis="axisRow" compact="0" outline="0" subtotalTop="0" showAll="0" defaultSubtotal="0">
      <items count="2">
        <item x="0"/>
        <item m="1" x="1"/>
      </items>
      <extLst>
        <ext xmlns:x14="http://schemas.microsoft.com/office/spreadsheetml/2009/9/main" uri="{2946ED86-A175-432a-8AC1-64E0C546D7DE}">
          <x14:pivotField fillDownLabels="1"/>
        </ext>
      </extLst>
    </pivotField>
  </pivotFields>
  <rowFields count="4">
    <field x="25"/>
    <field x="26"/>
    <field x="27"/>
    <field x="28"/>
  </rowFields>
  <rowItems count="8">
    <i>
      <x v="2"/>
      <x v="1"/>
      <x v="2"/>
      <x/>
    </i>
    <i>
      <x v="3"/>
      <x v="1"/>
      <x v="2"/>
      <x/>
    </i>
    <i>
      <x v="4"/>
      <x v="1"/>
      <x v="2"/>
      <x/>
    </i>
    <i>
      <x v="5"/>
      <x v="1"/>
      <x v="2"/>
      <x/>
    </i>
    <i>
      <x v="6"/>
      <x v="1"/>
      <x v="1"/>
      <x/>
    </i>
    <i>
      <x v="8"/>
      <x v="1"/>
      <x v="2"/>
      <x/>
    </i>
    <i>
      <x v="9"/>
      <x v="1"/>
      <x v="3"/>
      <x/>
    </i>
    <i t="grand">
      <x/>
    </i>
  </rowItems>
  <colFields count="2">
    <field x="-2"/>
    <field x="24"/>
  </colFields>
  <colItems count="6">
    <i>
      <x/>
      <x/>
    </i>
    <i r="1">
      <x v="1"/>
    </i>
    <i r="1">
      <x v="2"/>
    </i>
    <i i="1">
      <x v="1"/>
      <x/>
    </i>
    <i r="1" i="1">
      <x v="1"/>
    </i>
    <i r="1" i="1">
      <x v="2"/>
    </i>
  </colItems>
  <dataFields count="2">
    <dataField name="Сумма по полю КП ПБС 2023 год" fld="20" baseField="0" baseItem="0"/>
    <dataField name="Сумма по полю Исполнено" fld="14" baseField="0" baseItem="0"/>
  </dataFields>
  <formats count="1">
    <format dxfId="3">
      <pivotArea outline="0" collapsedLevelsAreSubtotals="1"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fillDownLabelsDefault="1" hideValuesRow="1"/>
    </ext>
    <ext xmlns:xpdl="http://schemas.microsoft.com/office/spreadsheetml/2016/pivotdefaultlayout" uri="{747A6164-185A-40DC-8AA5-F01512510D54}">
      <xpdl:pivotTableDefinition16 EnabledSubtotalsDefault="0" SubtotalsOnTopDefault="0"/>
    </ext>
  </extLst>
</pivotTableDefinition>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ExternalData_1" connectionId="1" xr16:uid="{00000000-0016-0000-0000-000000000000}" autoFormatId="16" applyNumberFormats="0" applyBorderFormats="0" applyFontFormats="0" applyPatternFormats="0" applyAlignmentFormats="0" applyWidthHeightFormats="0">
  <queryTableRefresh nextId="30" unboundColumnsRight="7">
    <queryTableFields count="29">
      <queryTableField id="1" name="ГРБС" tableColumnId="1"/>
      <queryTableField id="2" name="РзПр" tableColumnId="2"/>
      <queryTableField id="3" name="ЦСР" tableColumnId="3"/>
      <queryTableField id="4" name="ВР" tableColumnId="4"/>
      <queryTableField id="5" name="Тип средств" tableColumnId="5"/>
      <queryTableField id="6" name="КОСГУ" tableColumnId="6"/>
      <queryTableField id="7" name="СубКОСГУ" tableColumnId="7"/>
      <queryTableField id="8" name="Получатель субсидии" tableColumnId="8"/>
      <queryTableField id="9" name="Код цели" tableColumnId="9"/>
      <queryTableField id="10" name="КРКС" tableColumnId="10"/>
      <queryTableField id="11" name="Код РО" tableColumnId="11"/>
      <queryTableField id="12" name="Сумма на 2023 год" tableColumnId="12"/>
      <queryTableField id="13" name="Сумма на 2024 год" tableColumnId="13"/>
      <queryTableField id="14" name="Сумма на 2025 год" tableColumnId="14"/>
      <queryTableField id="15" name="Исполнено" tableColumnId="15"/>
      <queryTableField id="16" name="Остаток" tableColumnId="16"/>
      <queryTableField id="17" name="КП ПБС квартал 1" tableColumnId="17"/>
      <queryTableField id="18" name="КП ПБС квартал 2" tableColumnId="18"/>
      <queryTableField id="19" name="КП ПБС квартал 3" tableColumnId="19"/>
      <queryTableField id="20" name="КП ПБС квартал 4" tableColumnId="20"/>
      <queryTableField id="21" name="КП ПБС 2023 год" tableColumnId="21"/>
      <queryTableField id="22" name="Остаток лимитов" tableColumnId="22"/>
      <queryTableField id="23" dataBound="0" tableColumnId="23"/>
      <queryTableField id="24" dataBound="0" tableColumnId="24"/>
      <queryTableField id="27" dataBound="0" tableColumnId="27"/>
      <queryTableField id="25" dataBound="0" tableColumnId="25"/>
      <queryTableField id="26" dataBound="0" tableColumnId="26"/>
      <queryTableField id="28" dataBound="0" tableColumnId="28"/>
      <queryTableField id="29" dataBound="0" tableColumnId="29"/>
    </queryTableFields>
  </queryTableRefresh>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Результат" displayName="Результат" ref="A5:AC316" tableType="queryTable" totalsRowCount="1">
  <autoFilter ref="A5:AC315" xr:uid="{00000000-0009-0000-0100-000001000000}"/>
  <tableColumns count="29">
    <tableColumn id="1" xr3:uid="{00000000-0010-0000-0000-000001000000}" uniqueName="1" name="ГРБС" totalsRowLabel="Итог" queryTableFieldId="1"/>
    <tableColumn id="2" xr3:uid="{00000000-0010-0000-0000-000002000000}" uniqueName="2" name="РзПр" queryTableFieldId="2"/>
    <tableColumn id="3" xr3:uid="{00000000-0010-0000-0000-000003000000}" uniqueName="3" name="ЦСР" queryTableFieldId="3"/>
    <tableColumn id="4" xr3:uid="{00000000-0010-0000-0000-000004000000}" uniqueName="4" name="ВР" queryTableFieldId="4"/>
    <tableColumn id="5" xr3:uid="{00000000-0010-0000-0000-000005000000}" uniqueName="5" name="Тип средств" queryTableFieldId="5"/>
    <tableColumn id="6" xr3:uid="{00000000-0010-0000-0000-000006000000}" uniqueName="6" name="КОСГУ" queryTableFieldId="6"/>
    <tableColumn id="7" xr3:uid="{00000000-0010-0000-0000-000007000000}" uniqueName="7" name="СубКОСГУ" queryTableFieldId="7"/>
    <tableColumn id="8" xr3:uid="{00000000-0010-0000-0000-000008000000}" uniqueName="8" name="Получатель субсидии" queryTableFieldId="8"/>
    <tableColumn id="9" xr3:uid="{00000000-0010-0000-0000-000009000000}" uniqueName="9" name="Код цели" queryTableFieldId="9"/>
    <tableColumn id="10" xr3:uid="{00000000-0010-0000-0000-00000A000000}" uniqueName="10" name="КРКС" queryTableFieldId="10"/>
    <tableColumn id="11" xr3:uid="{00000000-0010-0000-0000-00000B000000}" uniqueName="11" name="Код РО" queryTableFieldId="11"/>
    <tableColumn id="12" xr3:uid="{00000000-0010-0000-0000-00000C000000}" uniqueName="12" name="Сумма на 2023 год" queryTableFieldId="12"/>
    <tableColumn id="13" xr3:uid="{00000000-0010-0000-0000-00000D000000}" uniqueName="13" name="Сумма на 2024 год" queryTableFieldId="13"/>
    <tableColumn id="14" xr3:uid="{00000000-0010-0000-0000-00000E000000}" uniqueName="14" name="Сумма на 2025 год" queryTableFieldId="14"/>
    <tableColumn id="15" xr3:uid="{00000000-0010-0000-0000-00000F000000}" uniqueName="15" name="Исполнено" totalsRowFunction="sum" queryTableFieldId="15" totalsRowDxfId="13" dataCellStyle="Финансовый"/>
    <tableColumn id="16" xr3:uid="{00000000-0010-0000-0000-000010000000}" uniqueName="16" name="Остаток" queryTableFieldId="16"/>
    <tableColumn id="17" xr3:uid="{00000000-0010-0000-0000-000011000000}" uniqueName="17" name="КП ПБС квартал 1" queryTableFieldId="17"/>
    <tableColumn id="18" xr3:uid="{00000000-0010-0000-0000-000012000000}" uniqueName="18" name="КП ПБС квартал 2" queryTableFieldId="18"/>
    <tableColumn id="19" xr3:uid="{00000000-0010-0000-0000-000013000000}" uniqueName="19" name="КП ПБС квартал 3" queryTableFieldId="19"/>
    <tableColumn id="20" xr3:uid="{00000000-0010-0000-0000-000014000000}" uniqueName="20" name="КП ПБС квартал 4" queryTableFieldId="20"/>
    <tableColumn id="21" xr3:uid="{00000000-0010-0000-0000-000015000000}" uniqueName="21" name="КП ПБС 2023 год" queryTableFieldId="21" totalsRowDxfId="12"/>
    <tableColumn id="22" xr3:uid="{00000000-0010-0000-0000-000016000000}" uniqueName="22" name="Остаток лимитов" queryTableFieldId="22"/>
    <tableColumn id="23" xr3:uid="{00000000-0010-0000-0000-000017000000}" uniqueName="23" name="sis" queryTableFieldId="23" dataDxfId="11" totalsRowDxfId="10"/>
    <tableColumn id="24" xr3:uid="{00000000-0010-0000-0000-000018000000}" uniqueName="24" name="тип средств2" totalsRowFunction="count" queryTableFieldId="24" dataDxfId="9">
      <calculatedColumnFormula>VLOOKUP(Результат[[#This Row],[Тип средств]],Таблица4[],2,0)</calculatedColumnFormula>
    </tableColumn>
    <tableColumn id="27" xr3:uid="{00000000-0010-0000-0000-00001B000000}" uniqueName="27" name="Уровень бюджета" queryTableFieldId="27" dataDxfId="8">
      <calculatedColumnFormula>VLOOKUP(Результат[[#This Row],[Тип средств]],Таблица4[],3,0)</calculatedColumnFormula>
    </tableColumn>
    <tableColumn id="25" xr3:uid="{00000000-0010-0000-0000-000019000000}" uniqueName="25" name="Пункт подпрограммы" queryTableFieldId="25" dataDxfId="7">
      <calculatedColumnFormula>IF(LEFT(Результат[[#This Row],[ЦСР]],2)="06",VLOOKUP(Результат[[#This Row],[ЦСР]],Таблица3[[ЦСР]:[Пункт подпрограммы]],4,0),"")</calculatedColumnFormula>
    </tableColumn>
    <tableColumn id="26" xr3:uid="{00000000-0010-0000-0000-00001A000000}" uniqueName="26" name="Программа" queryTableFieldId="26" dataDxfId="6">
      <calculatedColumnFormula>IF(LEFT(Результат[[#This Row],[Пункт подпрограммы]],1)="1","Развитие физической культуры и спорта в городе Нефтеюганске","")</calculatedColumnFormula>
    </tableColumn>
    <tableColumn id="28" xr3:uid="{00000000-0010-0000-0000-00001C000000}" uniqueName="28" name="Подпрограмма" queryTableFieldId="28" dataDxfId="5">
      <calculatedColumnFormula>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calculatedColumnFormula>
    </tableColumn>
    <tableColumn id="29" xr3:uid="{00000000-0010-0000-0000-00001D000000}" uniqueName="29" name="Исполнитель" queryTableFieldId="29" dataDxfId="4">
      <calculatedColumnFormula>"КФКиС"</calculatedColumnFormula>
    </tableColumn>
  </tableColumns>
  <tableStyleInfo name="TableStyleMedium7"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1000000}" name="Таблица3" displayName="Таблица3" ref="A1:E459" totalsRowShown="0">
  <autoFilter ref="A1:E459" xr:uid="{00000000-0009-0000-0100-000003000000}"/>
  <tableColumns count="5">
    <tableColumn id="1" xr3:uid="{00000000-0010-0000-0100-000001000000}" name="ЦСР" dataDxfId="2" dataCellStyle="Обычный 2"/>
    <tableColumn id="2" xr3:uid="{00000000-0010-0000-0100-000002000000}" name="Наименование" dataCellStyle="Обычный 2"/>
    <tableColumn id="5" xr3:uid="{00000000-0010-0000-0100-000005000000}" name="номер подпрограммы" dataDxfId="1" dataCellStyle="Обычный 2">
      <calculatedColumnFormula>MID(RIGHT(Таблица3[[#This Row],[ЦСР]],LEN(Таблица3[[#This Row],[ЦСР]])-2),1,3)</calculatedColumnFormula>
    </tableColumn>
    <tableColumn id="6" xr3:uid="{00000000-0010-0000-0100-000006000000}" name="Пункт подпрограммы" dataDxfId="0" dataCellStyle="Обычный 2">
      <calculatedColumnFormula>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calculatedColumnFormula>
    </tableColumn>
    <tableColumn id="3" xr3:uid="{00000000-0010-0000-0100-000003000000}" name="Столбец1" dataCellStyle="Обычный 2"/>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2000000}" name="Таблица4" displayName="Таблица4" ref="A1:C89" totalsRowShown="0">
  <autoFilter ref="A1:C89" xr:uid="{00000000-0009-0000-0100-000004000000}"/>
  <tableColumns count="3">
    <tableColumn id="1" xr3:uid="{00000000-0010-0000-0200-000001000000}" name="Код"/>
    <tableColumn id="2" xr3:uid="{00000000-0010-0000-0200-000002000000}" name="Тип средств"/>
    <tableColumn id="3" xr3:uid="{00000000-0010-0000-0200-000003000000}" name="Уровень бюджета"/>
  </tableColumns>
  <tableStyleInfo name="TableStyleLight1" showFirstColumn="0" showLastColumn="0" showRowStripes="1" showColumnStripes="0"/>
</table>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pivotTable" Target="../pivotTables/pivotTable1.xml"/></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table" Target="../tables/table3.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5:AC319"/>
  <sheetViews>
    <sheetView topLeftCell="J259" workbookViewId="0">
      <selection activeCell="N310" sqref="N310"/>
    </sheetView>
  </sheetViews>
  <sheetFormatPr defaultRowHeight="15" x14ac:dyDescent="0.25"/>
  <cols>
    <col min="1" max="1" width="7.5703125" bestFit="1" customWidth="1"/>
    <col min="2" max="2" width="7.7109375" bestFit="1" customWidth="1"/>
    <col min="3" max="3" width="11.140625" bestFit="1" customWidth="1"/>
    <col min="4" max="4" width="5.5703125" bestFit="1" customWidth="1"/>
    <col min="5" max="5" width="14.140625" bestFit="1" customWidth="1"/>
    <col min="6" max="6" width="9" bestFit="1" customWidth="1"/>
    <col min="7" max="7" width="12.28515625" bestFit="1" customWidth="1"/>
    <col min="8" max="8" width="33.5703125" bestFit="1" customWidth="1"/>
    <col min="9" max="9" width="20.42578125" bestFit="1" customWidth="1"/>
    <col min="10" max="10" width="7.85546875" bestFit="1" customWidth="1"/>
    <col min="11" max="11" width="10" bestFit="1" customWidth="1"/>
    <col min="12" max="14" width="20.42578125" bestFit="1" customWidth="1"/>
    <col min="15" max="15" width="14" bestFit="1" customWidth="1"/>
    <col min="16" max="16" width="12.7109375" bestFit="1" customWidth="1"/>
    <col min="17" max="20" width="18.85546875" bestFit="1" customWidth="1"/>
    <col min="21" max="21" width="17.85546875" bestFit="1" customWidth="1"/>
    <col min="22" max="22" width="19" bestFit="1" customWidth="1"/>
    <col min="23" max="23" width="5.5703125" style="4" bestFit="1" customWidth="1"/>
    <col min="24" max="24" width="81.140625" bestFit="1" customWidth="1"/>
    <col min="25" max="25" width="22" bestFit="1" customWidth="1"/>
    <col min="26" max="26" width="24" bestFit="1" customWidth="1"/>
    <col min="27" max="27" width="61.140625" bestFit="1" customWidth="1"/>
    <col min="28" max="28" width="81.140625" bestFit="1" customWidth="1"/>
    <col min="29" max="29" width="15.5703125" bestFit="1" customWidth="1"/>
  </cols>
  <sheetData>
    <row r="5" spans="1:29" x14ac:dyDescent="0.25">
      <c r="A5" t="s">
        <v>0</v>
      </c>
      <c r="B5" t="s">
        <v>1</v>
      </c>
      <c r="C5" t="s">
        <v>2</v>
      </c>
      <c r="D5" t="s">
        <v>3</v>
      </c>
      <c r="E5" t="s">
        <v>4</v>
      </c>
      <c r="F5" t="s">
        <v>5</v>
      </c>
      <c r="G5" t="s">
        <v>6</v>
      </c>
      <c r="H5" t="s">
        <v>7</v>
      </c>
      <c r="I5" t="s">
        <v>8</v>
      </c>
      <c r="J5" t="s">
        <v>9</v>
      </c>
      <c r="K5" t="s">
        <v>10</v>
      </c>
      <c r="L5" t="s">
        <v>11</v>
      </c>
      <c r="M5" t="s">
        <v>12</v>
      </c>
      <c r="N5" t="s">
        <v>13</v>
      </c>
      <c r="O5" t="s">
        <v>14</v>
      </c>
      <c r="P5" t="s">
        <v>15</v>
      </c>
      <c r="Q5" t="s">
        <v>16</v>
      </c>
      <c r="R5" t="s">
        <v>17</v>
      </c>
      <c r="S5" t="s">
        <v>18</v>
      </c>
      <c r="T5" t="s">
        <v>19</v>
      </c>
      <c r="U5" t="s">
        <v>20</v>
      </c>
      <c r="V5" t="s">
        <v>21</v>
      </c>
      <c r="W5" s="4" t="s">
        <v>1295</v>
      </c>
      <c r="X5" t="s">
        <v>1386</v>
      </c>
      <c r="Y5" t="s">
        <v>1434</v>
      </c>
      <c r="Z5" t="s">
        <v>1297</v>
      </c>
      <c r="AA5" t="s">
        <v>1440</v>
      </c>
      <c r="AB5" t="s">
        <v>1441</v>
      </c>
      <c r="AC5" t="s">
        <v>1444</v>
      </c>
    </row>
    <row r="6" spans="1:29" x14ac:dyDescent="0.25">
      <c r="A6">
        <v>1</v>
      </c>
      <c r="B6">
        <v>2</v>
      </c>
      <c r="C6">
        <v>3</v>
      </c>
      <c r="D6">
        <v>4</v>
      </c>
      <c r="E6">
        <v>5</v>
      </c>
      <c r="F6">
        <v>6</v>
      </c>
      <c r="G6">
        <v>7</v>
      </c>
      <c r="H6">
        <v>8</v>
      </c>
      <c r="I6">
        <v>9</v>
      </c>
      <c r="J6">
        <v>10</v>
      </c>
      <c r="K6">
        <v>11</v>
      </c>
      <c r="L6">
        <v>12</v>
      </c>
      <c r="M6">
        <v>13</v>
      </c>
      <c r="N6">
        <v>14</v>
      </c>
      <c r="O6">
        <v>15</v>
      </c>
      <c r="P6">
        <v>16</v>
      </c>
      <c r="Q6">
        <v>17</v>
      </c>
      <c r="R6">
        <v>18</v>
      </c>
      <c r="S6">
        <v>19</v>
      </c>
      <c r="T6">
        <v>20</v>
      </c>
      <c r="U6">
        <v>21</v>
      </c>
      <c r="V6">
        <v>22</v>
      </c>
      <c r="X6" s="12" t="e">
        <f>VLOOKUP(Результат[[#This Row],[Тип средств]],Таблица4[],2,0)</f>
        <v>#N/A</v>
      </c>
      <c r="Y6" s="12" t="e">
        <f>VLOOKUP(Результат[[#This Row],[Тип средств]],Таблица4[],3,0)</f>
        <v>#N/A</v>
      </c>
      <c r="Z6" s="12" t="str">
        <f>IF(LEFT(Результат[[#This Row],[ЦСР]],2)="06",VLOOKUP(Результат[[#This Row],[ЦСР]],Таблица3[[ЦСР]:[Пункт подпрограммы]],4,0),"")</f>
        <v/>
      </c>
      <c r="AA6" s="12" t="str">
        <f>IF(LEFT(Результат[[#This Row],[Пункт подпрограммы]],1)="1","Развитие физической культуры и спорта в городе Нефтеюганске","")</f>
        <v/>
      </c>
      <c r="AB6" s="1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
      </c>
      <c r="AC6" s="12" t="str">
        <f t="shared" ref="AC6:AC69" si="0">"КФКиС"</f>
        <v>КФКиС</v>
      </c>
    </row>
    <row r="7" spans="1:29" x14ac:dyDescent="0.25">
      <c r="A7" t="s">
        <v>22</v>
      </c>
      <c r="B7">
        <v>1103</v>
      </c>
      <c r="C7" t="s">
        <v>23</v>
      </c>
      <c r="D7">
        <v>612</v>
      </c>
      <c r="E7">
        <v>100020</v>
      </c>
      <c r="F7">
        <v>241</v>
      </c>
      <c r="G7">
        <v>310003</v>
      </c>
      <c r="H7" t="s">
        <v>24</v>
      </c>
      <c r="J7">
        <v>120</v>
      </c>
      <c r="K7">
        <v>272042534</v>
      </c>
      <c r="L7">
        <v>-504900</v>
      </c>
      <c r="M7">
        <v>-528000</v>
      </c>
      <c r="N7">
        <v>0</v>
      </c>
      <c r="O7">
        <v>0</v>
      </c>
      <c r="P7">
        <v>-504900</v>
      </c>
      <c r="Q7">
        <v>0</v>
      </c>
      <c r="R7">
        <v>0</v>
      </c>
      <c r="S7">
        <v>0</v>
      </c>
      <c r="T7">
        <v>0</v>
      </c>
      <c r="U7">
        <v>0</v>
      </c>
      <c r="V7">
        <v>-504900</v>
      </c>
      <c r="X7" s="12" t="str">
        <f>VLOOKUP(Результат[[#This Row],[Тип средств]],Таблица4[],2,0)</f>
        <v>Бюджетные средства (Федеральный бюджет) Субсидии</v>
      </c>
      <c r="Y7" s="12" t="str">
        <f>VLOOKUP(Результат[[#This Row],[Тип средств]],Таблица4[],3,0)</f>
        <v>Федеральный бюджет</v>
      </c>
      <c r="Z7" s="12" t="str">
        <f>IF(LEFT(Результат[[#This Row],[ЦСР]],2)="06",VLOOKUP(Результат[[#This Row],[ЦСР]],Таблица3[[ЦСР]:[Пункт подпрограммы]],4,0),"")</f>
        <v>1.1.5</v>
      </c>
      <c r="AA7" s="1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7" s="1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7" s="12" t="str">
        <f t="shared" si="0"/>
        <v>КФКиС</v>
      </c>
    </row>
    <row r="8" spans="1:29" x14ac:dyDescent="0.25">
      <c r="A8" t="s">
        <v>22</v>
      </c>
      <c r="B8">
        <v>1103</v>
      </c>
      <c r="C8" t="s">
        <v>23</v>
      </c>
      <c r="D8">
        <v>612</v>
      </c>
      <c r="E8">
        <v>100020</v>
      </c>
      <c r="F8">
        <v>241</v>
      </c>
      <c r="G8">
        <v>310003</v>
      </c>
      <c r="H8" t="s">
        <v>24</v>
      </c>
      <c r="I8" t="s">
        <v>25</v>
      </c>
      <c r="J8">
        <v>120</v>
      </c>
      <c r="K8">
        <v>272042534</v>
      </c>
      <c r="L8">
        <v>504852</v>
      </c>
      <c r="M8">
        <v>528000</v>
      </c>
      <c r="N8">
        <v>0</v>
      </c>
      <c r="O8">
        <v>0</v>
      </c>
      <c r="P8">
        <v>504851.5</v>
      </c>
      <c r="Q8">
        <v>0</v>
      </c>
      <c r="R8">
        <v>0</v>
      </c>
      <c r="S8">
        <v>504852</v>
      </c>
      <c r="T8">
        <v>0</v>
      </c>
      <c r="U8">
        <v>504852</v>
      </c>
      <c r="V8">
        <v>0</v>
      </c>
      <c r="X8" s="12" t="str">
        <f>VLOOKUP(Результат[[#This Row],[Тип средств]],Таблица4[],2,0)</f>
        <v>Бюджетные средства (Федеральный бюджет) Субсидии</v>
      </c>
      <c r="Y8" s="12" t="str">
        <f>VLOOKUP(Результат[[#This Row],[Тип средств]],Таблица4[],3,0)</f>
        <v>Федеральный бюджет</v>
      </c>
      <c r="Z8" s="12" t="str">
        <f>IF(LEFT(Результат[[#This Row],[ЦСР]],2)="06",VLOOKUP(Результат[[#This Row],[ЦСР]],Таблица3[[ЦСР]:[Пункт подпрограммы]],4,0),"")</f>
        <v>1.1.5</v>
      </c>
      <c r="AA8" s="1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8" s="1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8" s="12" t="str">
        <f t="shared" si="0"/>
        <v>КФКиС</v>
      </c>
    </row>
    <row r="9" spans="1:29" x14ac:dyDescent="0.25">
      <c r="A9" t="s">
        <v>22</v>
      </c>
      <c r="B9">
        <v>709</v>
      </c>
      <c r="C9" t="s">
        <v>26</v>
      </c>
      <c r="D9">
        <v>244</v>
      </c>
      <c r="E9">
        <v>200020</v>
      </c>
      <c r="F9">
        <v>226</v>
      </c>
      <c r="G9">
        <v>226003</v>
      </c>
      <c r="I9" t="s">
        <v>27</v>
      </c>
      <c r="J9">
        <v>120</v>
      </c>
      <c r="K9">
        <v>272042526</v>
      </c>
      <c r="L9">
        <v>0</v>
      </c>
      <c r="M9">
        <v>0</v>
      </c>
      <c r="N9">
        <v>0</v>
      </c>
      <c r="O9">
        <v>0</v>
      </c>
      <c r="P9">
        <v>0</v>
      </c>
      <c r="Q9">
        <v>0</v>
      </c>
      <c r="R9">
        <v>0</v>
      </c>
      <c r="S9">
        <v>1926185</v>
      </c>
      <c r="T9">
        <v>455375</v>
      </c>
      <c r="U9">
        <v>2381560</v>
      </c>
      <c r="V9">
        <v>-2381560</v>
      </c>
      <c r="X9" s="12" t="str">
        <f>VLOOKUP(Результат[[#This Row],[Тип средств]],Таблица4[],2,0)</f>
        <v>Бюджетные средства (Бюджет субъекта РФ) Субсидии</v>
      </c>
      <c r="Y9" s="12" t="str">
        <f>VLOOKUP(Результат[[#This Row],[Тип средств]],Таблица4[],3,0)</f>
        <v>Окружной бюджет</v>
      </c>
      <c r="Z9" s="12" t="str">
        <f>IF(LEFT(Результат[[#This Row],[ЦСР]],2)="06",VLOOKUP(Результат[[#This Row],[ЦСР]],Таблица3[[ЦСР]:[Пункт подпрограммы]],4,0),"")</f>
        <v>1.1.3</v>
      </c>
      <c r="AA9" s="1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9" s="1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9" s="12" t="str">
        <f t="shared" si="0"/>
        <v>КФКиС</v>
      </c>
    </row>
    <row r="10" spans="1:29" x14ac:dyDescent="0.25">
      <c r="A10" t="s">
        <v>22</v>
      </c>
      <c r="B10">
        <v>1101</v>
      </c>
      <c r="C10" t="s">
        <v>28</v>
      </c>
      <c r="D10">
        <v>611</v>
      </c>
      <c r="E10">
        <v>200020</v>
      </c>
      <c r="F10">
        <v>241</v>
      </c>
      <c r="G10">
        <v>226010</v>
      </c>
      <c r="H10" t="s">
        <v>29</v>
      </c>
      <c r="I10" t="s">
        <v>30</v>
      </c>
      <c r="J10">
        <v>120</v>
      </c>
      <c r="K10">
        <v>272042534</v>
      </c>
      <c r="L10">
        <v>-4361925</v>
      </c>
      <c r="M10">
        <v>-5234310</v>
      </c>
      <c r="N10">
        <v>-5670503</v>
      </c>
      <c r="O10">
        <v>0</v>
      </c>
      <c r="P10">
        <v>-4361925</v>
      </c>
      <c r="Q10">
        <v>0</v>
      </c>
      <c r="R10">
        <v>0</v>
      </c>
      <c r="S10">
        <v>0</v>
      </c>
      <c r="T10">
        <v>0</v>
      </c>
      <c r="U10">
        <v>0</v>
      </c>
      <c r="V10">
        <v>-4361925</v>
      </c>
      <c r="X10" s="12" t="str">
        <f>VLOOKUP(Результат[[#This Row],[Тип средств]],Таблица4[],2,0)</f>
        <v>Бюджетные средства (Бюджет субъекта РФ) Субсидии</v>
      </c>
      <c r="Y10" s="12" t="str">
        <f>VLOOKUP(Результат[[#This Row],[Тип средств]],Таблица4[],3,0)</f>
        <v>Окружной бюджет</v>
      </c>
      <c r="Z10" s="12" t="str">
        <f>IF(LEFT(Результат[[#This Row],[ЦСР]],2)="06",VLOOKUP(Результат[[#This Row],[ЦСР]],Таблица3[[ЦСР]:[Пункт подпрограммы]],4,0),"")</f>
        <v>1.1.4</v>
      </c>
      <c r="AA10" s="1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0" s="1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0" s="12" t="str">
        <f t="shared" si="0"/>
        <v>КФКиС</v>
      </c>
    </row>
    <row r="11" spans="1:29" x14ac:dyDescent="0.25">
      <c r="A11" t="s">
        <v>22</v>
      </c>
      <c r="B11">
        <v>1101</v>
      </c>
      <c r="C11" t="s">
        <v>28</v>
      </c>
      <c r="D11">
        <v>611</v>
      </c>
      <c r="E11">
        <v>200020</v>
      </c>
      <c r="F11">
        <v>241</v>
      </c>
      <c r="G11">
        <v>226010</v>
      </c>
      <c r="H11" t="s">
        <v>31</v>
      </c>
      <c r="I11" t="s">
        <v>30</v>
      </c>
      <c r="J11">
        <v>120</v>
      </c>
      <c r="K11">
        <v>272042534</v>
      </c>
      <c r="L11">
        <v>-139080</v>
      </c>
      <c r="M11">
        <v>-201541</v>
      </c>
      <c r="N11">
        <v>-992264</v>
      </c>
      <c r="O11">
        <v>0</v>
      </c>
      <c r="P11">
        <v>-139080</v>
      </c>
      <c r="Q11">
        <v>0</v>
      </c>
      <c r="R11">
        <v>0</v>
      </c>
      <c r="S11">
        <v>0</v>
      </c>
      <c r="T11">
        <v>0</v>
      </c>
      <c r="U11">
        <v>0</v>
      </c>
      <c r="V11">
        <v>-139080</v>
      </c>
      <c r="X11" s="12" t="str">
        <f>VLOOKUP(Результат[[#This Row],[Тип средств]],Таблица4[],2,0)</f>
        <v>Бюджетные средства (Бюджет субъекта РФ) Субсидии</v>
      </c>
      <c r="Y11" s="12" t="str">
        <f>VLOOKUP(Результат[[#This Row],[Тип средств]],Таблица4[],3,0)</f>
        <v>Окружной бюджет</v>
      </c>
      <c r="Z11" s="12" t="str">
        <f>IF(LEFT(Результат[[#This Row],[ЦСР]],2)="06",VLOOKUP(Результат[[#This Row],[ЦСР]],Таблица3[[ЦСР]:[Пункт подпрограммы]],4,0),"")</f>
        <v>1.1.4</v>
      </c>
      <c r="AA11" s="1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1" s="1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1" s="12" t="str">
        <f t="shared" si="0"/>
        <v>КФКиС</v>
      </c>
    </row>
    <row r="12" spans="1:29" x14ac:dyDescent="0.25">
      <c r="A12" t="s">
        <v>22</v>
      </c>
      <c r="B12">
        <v>1101</v>
      </c>
      <c r="C12" t="s">
        <v>28</v>
      </c>
      <c r="D12">
        <v>611</v>
      </c>
      <c r="E12">
        <v>200020</v>
      </c>
      <c r="F12">
        <v>241</v>
      </c>
      <c r="G12">
        <v>226010</v>
      </c>
      <c r="H12" t="s">
        <v>24</v>
      </c>
      <c r="I12" t="s">
        <v>30</v>
      </c>
      <c r="J12">
        <v>120</v>
      </c>
      <c r="K12">
        <v>272042534</v>
      </c>
      <c r="L12">
        <v>-3400430</v>
      </c>
      <c r="M12">
        <v>-5543203</v>
      </c>
      <c r="N12">
        <v>-7557288</v>
      </c>
      <c r="O12">
        <v>0</v>
      </c>
      <c r="P12">
        <v>-3400430</v>
      </c>
      <c r="Q12">
        <v>0</v>
      </c>
      <c r="R12">
        <v>0</v>
      </c>
      <c r="S12">
        <v>0</v>
      </c>
      <c r="T12">
        <v>0</v>
      </c>
      <c r="U12">
        <v>0</v>
      </c>
      <c r="V12">
        <v>-3400430</v>
      </c>
      <c r="X12" s="12" t="str">
        <f>VLOOKUP(Результат[[#This Row],[Тип средств]],Таблица4[],2,0)</f>
        <v>Бюджетные средства (Бюджет субъекта РФ) Субсидии</v>
      </c>
      <c r="Y12" s="12" t="str">
        <f>VLOOKUP(Результат[[#This Row],[Тип средств]],Таблица4[],3,0)</f>
        <v>Окружной бюджет</v>
      </c>
      <c r="Z12" s="12" t="str">
        <f>IF(LEFT(Результат[[#This Row],[ЦСР]],2)="06",VLOOKUP(Результат[[#This Row],[ЦСР]],Таблица3[[ЦСР]:[Пункт подпрограммы]],4,0),"")</f>
        <v>1.1.4</v>
      </c>
      <c r="AA12" s="1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2" s="1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2" s="12" t="str">
        <f t="shared" si="0"/>
        <v>КФКиС</v>
      </c>
    </row>
    <row r="13" spans="1:29" x14ac:dyDescent="0.25">
      <c r="A13" t="s">
        <v>22</v>
      </c>
      <c r="B13">
        <v>1101</v>
      </c>
      <c r="C13" t="s">
        <v>28</v>
      </c>
      <c r="D13">
        <v>611</v>
      </c>
      <c r="E13">
        <v>200020</v>
      </c>
      <c r="F13">
        <v>241</v>
      </c>
      <c r="G13">
        <v>226011</v>
      </c>
      <c r="H13" t="s">
        <v>29</v>
      </c>
      <c r="I13" t="s">
        <v>30</v>
      </c>
      <c r="J13">
        <v>120</v>
      </c>
      <c r="K13">
        <v>272042534</v>
      </c>
      <c r="L13">
        <v>-1166022</v>
      </c>
      <c r="M13">
        <v>-3697390</v>
      </c>
      <c r="N13">
        <v>-6467300</v>
      </c>
      <c r="O13">
        <v>0</v>
      </c>
      <c r="P13">
        <v>-1166022</v>
      </c>
      <c r="Q13">
        <v>0</v>
      </c>
      <c r="R13">
        <v>0</v>
      </c>
      <c r="S13">
        <v>0</v>
      </c>
      <c r="T13">
        <v>0</v>
      </c>
      <c r="U13">
        <v>0</v>
      </c>
      <c r="V13">
        <v>-1166022</v>
      </c>
      <c r="X13" s="12" t="str">
        <f>VLOOKUP(Результат[[#This Row],[Тип средств]],Таблица4[],2,0)</f>
        <v>Бюджетные средства (Бюджет субъекта РФ) Субсидии</v>
      </c>
      <c r="Y13" s="12" t="str">
        <f>VLOOKUP(Результат[[#This Row],[Тип средств]],Таблица4[],3,0)</f>
        <v>Окружной бюджет</v>
      </c>
      <c r="Z13" s="12" t="str">
        <f>IF(LEFT(Результат[[#This Row],[ЦСР]],2)="06",VLOOKUP(Результат[[#This Row],[ЦСР]],Таблица3[[ЦСР]:[Пункт подпрограммы]],4,0),"")</f>
        <v>1.1.4</v>
      </c>
      <c r="AA13" s="1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3" s="1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3" s="12" t="str">
        <f t="shared" si="0"/>
        <v>КФКиС</v>
      </c>
    </row>
    <row r="14" spans="1:29" x14ac:dyDescent="0.25">
      <c r="A14" t="s">
        <v>22</v>
      </c>
      <c r="B14">
        <v>1101</v>
      </c>
      <c r="C14" t="s">
        <v>28</v>
      </c>
      <c r="D14">
        <v>611</v>
      </c>
      <c r="E14">
        <v>200020</v>
      </c>
      <c r="F14">
        <v>241</v>
      </c>
      <c r="G14">
        <v>226011</v>
      </c>
      <c r="H14" t="s">
        <v>31</v>
      </c>
      <c r="I14" t="s">
        <v>30</v>
      </c>
      <c r="J14">
        <v>120</v>
      </c>
      <c r="K14">
        <v>272042534</v>
      </c>
      <c r="L14">
        <v>-3198080</v>
      </c>
      <c r="M14">
        <v>-4936960</v>
      </c>
      <c r="N14">
        <v>-5788160</v>
      </c>
      <c r="O14">
        <v>0</v>
      </c>
      <c r="P14">
        <v>-3198080</v>
      </c>
      <c r="Q14">
        <v>0</v>
      </c>
      <c r="R14">
        <v>0</v>
      </c>
      <c r="S14">
        <v>0</v>
      </c>
      <c r="T14">
        <v>0</v>
      </c>
      <c r="U14">
        <v>0</v>
      </c>
      <c r="V14">
        <v>-3198080</v>
      </c>
      <c r="X14" s="12" t="str">
        <f>VLOOKUP(Результат[[#This Row],[Тип средств]],Таблица4[],2,0)</f>
        <v>Бюджетные средства (Бюджет субъекта РФ) Субсидии</v>
      </c>
      <c r="Y14" s="12" t="str">
        <f>VLOOKUP(Результат[[#This Row],[Тип средств]],Таблица4[],3,0)</f>
        <v>Окружной бюджет</v>
      </c>
      <c r="Z14" s="12" t="str">
        <f>IF(LEFT(Результат[[#This Row],[ЦСР]],2)="06",VLOOKUP(Результат[[#This Row],[ЦСР]],Таблица3[[ЦСР]:[Пункт подпрограммы]],4,0),"")</f>
        <v>1.1.4</v>
      </c>
      <c r="AA14" s="1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4" s="1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4" s="12" t="str">
        <f t="shared" si="0"/>
        <v>КФКиС</v>
      </c>
    </row>
    <row r="15" spans="1:29" x14ac:dyDescent="0.25">
      <c r="A15" t="s">
        <v>22</v>
      </c>
      <c r="B15">
        <v>1101</v>
      </c>
      <c r="C15" t="s">
        <v>28</v>
      </c>
      <c r="D15">
        <v>611</v>
      </c>
      <c r="E15">
        <v>200020</v>
      </c>
      <c r="F15">
        <v>241</v>
      </c>
      <c r="G15">
        <v>310003</v>
      </c>
      <c r="H15" t="s">
        <v>29</v>
      </c>
      <c r="I15" t="s">
        <v>30</v>
      </c>
      <c r="J15">
        <v>120</v>
      </c>
      <c r="K15">
        <v>272042534</v>
      </c>
      <c r="L15">
        <v>-479750</v>
      </c>
      <c r="M15">
        <v>-479750</v>
      </c>
      <c r="N15">
        <v>-479750</v>
      </c>
      <c r="O15">
        <v>0</v>
      </c>
      <c r="P15">
        <v>-479750</v>
      </c>
      <c r="Q15">
        <v>0</v>
      </c>
      <c r="R15">
        <v>0</v>
      </c>
      <c r="S15">
        <v>0</v>
      </c>
      <c r="T15">
        <v>0</v>
      </c>
      <c r="U15">
        <v>0</v>
      </c>
      <c r="V15">
        <v>-479750</v>
      </c>
      <c r="X15" s="12" t="str">
        <f>VLOOKUP(Результат[[#This Row],[Тип средств]],Таблица4[],2,0)</f>
        <v>Бюджетные средства (Бюджет субъекта РФ) Субсидии</v>
      </c>
      <c r="Y15" s="12" t="str">
        <f>VLOOKUP(Результат[[#This Row],[Тип средств]],Таблица4[],3,0)</f>
        <v>Окружной бюджет</v>
      </c>
      <c r="Z15" s="12" t="str">
        <f>IF(LEFT(Результат[[#This Row],[ЦСР]],2)="06",VLOOKUP(Результат[[#This Row],[ЦСР]],Таблица3[[ЦСР]:[Пункт подпрограммы]],4,0),"")</f>
        <v>1.1.4</v>
      </c>
      <c r="AA15" s="1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5" s="1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5" s="12" t="str">
        <f t="shared" si="0"/>
        <v>КФКиС</v>
      </c>
    </row>
    <row r="16" spans="1:29" x14ac:dyDescent="0.25">
      <c r="A16" t="s">
        <v>22</v>
      </c>
      <c r="B16">
        <v>1101</v>
      </c>
      <c r="C16" t="s">
        <v>28</v>
      </c>
      <c r="D16">
        <v>611</v>
      </c>
      <c r="E16">
        <v>200020</v>
      </c>
      <c r="F16">
        <v>241</v>
      </c>
      <c r="G16">
        <v>310003</v>
      </c>
      <c r="H16" t="s">
        <v>24</v>
      </c>
      <c r="I16" t="s">
        <v>30</v>
      </c>
      <c r="J16">
        <v>120</v>
      </c>
      <c r="K16">
        <v>272042534</v>
      </c>
      <c r="L16">
        <v>-720218</v>
      </c>
      <c r="M16">
        <v>-760000</v>
      </c>
      <c r="N16">
        <v>-760000</v>
      </c>
      <c r="O16">
        <v>0</v>
      </c>
      <c r="P16">
        <v>-720218</v>
      </c>
      <c r="Q16">
        <v>0</v>
      </c>
      <c r="R16">
        <v>0</v>
      </c>
      <c r="S16">
        <v>0</v>
      </c>
      <c r="T16">
        <v>0</v>
      </c>
      <c r="U16">
        <v>0</v>
      </c>
      <c r="V16">
        <v>-720218</v>
      </c>
      <c r="X16" s="12" t="str">
        <f>VLOOKUP(Результат[[#This Row],[Тип средств]],Таблица4[],2,0)</f>
        <v>Бюджетные средства (Бюджет субъекта РФ) Субсидии</v>
      </c>
      <c r="Y16" s="12" t="str">
        <f>VLOOKUP(Результат[[#This Row],[Тип средств]],Таблица4[],3,0)</f>
        <v>Окружной бюджет</v>
      </c>
      <c r="Z16" s="12" t="str">
        <f>IF(LEFT(Результат[[#This Row],[ЦСР]],2)="06",VLOOKUP(Результат[[#This Row],[ЦСР]],Таблица3[[ЦСР]:[Пункт подпрограммы]],4,0),"")</f>
        <v>1.1.4</v>
      </c>
      <c r="AA16" s="1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6" s="1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6" s="12" t="str">
        <f t="shared" si="0"/>
        <v>КФКиС</v>
      </c>
    </row>
    <row r="17" spans="1:29" x14ac:dyDescent="0.25">
      <c r="A17" t="s">
        <v>22</v>
      </c>
      <c r="B17">
        <v>1101</v>
      </c>
      <c r="C17" t="s">
        <v>28</v>
      </c>
      <c r="D17">
        <v>611</v>
      </c>
      <c r="E17">
        <v>200020</v>
      </c>
      <c r="F17">
        <v>241</v>
      </c>
      <c r="G17">
        <v>345001</v>
      </c>
      <c r="H17" t="s">
        <v>29</v>
      </c>
      <c r="I17" t="s">
        <v>30</v>
      </c>
      <c r="J17">
        <v>120</v>
      </c>
      <c r="K17">
        <v>272042534</v>
      </c>
      <c r="L17">
        <v>-522500</v>
      </c>
      <c r="M17">
        <v>-522500</v>
      </c>
      <c r="N17">
        <v>-522500</v>
      </c>
      <c r="O17">
        <v>0</v>
      </c>
      <c r="P17">
        <v>-522500</v>
      </c>
      <c r="Q17">
        <v>0</v>
      </c>
      <c r="R17">
        <v>0</v>
      </c>
      <c r="S17">
        <v>0</v>
      </c>
      <c r="T17">
        <v>0</v>
      </c>
      <c r="U17">
        <v>0</v>
      </c>
      <c r="V17">
        <v>-522500</v>
      </c>
      <c r="X17" s="12" t="str">
        <f>VLOOKUP(Результат[[#This Row],[Тип средств]],Таблица4[],2,0)</f>
        <v>Бюджетные средства (Бюджет субъекта РФ) Субсидии</v>
      </c>
      <c r="Y17" s="12" t="str">
        <f>VLOOKUP(Результат[[#This Row],[Тип средств]],Таблица4[],3,0)</f>
        <v>Окружной бюджет</v>
      </c>
      <c r="Z17" s="12" t="str">
        <f>IF(LEFT(Результат[[#This Row],[ЦСР]],2)="06",VLOOKUP(Результат[[#This Row],[ЦСР]],Таблица3[[ЦСР]:[Пункт подпрограммы]],4,0),"")</f>
        <v>1.1.4</v>
      </c>
      <c r="AA17" s="1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7" s="1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7" s="12" t="str">
        <f t="shared" si="0"/>
        <v>КФКиС</v>
      </c>
    </row>
    <row r="18" spans="1:29" x14ac:dyDescent="0.25">
      <c r="A18" t="s">
        <v>22</v>
      </c>
      <c r="B18">
        <v>1101</v>
      </c>
      <c r="C18" t="s">
        <v>28</v>
      </c>
      <c r="D18">
        <v>611</v>
      </c>
      <c r="E18">
        <v>200020</v>
      </c>
      <c r="F18">
        <v>241</v>
      </c>
      <c r="G18">
        <v>345001</v>
      </c>
      <c r="H18" t="s">
        <v>32</v>
      </c>
      <c r="I18" t="s">
        <v>30</v>
      </c>
      <c r="J18">
        <v>120</v>
      </c>
      <c r="K18">
        <v>272042534</v>
      </c>
      <c r="L18">
        <v>-477200</v>
      </c>
      <c r="M18">
        <v>0</v>
      </c>
      <c r="N18">
        <v>0</v>
      </c>
      <c r="O18">
        <v>0</v>
      </c>
      <c r="P18">
        <v>-477200</v>
      </c>
      <c r="Q18">
        <v>0</v>
      </c>
      <c r="R18">
        <v>0</v>
      </c>
      <c r="S18">
        <v>0</v>
      </c>
      <c r="T18">
        <v>0</v>
      </c>
      <c r="U18">
        <v>0</v>
      </c>
      <c r="V18">
        <v>-477200</v>
      </c>
      <c r="X18" s="12" t="str">
        <f>VLOOKUP(Результат[[#This Row],[Тип средств]],Таблица4[],2,0)</f>
        <v>Бюджетные средства (Бюджет субъекта РФ) Субсидии</v>
      </c>
      <c r="Y18" s="12" t="str">
        <f>VLOOKUP(Результат[[#This Row],[Тип средств]],Таблица4[],3,0)</f>
        <v>Окружной бюджет</v>
      </c>
      <c r="Z18" s="12" t="str">
        <f>IF(LEFT(Результат[[#This Row],[ЦСР]],2)="06",VLOOKUP(Результат[[#This Row],[ЦСР]],Таблица3[[ЦСР]:[Пункт подпрограммы]],4,0),"")</f>
        <v>1.1.4</v>
      </c>
      <c r="AA18" s="1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8" s="1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8" s="12" t="str">
        <f t="shared" si="0"/>
        <v>КФКиС</v>
      </c>
    </row>
    <row r="19" spans="1:29" x14ac:dyDescent="0.25">
      <c r="A19" t="s">
        <v>22</v>
      </c>
      <c r="B19">
        <v>1101</v>
      </c>
      <c r="C19" t="s">
        <v>28</v>
      </c>
      <c r="D19">
        <v>611</v>
      </c>
      <c r="E19">
        <v>200020</v>
      </c>
      <c r="F19">
        <v>241</v>
      </c>
      <c r="G19">
        <v>346001</v>
      </c>
      <c r="H19" t="s">
        <v>29</v>
      </c>
      <c r="I19" t="s">
        <v>30</v>
      </c>
      <c r="J19">
        <v>120</v>
      </c>
      <c r="K19">
        <v>272042534</v>
      </c>
      <c r="L19">
        <v>-99743</v>
      </c>
      <c r="M19">
        <v>-99750</v>
      </c>
      <c r="N19">
        <v>-99749</v>
      </c>
      <c r="O19">
        <v>0</v>
      </c>
      <c r="P19">
        <v>-99743</v>
      </c>
      <c r="Q19">
        <v>0</v>
      </c>
      <c r="R19">
        <v>0</v>
      </c>
      <c r="S19">
        <v>0</v>
      </c>
      <c r="T19">
        <v>0</v>
      </c>
      <c r="U19">
        <v>0</v>
      </c>
      <c r="V19">
        <v>-99743</v>
      </c>
      <c r="X19" s="12" t="str">
        <f>VLOOKUP(Результат[[#This Row],[Тип средств]],Таблица4[],2,0)</f>
        <v>Бюджетные средства (Бюджет субъекта РФ) Субсидии</v>
      </c>
      <c r="Y19" s="12" t="str">
        <f>VLOOKUP(Результат[[#This Row],[Тип средств]],Таблица4[],3,0)</f>
        <v>Окружной бюджет</v>
      </c>
      <c r="Z19" s="12" t="str">
        <f>IF(LEFT(Результат[[#This Row],[ЦСР]],2)="06",VLOOKUP(Результат[[#This Row],[ЦСР]],Таблица3[[ЦСР]:[Пункт подпрограммы]],4,0),"")</f>
        <v>1.1.4</v>
      </c>
      <c r="AA19" s="1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9" s="1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9" s="12" t="str">
        <f t="shared" si="0"/>
        <v>КФКиС</v>
      </c>
    </row>
    <row r="20" spans="1:29" x14ac:dyDescent="0.25">
      <c r="A20" t="s">
        <v>22</v>
      </c>
      <c r="B20">
        <v>1101</v>
      </c>
      <c r="C20" t="s">
        <v>28</v>
      </c>
      <c r="D20">
        <v>621</v>
      </c>
      <c r="E20">
        <v>200020</v>
      </c>
      <c r="F20">
        <v>241</v>
      </c>
      <c r="G20">
        <v>226010</v>
      </c>
      <c r="H20" t="s">
        <v>33</v>
      </c>
      <c r="I20" t="s">
        <v>30</v>
      </c>
      <c r="J20">
        <v>210</v>
      </c>
      <c r="K20">
        <v>272042534</v>
      </c>
      <c r="L20">
        <v>-6017852</v>
      </c>
      <c r="M20">
        <v>-9123896</v>
      </c>
      <c r="N20">
        <v>-12039286</v>
      </c>
      <c r="O20">
        <v>0</v>
      </c>
      <c r="P20">
        <v>-6017852</v>
      </c>
      <c r="Q20">
        <v>0</v>
      </c>
      <c r="R20">
        <v>0</v>
      </c>
      <c r="S20">
        <v>0</v>
      </c>
      <c r="T20">
        <v>0</v>
      </c>
      <c r="U20">
        <v>0</v>
      </c>
      <c r="V20">
        <v>-6017852</v>
      </c>
      <c r="X20" s="12" t="str">
        <f>VLOOKUP(Результат[[#This Row],[Тип средств]],Таблица4[],2,0)</f>
        <v>Бюджетные средства (Бюджет субъекта РФ) Субсидии</v>
      </c>
      <c r="Y20" s="12" t="str">
        <f>VLOOKUP(Результат[[#This Row],[Тип средств]],Таблица4[],3,0)</f>
        <v>Окружной бюджет</v>
      </c>
      <c r="Z20" s="12" t="str">
        <f>IF(LEFT(Результат[[#This Row],[ЦСР]],2)="06",VLOOKUP(Результат[[#This Row],[ЦСР]],Таблица3[[ЦСР]:[Пункт подпрограммы]],4,0),"")</f>
        <v>1.1.4</v>
      </c>
      <c r="AA20" s="1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0" s="1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0" s="12" t="str">
        <f t="shared" si="0"/>
        <v>КФКиС</v>
      </c>
    </row>
    <row r="21" spans="1:29" x14ac:dyDescent="0.25">
      <c r="A21" t="s">
        <v>22</v>
      </c>
      <c r="B21">
        <v>1101</v>
      </c>
      <c r="C21" t="s">
        <v>34</v>
      </c>
      <c r="D21">
        <v>621</v>
      </c>
      <c r="E21">
        <v>200020</v>
      </c>
      <c r="F21">
        <v>241</v>
      </c>
      <c r="G21">
        <v>310003</v>
      </c>
      <c r="H21" t="s">
        <v>33</v>
      </c>
      <c r="I21" t="s">
        <v>35</v>
      </c>
      <c r="J21">
        <v>210</v>
      </c>
      <c r="K21">
        <v>272042534</v>
      </c>
      <c r="L21">
        <v>0</v>
      </c>
      <c r="M21">
        <v>0</v>
      </c>
      <c r="N21">
        <v>0</v>
      </c>
      <c r="O21">
        <v>0</v>
      </c>
      <c r="P21">
        <v>0</v>
      </c>
      <c r="Q21">
        <v>0</v>
      </c>
      <c r="R21">
        <v>1545900</v>
      </c>
      <c r="S21">
        <v>0</v>
      </c>
      <c r="T21">
        <v>0</v>
      </c>
      <c r="U21">
        <v>1545900</v>
      </c>
      <c r="V21">
        <v>-1545900</v>
      </c>
      <c r="X21" s="12" t="str">
        <f>VLOOKUP(Результат[[#This Row],[Тип средств]],Таблица4[],2,0)</f>
        <v>Бюджетные средства (Бюджет субъекта РФ) Субсидии</v>
      </c>
      <c r="Y21" s="12" t="str">
        <f>VLOOKUP(Результат[[#This Row],[Тип средств]],Таблица4[],3,0)</f>
        <v>Окружной бюджет</v>
      </c>
      <c r="Z21" s="12" t="str">
        <f>IF(LEFT(Результат[[#This Row],[ЦСР]],2)="06",VLOOKUP(Результат[[#This Row],[ЦСР]],Таблица3[[ЦСР]:[Пункт подпрограммы]],4,0),"")</f>
        <v>1.1.4</v>
      </c>
      <c r="AA21" s="1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1" s="1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1" s="12" t="str">
        <f t="shared" si="0"/>
        <v>КФКиС</v>
      </c>
    </row>
    <row r="22" spans="1:29" x14ac:dyDescent="0.25">
      <c r="A22" t="s">
        <v>22</v>
      </c>
      <c r="B22">
        <v>1101</v>
      </c>
      <c r="C22" t="s">
        <v>36</v>
      </c>
      <c r="D22">
        <v>621</v>
      </c>
      <c r="E22">
        <v>200020</v>
      </c>
      <c r="F22">
        <v>241</v>
      </c>
      <c r="G22">
        <v>346001</v>
      </c>
      <c r="H22" t="s">
        <v>33</v>
      </c>
      <c r="I22" t="s">
        <v>37</v>
      </c>
      <c r="J22">
        <v>210</v>
      </c>
      <c r="K22">
        <v>272042534</v>
      </c>
      <c r="L22">
        <v>0</v>
      </c>
      <c r="M22">
        <v>0</v>
      </c>
      <c r="N22">
        <v>0</v>
      </c>
      <c r="O22">
        <v>0</v>
      </c>
      <c r="P22">
        <v>0</v>
      </c>
      <c r="Q22">
        <v>0</v>
      </c>
      <c r="R22">
        <v>44700</v>
      </c>
      <c r="S22">
        <v>0</v>
      </c>
      <c r="T22">
        <v>0</v>
      </c>
      <c r="U22">
        <v>44700</v>
      </c>
      <c r="V22">
        <v>-44700</v>
      </c>
      <c r="X22" s="12" t="str">
        <f>VLOOKUP(Результат[[#This Row],[Тип средств]],Таблица4[],2,0)</f>
        <v>Бюджетные средства (Бюджет субъекта РФ) Субсидии</v>
      </c>
      <c r="Y22" s="12" t="str">
        <f>VLOOKUP(Результат[[#This Row],[Тип средств]],Таблица4[],3,0)</f>
        <v>Окружной бюджет</v>
      </c>
      <c r="Z22" s="12" t="str">
        <f>IF(LEFT(Результат[[#This Row],[ЦСР]],2)="06",VLOOKUP(Результат[[#This Row],[ЦСР]],Таблица3[[ЦСР]:[Пункт подпрограммы]],4,0),"")</f>
        <v/>
      </c>
      <c r="AA22" s="12" t="str">
        <f>IF(LEFT(Результат[[#This Row],[Пункт подпрограммы]],1)="1","Развитие физической культуры и спорта в городе Нефтеюганске","")</f>
        <v/>
      </c>
      <c r="AB22" s="1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
      </c>
      <c r="AC22" s="12" t="str">
        <f t="shared" si="0"/>
        <v>КФКиС</v>
      </c>
    </row>
    <row r="23" spans="1:29" x14ac:dyDescent="0.25">
      <c r="A23" t="s">
        <v>22</v>
      </c>
      <c r="B23">
        <v>1103</v>
      </c>
      <c r="C23" t="s">
        <v>28</v>
      </c>
      <c r="D23">
        <v>611</v>
      </c>
      <c r="E23">
        <v>200020</v>
      </c>
      <c r="F23">
        <v>241</v>
      </c>
      <c r="G23">
        <v>226010</v>
      </c>
      <c r="H23" t="s">
        <v>29</v>
      </c>
      <c r="I23" t="s">
        <v>30</v>
      </c>
      <c r="J23">
        <v>120</v>
      </c>
      <c r="K23">
        <v>272042534</v>
      </c>
      <c r="L23">
        <v>4361925</v>
      </c>
      <c r="M23">
        <v>5234310</v>
      </c>
      <c r="N23">
        <v>5670503</v>
      </c>
      <c r="O23">
        <v>0</v>
      </c>
      <c r="P23">
        <v>4361925</v>
      </c>
      <c r="Q23">
        <v>362900</v>
      </c>
      <c r="R23">
        <v>1635425</v>
      </c>
      <c r="S23">
        <v>621300</v>
      </c>
      <c r="T23">
        <v>1742300</v>
      </c>
      <c r="U23">
        <v>4361925</v>
      </c>
      <c r="V23">
        <v>0</v>
      </c>
      <c r="X23" s="12" t="str">
        <f>VLOOKUP(Результат[[#This Row],[Тип средств]],Таблица4[],2,0)</f>
        <v>Бюджетные средства (Бюджет субъекта РФ) Субсидии</v>
      </c>
      <c r="Y23" s="12" t="str">
        <f>VLOOKUP(Результат[[#This Row],[Тип средств]],Таблица4[],3,0)</f>
        <v>Окружной бюджет</v>
      </c>
      <c r="Z23" s="12" t="str">
        <f>IF(LEFT(Результат[[#This Row],[ЦСР]],2)="06",VLOOKUP(Результат[[#This Row],[ЦСР]],Таблица3[[ЦСР]:[Пункт подпрограммы]],4,0),"")</f>
        <v>1.1.4</v>
      </c>
      <c r="AA23" s="1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3" s="1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3" s="12" t="str">
        <f t="shared" si="0"/>
        <v>КФКиС</v>
      </c>
    </row>
    <row r="24" spans="1:29" x14ac:dyDescent="0.25">
      <c r="A24" t="s">
        <v>22</v>
      </c>
      <c r="B24">
        <v>1103</v>
      </c>
      <c r="C24" t="s">
        <v>28</v>
      </c>
      <c r="D24">
        <v>611</v>
      </c>
      <c r="E24">
        <v>200020</v>
      </c>
      <c r="F24">
        <v>241</v>
      </c>
      <c r="G24">
        <v>226010</v>
      </c>
      <c r="H24" t="s">
        <v>31</v>
      </c>
      <c r="I24" t="s">
        <v>30</v>
      </c>
      <c r="J24">
        <v>120</v>
      </c>
      <c r="K24">
        <v>272042534</v>
      </c>
      <c r="L24">
        <v>139080</v>
      </c>
      <c r="M24">
        <v>201541</v>
      </c>
      <c r="N24">
        <v>992264</v>
      </c>
      <c r="O24">
        <v>0</v>
      </c>
      <c r="P24">
        <v>139080</v>
      </c>
      <c r="Q24">
        <v>139080</v>
      </c>
      <c r="R24">
        <v>0</v>
      </c>
      <c r="S24">
        <v>0</v>
      </c>
      <c r="T24">
        <v>0</v>
      </c>
      <c r="U24">
        <v>139080</v>
      </c>
      <c r="V24">
        <v>0</v>
      </c>
      <c r="X24" s="12" t="str">
        <f>VLOOKUP(Результат[[#This Row],[Тип средств]],Таблица4[],2,0)</f>
        <v>Бюджетные средства (Бюджет субъекта РФ) Субсидии</v>
      </c>
      <c r="Y24" s="12" t="str">
        <f>VLOOKUP(Результат[[#This Row],[Тип средств]],Таблица4[],3,0)</f>
        <v>Окружной бюджет</v>
      </c>
      <c r="Z24" s="12" t="str">
        <f>IF(LEFT(Результат[[#This Row],[ЦСР]],2)="06",VLOOKUP(Результат[[#This Row],[ЦСР]],Таблица3[[ЦСР]:[Пункт подпрограммы]],4,0),"")</f>
        <v>1.1.4</v>
      </c>
      <c r="AA24" s="1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4" s="1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4" s="12" t="str">
        <f t="shared" si="0"/>
        <v>КФКиС</v>
      </c>
    </row>
    <row r="25" spans="1:29" x14ac:dyDescent="0.25">
      <c r="A25" t="s">
        <v>22</v>
      </c>
      <c r="B25">
        <v>1103</v>
      </c>
      <c r="C25" t="s">
        <v>28</v>
      </c>
      <c r="D25">
        <v>611</v>
      </c>
      <c r="E25">
        <v>200020</v>
      </c>
      <c r="F25">
        <v>241</v>
      </c>
      <c r="G25">
        <v>226010</v>
      </c>
      <c r="H25" t="s">
        <v>24</v>
      </c>
      <c r="I25" t="s">
        <v>30</v>
      </c>
      <c r="J25">
        <v>120</v>
      </c>
      <c r="K25">
        <v>272042534</v>
      </c>
      <c r="L25">
        <v>3400430</v>
      </c>
      <c r="M25">
        <v>5543203</v>
      </c>
      <c r="N25">
        <v>7557288</v>
      </c>
      <c r="O25">
        <v>0</v>
      </c>
      <c r="P25">
        <v>3400430</v>
      </c>
      <c r="Q25">
        <v>1071600</v>
      </c>
      <c r="R25">
        <v>1117200</v>
      </c>
      <c r="S25">
        <v>357200</v>
      </c>
      <c r="T25">
        <v>854430</v>
      </c>
      <c r="U25">
        <v>3400430</v>
      </c>
      <c r="V25">
        <v>0</v>
      </c>
      <c r="X25" s="12" t="str">
        <f>VLOOKUP(Результат[[#This Row],[Тип средств]],Таблица4[],2,0)</f>
        <v>Бюджетные средства (Бюджет субъекта РФ) Субсидии</v>
      </c>
      <c r="Y25" s="12" t="str">
        <f>VLOOKUP(Результат[[#This Row],[Тип средств]],Таблица4[],3,0)</f>
        <v>Окружной бюджет</v>
      </c>
      <c r="Z25" s="12" t="str">
        <f>IF(LEFT(Результат[[#This Row],[ЦСР]],2)="06",VLOOKUP(Результат[[#This Row],[ЦСР]],Таблица3[[ЦСР]:[Пункт подпрограммы]],4,0),"")</f>
        <v>1.1.4</v>
      </c>
      <c r="AA25" s="1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5" s="1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5" s="12" t="str">
        <f t="shared" si="0"/>
        <v>КФКиС</v>
      </c>
    </row>
    <row r="26" spans="1:29" x14ac:dyDescent="0.25">
      <c r="A26" t="s">
        <v>22</v>
      </c>
      <c r="B26">
        <v>1103</v>
      </c>
      <c r="C26" t="s">
        <v>28</v>
      </c>
      <c r="D26">
        <v>611</v>
      </c>
      <c r="E26">
        <v>200020</v>
      </c>
      <c r="F26">
        <v>241</v>
      </c>
      <c r="G26">
        <v>226011</v>
      </c>
      <c r="H26" t="s">
        <v>29</v>
      </c>
      <c r="I26" t="s">
        <v>30</v>
      </c>
      <c r="J26">
        <v>120</v>
      </c>
      <c r="K26">
        <v>272042534</v>
      </c>
      <c r="L26">
        <v>1166022</v>
      </c>
      <c r="M26">
        <v>3697390</v>
      </c>
      <c r="N26">
        <v>6467300</v>
      </c>
      <c r="O26">
        <v>0</v>
      </c>
      <c r="P26">
        <v>1166022</v>
      </c>
      <c r="Q26">
        <v>0</v>
      </c>
      <c r="R26">
        <v>1166022</v>
      </c>
      <c r="S26">
        <v>0</v>
      </c>
      <c r="T26">
        <v>0</v>
      </c>
      <c r="U26">
        <v>1166022</v>
      </c>
      <c r="V26">
        <v>0</v>
      </c>
      <c r="X26" s="12" t="str">
        <f>VLOOKUP(Результат[[#This Row],[Тип средств]],Таблица4[],2,0)</f>
        <v>Бюджетные средства (Бюджет субъекта РФ) Субсидии</v>
      </c>
      <c r="Y26" s="12" t="str">
        <f>VLOOKUP(Результат[[#This Row],[Тип средств]],Таблица4[],3,0)</f>
        <v>Окружной бюджет</v>
      </c>
      <c r="Z26" s="12" t="str">
        <f>IF(LEFT(Результат[[#This Row],[ЦСР]],2)="06",VLOOKUP(Результат[[#This Row],[ЦСР]],Таблица3[[ЦСР]:[Пункт подпрограммы]],4,0),"")</f>
        <v>1.1.4</v>
      </c>
      <c r="AA26" s="1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6" s="1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6" s="12" t="str">
        <f t="shared" si="0"/>
        <v>КФКиС</v>
      </c>
    </row>
    <row r="27" spans="1:29" x14ac:dyDescent="0.25">
      <c r="A27" t="s">
        <v>22</v>
      </c>
      <c r="B27">
        <v>1103</v>
      </c>
      <c r="C27" t="s">
        <v>28</v>
      </c>
      <c r="D27">
        <v>611</v>
      </c>
      <c r="E27">
        <v>200020</v>
      </c>
      <c r="F27">
        <v>241</v>
      </c>
      <c r="G27">
        <v>226011</v>
      </c>
      <c r="H27" t="s">
        <v>31</v>
      </c>
      <c r="I27" t="s">
        <v>30</v>
      </c>
      <c r="J27">
        <v>120</v>
      </c>
      <c r="K27">
        <v>272042534</v>
      </c>
      <c r="L27">
        <v>3198080</v>
      </c>
      <c r="M27">
        <v>4936960</v>
      </c>
      <c r="N27">
        <v>5788160</v>
      </c>
      <c r="O27">
        <v>0</v>
      </c>
      <c r="P27">
        <v>3198080</v>
      </c>
      <c r="Q27">
        <v>0</v>
      </c>
      <c r="R27">
        <v>0</v>
      </c>
      <c r="S27">
        <v>0</v>
      </c>
      <c r="T27">
        <v>3198080</v>
      </c>
      <c r="U27">
        <v>3198080</v>
      </c>
      <c r="V27">
        <v>0</v>
      </c>
      <c r="X27" s="12" t="str">
        <f>VLOOKUP(Результат[[#This Row],[Тип средств]],Таблица4[],2,0)</f>
        <v>Бюджетные средства (Бюджет субъекта РФ) Субсидии</v>
      </c>
      <c r="Y27" s="12" t="str">
        <f>VLOOKUP(Результат[[#This Row],[Тип средств]],Таблица4[],3,0)</f>
        <v>Окружной бюджет</v>
      </c>
      <c r="Z27" s="12" t="str">
        <f>IF(LEFT(Результат[[#This Row],[ЦСР]],2)="06",VLOOKUP(Результат[[#This Row],[ЦСР]],Таблица3[[ЦСР]:[Пункт подпрограммы]],4,0),"")</f>
        <v>1.1.4</v>
      </c>
      <c r="AA27" s="1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7" s="1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7" s="12" t="str">
        <f t="shared" si="0"/>
        <v>КФКиС</v>
      </c>
    </row>
    <row r="28" spans="1:29" x14ac:dyDescent="0.25">
      <c r="A28" t="s">
        <v>22</v>
      </c>
      <c r="B28">
        <v>1103</v>
      </c>
      <c r="C28" t="s">
        <v>28</v>
      </c>
      <c r="D28">
        <v>611</v>
      </c>
      <c r="E28">
        <v>200020</v>
      </c>
      <c r="F28">
        <v>241</v>
      </c>
      <c r="G28">
        <v>310003</v>
      </c>
      <c r="H28" t="s">
        <v>29</v>
      </c>
      <c r="I28" t="s">
        <v>30</v>
      </c>
      <c r="J28">
        <v>120</v>
      </c>
      <c r="K28">
        <v>272042534</v>
      </c>
      <c r="L28">
        <v>479750</v>
      </c>
      <c r="M28">
        <v>479750</v>
      </c>
      <c r="N28">
        <v>479750</v>
      </c>
      <c r="O28">
        <v>0</v>
      </c>
      <c r="P28">
        <v>479750</v>
      </c>
      <c r="Q28">
        <v>0</v>
      </c>
      <c r="R28">
        <v>479750</v>
      </c>
      <c r="S28">
        <v>0</v>
      </c>
      <c r="T28">
        <v>0</v>
      </c>
      <c r="U28">
        <v>479750</v>
      </c>
      <c r="V28">
        <v>0</v>
      </c>
      <c r="X28" s="12" t="str">
        <f>VLOOKUP(Результат[[#This Row],[Тип средств]],Таблица4[],2,0)</f>
        <v>Бюджетные средства (Бюджет субъекта РФ) Субсидии</v>
      </c>
      <c r="Y28" s="12" t="str">
        <f>VLOOKUP(Результат[[#This Row],[Тип средств]],Таблица4[],3,0)</f>
        <v>Окружной бюджет</v>
      </c>
      <c r="Z28" s="12" t="str">
        <f>IF(LEFT(Результат[[#This Row],[ЦСР]],2)="06",VLOOKUP(Результат[[#This Row],[ЦСР]],Таблица3[[ЦСР]:[Пункт подпрограммы]],4,0),"")</f>
        <v>1.1.4</v>
      </c>
      <c r="AA28" s="1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8" s="1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8" s="12" t="str">
        <f t="shared" si="0"/>
        <v>КФКиС</v>
      </c>
    </row>
    <row r="29" spans="1:29" x14ac:dyDescent="0.25">
      <c r="A29" t="s">
        <v>22</v>
      </c>
      <c r="B29">
        <v>1103</v>
      </c>
      <c r="C29" t="s">
        <v>28</v>
      </c>
      <c r="D29">
        <v>611</v>
      </c>
      <c r="E29">
        <v>200020</v>
      </c>
      <c r="F29">
        <v>241</v>
      </c>
      <c r="G29">
        <v>310003</v>
      </c>
      <c r="H29" t="s">
        <v>24</v>
      </c>
      <c r="I29" t="s">
        <v>30</v>
      </c>
      <c r="J29">
        <v>120</v>
      </c>
      <c r="K29">
        <v>272042534</v>
      </c>
      <c r="L29">
        <v>720218</v>
      </c>
      <c r="M29">
        <v>760000</v>
      </c>
      <c r="N29">
        <v>760000</v>
      </c>
      <c r="O29">
        <v>0</v>
      </c>
      <c r="P29">
        <v>720218</v>
      </c>
      <c r="Q29">
        <v>0</v>
      </c>
      <c r="R29">
        <v>720218</v>
      </c>
      <c r="S29">
        <v>0</v>
      </c>
      <c r="T29">
        <v>0</v>
      </c>
      <c r="U29">
        <v>720218</v>
      </c>
      <c r="V29">
        <v>0</v>
      </c>
      <c r="X29" s="12" t="str">
        <f>VLOOKUP(Результат[[#This Row],[Тип средств]],Таблица4[],2,0)</f>
        <v>Бюджетные средства (Бюджет субъекта РФ) Субсидии</v>
      </c>
      <c r="Y29" s="12" t="str">
        <f>VLOOKUP(Результат[[#This Row],[Тип средств]],Таблица4[],3,0)</f>
        <v>Окружной бюджет</v>
      </c>
      <c r="Z29" s="12" t="str">
        <f>IF(LEFT(Результат[[#This Row],[ЦСР]],2)="06",VLOOKUP(Результат[[#This Row],[ЦСР]],Таблица3[[ЦСР]:[Пункт подпрограммы]],4,0),"")</f>
        <v>1.1.4</v>
      </c>
      <c r="AA29" s="1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9" s="1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9" s="12" t="str">
        <f t="shared" si="0"/>
        <v>КФКиС</v>
      </c>
    </row>
    <row r="30" spans="1:29" x14ac:dyDescent="0.25">
      <c r="A30" t="s">
        <v>22</v>
      </c>
      <c r="B30">
        <v>1103</v>
      </c>
      <c r="C30" t="s">
        <v>28</v>
      </c>
      <c r="D30">
        <v>611</v>
      </c>
      <c r="E30">
        <v>200020</v>
      </c>
      <c r="F30">
        <v>241</v>
      </c>
      <c r="G30">
        <v>345001</v>
      </c>
      <c r="H30" t="s">
        <v>29</v>
      </c>
      <c r="I30" t="s">
        <v>30</v>
      </c>
      <c r="J30">
        <v>120</v>
      </c>
      <c r="K30">
        <v>272042534</v>
      </c>
      <c r="L30">
        <v>522500</v>
      </c>
      <c r="M30">
        <v>522500</v>
      </c>
      <c r="N30">
        <v>522500</v>
      </c>
      <c r="O30">
        <v>0</v>
      </c>
      <c r="P30">
        <v>522500</v>
      </c>
      <c r="Q30">
        <v>0</v>
      </c>
      <c r="R30">
        <v>522500</v>
      </c>
      <c r="S30">
        <v>0</v>
      </c>
      <c r="T30">
        <v>0</v>
      </c>
      <c r="U30">
        <v>522500</v>
      </c>
      <c r="V30">
        <v>0</v>
      </c>
      <c r="X30" s="12" t="str">
        <f>VLOOKUP(Результат[[#This Row],[Тип средств]],Таблица4[],2,0)</f>
        <v>Бюджетные средства (Бюджет субъекта РФ) Субсидии</v>
      </c>
      <c r="Y30" s="12" t="str">
        <f>VLOOKUP(Результат[[#This Row],[Тип средств]],Таблица4[],3,0)</f>
        <v>Окружной бюджет</v>
      </c>
      <c r="Z30" s="12" t="str">
        <f>IF(LEFT(Результат[[#This Row],[ЦСР]],2)="06",VLOOKUP(Результат[[#This Row],[ЦСР]],Таблица3[[ЦСР]:[Пункт подпрограммы]],4,0),"")</f>
        <v>1.1.4</v>
      </c>
      <c r="AA30" s="1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30" s="1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30" s="12" t="str">
        <f t="shared" si="0"/>
        <v>КФКиС</v>
      </c>
    </row>
    <row r="31" spans="1:29" x14ac:dyDescent="0.25">
      <c r="A31" t="s">
        <v>22</v>
      </c>
      <c r="B31">
        <v>1103</v>
      </c>
      <c r="C31" t="s">
        <v>28</v>
      </c>
      <c r="D31">
        <v>611</v>
      </c>
      <c r="E31">
        <v>200020</v>
      </c>
      <c r="F31">
        <v>241</v>
      </c>
      <c r="G31">
        <v>345001</v>
      </c>
      <c r="H31" t="s">
        <v>32</v>
      </c>
      <c r="I31" t="s">
        <v>30</v>
      </c>
      <c r="J31">
        <v>120</v>
      </c>
      <c r="K31">
        <v>272042534</v>
      </c>
      <c r="L31">
        <v>477200</v>
      </c>
      <c r="M31">
        <v>0</v>
      </c>
      <c r="N31">
        <v>0</v>
      </c>
      <c r="O31">
        <v>0</v>
      </c>
      <c r="P31">
        <v>477200</v>
      </c>
      <c r="Q31">
        <v>0</v>
      </c>
      <c r="R31">
        <v>0</v>
      </c>
      <c r="S31">
        <v>477200</v>
      </c>
      <c r="T31">
        <v>0</v>
      </c>
      <c r="U31">
        <v>477200</v>
      </c>
      <c r="V31">
        <v>0</v>
      </c>
      <c r="X31" s="12" t="str">
        <f>VLOOKUP(Результат[[#This Row],[Тип средств]],Таблица4[],2,0)</f>
        <v>Бюджетные средства (Бюджет субъекта РФ) Субсидии</v>
      </c>
      <c r="Y31" s="12" t="str">
        <f>VLOOKUP(Результат[[#This Row],[Тип средств]],Таблица4[],3,0)</f>
        <v>Окружной бюджет</v>
      </c>
      <c r="Z31" s="12" t="str">
        <f>IF(LEFT(Результат[[#This Row],[ЦСР]],2)="06",VLOOKUP(Результат[[#This Row],[ЦСР]],Таблица3[[ЦСР]:[Пункт подпрограммы]],4,0),"")</f>
        <v>1.1.4</v>
      </c>
      <c r="AA31" s="1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31" s="1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31" s="12" t="str">
        <f t="shared" si="0"/>
        <v>КФКиС</v>
      </c>
    </row>
    <row r="32" spans="1:29" x14ac:dyDescent="0.25">
      <c r="A32" t="s">
        <v>22</v>
      </c>
      <c r="B32">
        <v>1103</v>
      </c>
      <c r="C32" t="s">
        <v>28</v>
      </c>
      <c r="D32">
        <v>611</v>
      </c>
      <c r="E32">
        <v>200020</v>
      </c>
      <c r="F32">
        <v>241</v>
      </c>
      <c r="G32">
        <v>346001</v>
      </c>
      <c r="H32" t="s">
        <v>29</v>
      </c>
      <c r="I32" t="s">
        <v>30</v>
      </c>
      <c r="J32">
        <v>120</v>
      </c>
      <c r="K32">
        <v>272042534</v>
      </c>
      <c r="L32">
        <v>99743</v>
      </c>
      <c r="M32">
        <v>99750</v>
      </c>
      <c r="N32">
        <v>99749</v>
      </c>
      <c r="O32">
        <v>0</v>
      </c>
      <c r="P32">
        <v>99743</v>
      </c>
      <c r="Q32">
        <v>0</v>
      </c>
      <c r="R32">
        <v>99743</v>
      </c>
      <c r="S32">
        <v>0</v>
      </c>
      <c r="T32">
        <v>0</v>
      </c>
      <c r="U32">
        <v>99743</v>
      </c>
      <c r="V32">
        <v>0</v>
      </c>
      <c r="X32" s="12" t="str">
        <f>VLOOKUP(Результат[[#This Row],[Тип средств]],Таблица4[],2,0)</f>
        <v>Бюджетные средства (Бюджет субъекта РФ) Субсидии</v>
      </c>
      <c r="Y32" s="12" t="str">
        <f>VLOOKUP(Результат[[#This Row],[Тип средств]],Таблица4[],3,0)</f>
        <v>Окружной бюджет</v>
      </c>
      <c r="Z32" s="12" t="str">
        <f>IF(LEFT(Результат[[#This Row],[ЦСР]],2)="06",VLOOKUP(Результат[[#This Row],[ЦСР]],Таблица3[[ЦСР]:[Пункт подпрограммы]],4,0),"")</f>
        <v>1.1.4</v>
      </c>
      <c r="AA32" s="1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32" s="1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32" s="12" t="str">
        <f t="shared" si="0"/>
        <v>КФКиС</v>
      </c>
    </row>
    <row r="33" spans="1:29" x14ac:dyDescent="0.25">
      <c r="A33" t="s">
        <v>22</v>
      </c>
      <c r="B33">
        <v>1103</v>
      </c>
      <c r="C33" t="s">
        <v>28</v>
      </c>
      <c r="D33">
        <v>621</v>
      </c>
      <c r="E33">
        <v>200020</v>
      </c>
      <c r="F33">
        <v>241</v>
      </c>
      <c r="G33">
        <v>226010</v>
      </c>
      <c r="H33" t="s">
        <v>33</v>
      </c>
      <c r="I33" t="s">
        <v>30</v>
      </c>
      <c r="J33">
        <v>210</v>
      </c>
      <c r="K33">
        <v>272042534</v>
      </c>
      <c r="L33">
        <v>6017852</v>
      </c>
      <c r="M33">
        <v>9123896</v>
      </c>
      <c r="N33">
        <v>12039286</v>
      </c>
      <c r="O33">
        <v>0</v>
      </c>
      <c r="P33">
        <v>6017852</v>
      </c>
      <c r="Q33">
        <v>1100000</v>
      </c>
      <c r="R33">
        <v>1800000</v>
      </c>
      <c r="S33">
        <v>800000</v>
      </c>
      <c r="T33">
        <v>2317852</v>
      </c>
      <c r="U33">
        <v>6017852</v>
      </c>
      <c r="V33">
        <v>0</v>
      </c>
      <c r="X33" s="12" t="str">
        <f>VLOOKUP(Результат[[#This Row],[Тип средств]],Таблица4[],2,0)</f>
        <v>Бюджетные средства (Бюджет субъекта РФ) Субсидии</v>
      </c>
      <c r="Y33" s="12" t="str">
        <f>VLOOKUP(Результат[[#This Row],[Тип средств]],Таблица4[],3,0)</f>
        <v>Окружной бюджет</v>
      </c>
      <c r="Z33" s="12" t="str">
        <f>IF(LEFT(Результат[[#This Row],[ЦСР]],2)="06",VLOOKUP(Результат[[#This Row],[ЦСР]],Таблица3[[ЦСР]:[Пункт подпрограммы]],4,0),"")</f>
        <v>1.1.4</v>
      </c>
      <c r="AA33" s="1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33" s="1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33" s="12" t="str">
        <f t="shared" si="0"/>
        <v>КФКиС</v>
      </c>
    </row>
    <row r="34" spans="1:29" x14ac:dyDescent="0.25">
      <c r="A34" t="s">
        <v>22</v>
      </c>
      <c r="B34">
        <v>1103</v>
      </c>
      <c r="C34" t="s">
        <v>23</v>
      </c>
      <c r="D34">
        <v>612</v>
      </c>
      <c r="E34">
        <v>200020</v>
      </c>
      <c r="F34">
        <v>241</v>
      </c>
      <c r="G34">
        <v>310003</v>
      </c>
      <c r="H34" t="s">
        <v>24</v>
      </c>
      <c r="J34">
        <v>120</v>
      </c>
      <c r="K34">
        <v>272042534</v>
      </c>
      <c r="L34">
        <v>-617000</v>
      </c>
      <c r="M34">
        <v>-645300</v>
      </c>
      <c r="N34">
        <v>0</v>
      </c>
      <c r="O34">
        <v>0</v>
      </c>
      <c r="P34">
        <v>-617000</v>
      </c>
      <c r="Q34">
        <v>0</v>
      </c>
      <c r="R34">
        <v>0</v>
      </c>
      <c r="S34">
        <v>0</v>
      </c>
      <c r="T34">
        <v>0</v>
      </c>
      <c r="U34">
        <v>0</v>
      </c>
      <c r="V34">
        <v>-617000</v>
      </c>
      <c r="X34" s="12" t="str">
        <f>VLOOKUP(Результат[[#This Row],[Тип средств]],Таблица4[],2,0)</f>
        <v>Бюджетные средства (Бюджет субъекта РФ) Субсидии</v>
      </c>
      <c r="Y34" s="12" t="str">
        <f>VLOOKUP(Результат[[#This Row],[Тип средств]],Таблица4[],3,0)</f>
        <v>Окружной бюджет</v>
      </c>
      <c r="Z34" s="12" t="str">
        <f>IF(LEFT(Результат[[#This Row],[ЦСР]],2)="06",VLOOKUP(Результат[[#This Row],[ЦСР]],Таблица3[[ЦСР]:[Пункт подпрограммы]],4,0),"")</f>
        <v>1.1.5</v>
      </c>
      <c r="AA34" s="1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34" s="1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34" s="12" t="str">
        <f t="shared" si="0"/>
        <v>КФКиС</v>
      </c>
    </row>
    <row r="35" spans="1:29" x14ac:dyDescent="0.25">
      <c r="A35" t="s">
        <v>22</v>
      </c>
      <c r="B35">
        <v>1103</v>
      </c>
      <c r="C35" t="s">
        <v>23</v>
      </c>
      <c r="D35">
        <v>612</v>
      </c>
      <c r="E35">
        <v>200020</v>
      </c>
      <c r="F35">
        <v>241</v>
      </c>
      <c r="G35">
        <v>310003</v>
      </c>
      <c r="H35" t="s">
        <v>24</v>
      </c>
      <c r="I35" t="s">
        <v>25</v>
      </c>
      <c r="J35">
        <v>120</v>
      </c>
      <c r="K35">
        <v>272042534</v>
      </c>
      <c r="L35">
        <v>617048</v>
      </c>
      <c r="M35">
        <v>645300</v>
      </c>
      <c r="N35">
        <v>0</v>
      </c>
      <c r="O35">
        <v>0</v>
      </c>
      <c r="P35">
        <v>617048.5</v>
      </c>
      <c r="Q35">
        <v>0</v>
      </c>
      <c r="R35">
        <v>0</v>
      </c>
      <c r="S35">
        <v>617048</v>
      </c>
      <c r="T35">
        <v>0</v>
      </c>
      <c r="U35">
        <v>617048</v>
      </c>
      <c r="V35">
        <v>0</v>
      </c>
      <c r="X35" s="12" t="str">
        <f>VLOOKUP(Результат[[#This Row],[Тип средств]],Таблица4[],2,0)</f>
        <v>Бюджетные средства (Бюджет субъекта РФ) Субсидии</v>
      </c>
      <c r="Y35" s="12" t="str">
        <f>VLOOKUP(Результат[[#This Row],[Тип средств]],Таблица4[],3,0)</f>
        <v>Окружной бюджет</v>
      </c>
      <c r="Z35" s="12" t="str">
        <f>IF(LEFT(Результат[[#This Row],[ЦСР]],2)="06",VLOOKUP(Результат[[#This Row],[ЦСР]],Таблица3[[ЦСР]:[Пункт подпрограммы]],4,0),"")</f>
        <v>1.1.5</v>
      </c>
      <c r="AA35" s="1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35" s="1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35" s="12" t="str">
        <f t="shared" si="0"/>
        <v>КФКиС</v>
      </c>
    </row>
    <row r="36" spans="1:29" x14ac:dyDescent="0.25">
      <c r="A36" t="s">
        <v>22</v>
      </c>
      <c r="B36">
        <v>1101</v>
      </c>
      <c r="C36" t="s">
        <v>968</v>
      </c>
      <c r="D36">
        <v>611</v>
      </c>
      <c r="E36">
        <v>200031</v>
      </c>
      <c r="F36">
        <v>241</v>
      </c>
      <c r="G36">
        <v>310003</v>
      </c>
      <c r="H36" t="s">
        <v>24</v>
      </c>
      <c r="I36" t="s">
        <v>1445</v>
      </c>
      <c r="J36">
        <v>120</v>
      </c>
      <c r="K36">
        <v>272042534</v>
      </c>
      <c r="L36">
        <v>310000</v>
      </c>
      <c r="M36">
        <v>0</v>
      </c>
      <c r="N36">
        <v>0</v>
      </c>
      <c r="O36">
        <v>0</v>
      </c>
      <c r="P36">
        <v>310000</v>
      </c>
      <c r="Q36">
        <v>0</v>
      </c>
      <c r="R36">
        <v>310000</v>
      </c>
      <c r="S36">
        <v>0</v>
      </c>
      <c r="T36">
        <v>0</v>
      </c>
      <c r="U36">
        <v>310000</v>
      </c>
      <c r="V36">
        <v>0</v>
      </c>
      <c r="X36" s="12" t="str">
        <f>VLOOKUP(Результат[[#This Row],[Тип средств]],Таблица4[],2,0)</f>
        <v>Бюджетные средства (Бюджет субъекта РФ) Иные межбюджетные трансферты (наказы избирателей депутатам Думы ХМАО-Югры)</v>
      </c>
      <c r="Y36" s="12" t="str">
        <f>VLOOKUP(Результат[[#This Row],[Тип средств]],Таблица4[],3,0)</f>
        <v>Окружной бюджет</v>
      </c>
      <c r="Z36" s="12" t="str">
        <f>IF(LEFT(Результат[[#This Row],[ЦСР]],2)="06",VLOOKUP(Результат[[#This Row],[ЦСР]],Таблица3[[ЦСР]:[Пункт подпрограммы]],4,0),"")</f>
        <v>1.2.1</v>
      </c>
      <c r="AA36" s="1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36" s="1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материально-технической базы и спортивной инфраструктуры</v>
      </c>
      <c r="AC36" s="12" t="str">
        <f t="shared" si="0"/>
        <v>КФКиС</v>
      </c>
    </row>
    <row r="37" spans="1:29" x14ac:dyDescent="0.25">
      <c r="A37" t="s">
        <v>22</v>
      </c>
      <c r="B37">
        <v>709</v>
      </c>
      <c r="C37" t="s">
        <v>38</v>
      </c>
      <c r="D37">
        <v>244</v>
      </c>
      <c r="E37">
        <v>400010</v>
      </c>
      <c r="F37">
        <v>222</v>
      </c>
      <c r="G37">
        <v>222001</v>
      </c>
      <c r="J37">
        <v>120</v>
      </c>
      <c r="K37">
        <v>272042526</v>
      </c>
      <c r="L37">
        <v>0</v>
      </c>
      <c r="M37">
        <v>0</v>
      </c>
      <c r="N37">
        <v>0</v>
      </c>
      <c r="O37">
        <v>0</v>
      </c>
      <c r="P37">
        <v>0</v>
      </c>
      <c r="Q37">
        <v>0</v>
      </c>
      <c r="R37">
        <v>183700</v>
      </c>
      <c r="S37">
        <v>0</v>
      </c>
      <c r="T37">
        <v>0</v>
      </c>
      <c r="U37">
        <v>183700</v>
      </c>
      <c r="V37">
        <v>-183700</v>
      </c>
      <c r="X37" s="12" t="str">
        <f>VLOOKUP(Результат[[#This Row],[Тип средств]],Таблица4[],2,0)</f>
        <v>Бюджетные средства (Бюджет муниципального образования)</v>
      </c>
      <c r="Y37" s="12" t="str">
        <f>VLOOKUP(Результат[[#This Row],[Тип средств]],Таблица4[],3,0)</f>
        <v>Местный бюджет</v>
      </c>
      <c r="Z37" s="12" t="str">
        <f>IF(LEFT(Результат[[#This Row],[ЦСР]],2)="06",VLOOKUP(Результат[[#This Row],[ЦСР]],Таблица3[[ЦСР]:[Пункт подпрограммы]],4,0),"")</f>
        <v>1.1.2</v>
      </c>
      <c r="AA37" s="1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37" s="1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37" s="12" t="str">
        <f t="shared" si="0"/>
        <v>КФКиС</v>
      </c>
    </row>
    <row r="38" spans="1:29" x14ac:dyDescent="0.25">
      <c r="A38" t="s">
        <v>22</v>
      </c>
      <c r="B38">
        <v>709</v>
      </c>
      <c r="C38" t="s">
        <v>38</v>
      </c>
      <c r="D38">
        <v>244</v>
      </c>
      <c r="E38">
        <v>400010</v>
      </c>
      <c r="F38">
        <v>226</v>
      </c>
      <c r="G38">
        <v>226011</v>
      </c>
      <c r="J38">
        <v>120</v>
      </c>
      <c r="K38">
        <v>272042526</v>
      </c>
      <c r="L38">
        <v>0</v>
      </c>
      <c r="M38">
        <v>0</v>
      </c>
      <c r="N38">
        <v>0</v>
      </c>
      <c r="O38">
        <v>0</v>
      </c>
      <c r="P38">
        <v>0</v>
      </c>
      <c r="Q38">
        <v>0</v>
      </c>
      <c r="R38">
        <v>0</v>
      </c>
      <c r="S38">
        <v>247100</v>
      </c>
      <c r="T38">
        <v>0</v>
      </c>
      <c r="U38">
        <v>247100</v>
      </c>
      <c r="V38">
        <v>-247100</v>
      </c>
      <c r="X38" s="12" t="str">
        <f>VLOOKUP(Результат[[#This Row],[Тип средств]],Таблица4[],2,0)</f>
        <v>Бюджетные средства (Бюджет муниципального образования)</v>
      </c>
      <c r="Y38" s="12" t="str">
        <f>VLOOKUP(Результат[[#This Row],[Тип средств]],Таблица4[],3,0)</f>
        <v>Местный бюджет</v>
      </c>
      <c r="Z38" s="12" t="str">
        <f>IF(LEFT(Результат[[#This Row],[ЦСР]],2)="06",VLOOKUP(Результат[[#This Row],[ЦСР]],Таблица3[[ЦСР]:[Пункт подпрограммы]],4,0),"")</f>
        <v>1.1.2</v>
      </c>
      <c r="AA38" s="1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38" s="1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38" s="12" t="str">
        <f t="shared" si="0"/>
        <v>КФКиС</v>
      </c>
    </row>
    <row r="39" spans="1:29" x14ac:dyDescent="0.25">
      <c r="A39" t="s">
        <v>22</v>
      </c>
      <c r="B39">
        <v>709</v>
      </c>
      <c r="C39" t="s">
        <v>38</v>
      </c>
      <c r="D39">
        <v>244</v>
      </c>
      <c r="E39">
        <v>400010</v>
      </c>
      <c r="F39">
        <v>346</v>
      </c>
      <c r="G39">
        <v>346001</v>
      </c>
      <c r="J39">
        <v>120</v>
      </c>
      <c r="K39">
        <v>272042526</v>
      </c>
      <c r="L39">
        <v>0</v>
      </c>
      <c r="M39">
        <v>0</v>
      </c>
      <c r="N39">
        <v>0</v>
      </c>
      <c r="O39">
        <v>0</v>
      </c>
      <c r="P39">
        <v>0</v>
      </c>
      <c r="Q39">
        <v>0</v>
      </c>
      <c r="R39">
        <v>76000</v>
      </c>
      <c r="S39">
        <v>0</v>
      </c>
      <c r="T39">
        <v>0</v>
      </c>
      <c r="U39">
        <v>76000</v>
      </c>
      <c r="V39">
        <v>-76000</v>
      </c>
      <c r="X39" s="12" t="str">
        <f>VLOOKUP(Результат[[#This Row],[Тип средств]],Таблица4[],2,0)</f>
        <v>Бюджетные средства (Бюджет муниципального образования)</v>
      </c>
      <c r="Y39" s="12" t="str">
        <f>VLOOKUP(Результат[[#This Row],[Тип средств]],Таблица4[],3,0)</f>
        <v>Местный бюджет</v>
      </c>
      <c r="Z39" s="12" t="str">
        <f>IF(LEFT(Результат[[#This Row],[ЦСР]],2)="06",VLOOKUP(Результат[[#This Row],[ЦСР]],Таблица3[[ЦСР]:[Пункт подпрограммы]],4,0),"")</f>
        <v>1.1.2</v>
      </c>
      <c r="AA39" s="1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39" s="1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39" s="12" t="str">
        <f t="shared" si="0"/>
        <v>КФКиС</v>
      </c>
    </row>
    <row r="40" spans="1:29" x14ac:dyDescent="0.25">
      <c r="A40" t="s">
        <v>22</v>
      </c>
      <c r="B40">
        <v>709</v>
      </c>
      <c r="C40" t="s">
        <v>38</v>
      </c>
      <c r="D40">
        <v>244</v>
      </c>
      <c r="E40">
        <v>400010</v>
      </c>
      <c r="F40">
        <v>349</v>
      </c>
      <c r="G40">
        <v>349001</v>
      </c>
      <c r="J40">
        <v>120</v>
      </c>
      <c r="K40">
        <v>272042526</v>
      </c>
      <c r="L40">
        <v>0</v>
      </c>
      <c r="M40">
        <v>0</v>
      </c>
      <c r="N40">
        <v>0</v>
      </c>
      <c r="O40">
        <v>0</v>
      </c>
      <c r="P40">
        <v>0</v>
      </c>
      <c r="Q40">
        <v>0</v>
      </c>
      <c r="R40">
        <v>45980</v>
      </c>
      <c r="S40">
        <v>21020</v>
      </c>
      <c r="T40">
        <v>0</v>
      </c>
      <c r="U40">
        <v>67000</v>
      </c>
      <c r="V40">
        <v>-67000</v>
      </c>
      <c r="X40" s="12" t="str">
        <f>VLOOKUP(Результат[[#This Row],[Тип средств]],Таблица4[],2,0)</f>
        <v>Бюджетные средства (Бюджет муниципального образования)</v>
      </c>
      <c r="Y40" s="12" t="str">
        <f>VLOOKUP(Результат[[#This Row],[Тип средств]],Таблица4[],3,0)</f>
        <v>Местный бюджет</v>
      </c>
      <c r="Z40" s="12" t="str">
        <f>IF(LEFT(Результат[[#This Row],[ЦСР]],2)="06",VLOOKUP(Результат[[#This Row],[ЦСР]],Таблица3[[ЦСР]:[Пункт подпрограммы]],4,0),"")</f>
        <v>1.1.2</v>
      </c>
      <c r="AA40" s="1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40" s="1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40" s="12" t="str">
        <f t="shared" si="0"/>
        <v>КФКиС</v>
      </c>
    </row>
    <row r="41" spans="1:29" x14ac:dyDescent="0.25">
      <c r="A41" t="s">
        <v>22</v>
      </c>
      <c r="B41">
        <v>709</v>
      </c>
      <c r="C41" t="s">
        <v>38</v>
      </c>
      <c r="D41">
        <v>244</v>
      </c>
      <c r="E41">
        <v>400010</v>
      </c>
      <c r="F41">
        <v>349</v>
      </c>
      <c r="G41">
        <v>349007</v>
      </c>
      <c r="J41">
        <v>120</v>
      </c>
      <c r="K41">
        <v>272042526</v>
      </c>
      <c r="L41">
        <v>0</v>
      </c>
      <c r="M41">
        <v>0</v>
      </c>
      <c r="N41">
        <v>0</v>
      </c>
      <c r="O41">
        <v>0</v>
      </c>
      <c r="P41">
        <v>0</v>
      </c>
      <c r="Q41">
        <v>0</v>
      </c>
      <c r="R41">
        <v>171800</v>
      </c>
      <c r="S41">
        <v>0</v>
      </c>
      <c r="T41">
        <v>0</v>
      </c>
      <c r="U41">
        <v>171800</v>
      </c>
      <c r="V41">
        <v>-171800</v>
      </c>
      <c r="X41" s="12" t="str">
        <f>VLOOKUP(Результат[[#This Row],[Тип средств]],Таблица4[],2,0)</f>
        <v>Бюджетные средства (Бюджет муниципального образования)</v>
      </c>
      <c r="Y41" s="12" t="str">
        <f>VLOOKUP(Результат[[#This Row],[Тип средств]],Таблица4[],3,0)</f>
        <v>Местный бюджет</v>
      </c>
      <c r="Z41" s="12" t="str">
        <f>IF(LEFT(Результат[[#This Row],[ЦСР]],2)="06",VLOOKUP(Результат[[#This Row],[ЦСР]],Таблица3[[ЦСР]:[Пункт подпрограммы]],4,0),"")</f>
        <v>1.1.2</v>
      </c>
      <c r="AA41" s="1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41" s="1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41" s="12" t="str">
        <f t="shared" si="0"/>
        <v>КФКиС</v>
      </c>
    </row>
    <row r="42" spans="1:29" x14ac:dyDescent="0.25">
      <c r="A42" t="s">
        <v>22</v>
      </c>
      <c r="B42">
        <v>709</v>
      </c>
      <c r="C42" t="s">
        <v>39</v>
      </c>
      <c r="D42">
        <v>244</v>
      </c>
      <c r="E42">
        <v>400010</v>
      </c>
      <c r="F42">
        <v>226</v>
      </c>
      <c r="G42">
        <v>226003</v>
      </c>
      <c r="J42">
        <v>120</v>
      </c>
      <c r="K42">
        <v>272042526</v>
      </c>
      <c r="L42">
        <v>0</v>
      </c>
      <c r="M42">
        <v>0</v>
      </c>
      <c r="N42">
        <v>0</v>
      </c>
      <c r="O42">
        <v>0</v>
      </c>
      <c r="P42">
        <v>0</v>
      </c>
      <c r="Q42">
        <v>0</v>
      </c>
      <c r="R42">
        <v>0</v>
      </c>
      <c r="S42">
        <v>642062</v>
      </c>
      <c r="T42">
        <v>151792</v>
      </c>
      <c r="U42">
        <v>793854</v>
      </c>
      <c r="V42">
        <v>-793854</v>
      </c>
      <c r="X42" s="12" t="str">
        <f>VLOOKUP(Результат[[#This Row],[Тип средств]],Таблица4[],2,0)</f>
        <v>Бюджетные средства (Бюджет муниципального образования)</v>
      </c>
      <c r="Y42" s="12" t="str">
        <f>VLOOKUP(Результат[[#This Row],[Тип средств]],Таблица4[],3,0)</f>
        <v>Местный бюджет</v>
      </c>
      <c r="Z42" s="12" t="str">
        <f>IF(LEFT(Результат[[#This Row],[ЦСР]],2)="06",VLOOKUP(Результат[[#This Row],[ЦСР]],Таблица3[[ЦСР]:[Пункт подпрограммы]],4,0),"")</f>
        <v>1.1.3</v>
      </c>
      <c r="AA42" s="1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42" s="1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42" s="12" t="str">
        <f t="shared" si="0"/>
        <v>КФКиС</v>
      </c>
    </row>
    <row r="43" spans="1:29" x14ac:dyDescent="0.25">
      <c r="A43" t="s">
        <v>22</v>
      </c>
      <c r="B43">
        <v>1101</v>
      </c>
      <c r="C43" t="s">
        <v>40</v>
      </c>
      <c r="D43">
        <v>611</v>
      </c>
      <c r="E43">
        <v>400010</v>
      </c>
      <c r="F43">
        <v>241</v>
      </c>
      <c r="G43">
        <v>211001</v>
      </c>
      <c r="H43" t="s">
        <v>29</v>
      </c>
      <c r="J43">
        <v>910</v>
      </c>
      <c r="K43">
        <v>272042534</v>
      </c>
      <c r="L43">
        <v>-220800</v>
      </c>
      <c r="M43">
        <v>0</v>
      </c>
      <c r="N43">
        <v>0</v>
      </c>
      <c r="O43">
        <v>10221306.689999999</v>
      </c>
      <c r="P43">
        <v>-10442106.689999999</v>
      </c>
      <c r="Q43">
        <v>14920000</v>
      </c>
      <c r="R43">
        <v>22265000</v>
      </c>
      <c r="S43">
        <v>16965000</v>
      </c>
      <c r="T43">
        <v>26446300</v>
      </c>
      <c r="U43">
        <v>80596300</v>
      </c>
      <c r="V43">
        <v>-80817100</v>
      </c>
      <c r="X43" s="12" t="str">
        <f>VLOOKUP(Результат[[#This Row],[Тип средств]],Таблица4[],2,0)</f>
        <v>Бюджетные средства (Бюджет муниципального образования)</v>
      </c>
      <c r="Y43" s="12" t="str">
        <f>VLOOKUP(Результат[[#This Row],[Тип средств]],Таблица4[],3,0)</f>
        <v>Местный бюджет</v>
      </c>
      <c r="Z43" s="12" t="str">
        <f>IF(LEFT(Результат[[#This Row],[ЦСР]],2)="06",VLOOKUP(Результат[[#This Row],[ЦСР]],Таблица3[[ЦСР]:[Пункт подпрограммы]],4,0),"")</f>
        <v>1.1.4</v>
      </c>
      <c r="AA43" s="1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43" s="1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43" s="12" t="str">
        <f t="shared" si="0"/>
        <v>КФКиС</v>
      </c>
    </row>
    <row r="44" spans="1:29" x14ac:dyDescent="0.25">
      <c r="A44" t="s">
        <v>22</v>
      </c>
      <c r="B44">
        <v>1101</v>
      </c>
      <c r="C44" t="s">
        <v>40</v>
      </c>
      <c r="D44">
        <v>611</v>
      </c>
      <c r="E44">
        <v>400010</v>
      </c>
      <c r="F44">
        <v>241</v>
      </c>
      <c r="G44">
        <v>211001</v>
      </c>
      <c r="H44" t="s">
        <v>31</v>
      </c>
      <c r="J44">
        <v>910</v>
      </c>
      <c r="K44">
        <v>272042534</v>
      </c>
      <c r="L44">
        <v>-110000</v>
      </c>
      <c r="M44">
        <v>0</v>
      </c>
      <c r="N44">
        <v>0</v>
      </c>
      <c r="O44">
        <v>4456703.6100000003</v>
      </c>
      <c r="P44">
        <v>-4566703.6100000003</v>
      </c>
      <c r="Q44">
        <v>7425900</v>
      </c>
      <c r="R44">
        <v>11990000</v>
      </c>
      <c r="S44">
        <v>7980000</v>
      </c>
      <c r="T44">
        <v>11980000</v>
      </c>
      <c r="U44">
        <v>39375900</v>
      </c>
      <c r="V44">
        <v>-39485900</v>
      </c>
      <c r="X44" s="12" t="str">
        <f>VLOOKUP(Результат[[#This Row],[Тип средств]],Таблица4[],2,0)</f>
        <v>Бюджетные средства (Бюджет муниципального образования)</v>
      </c>
      <c r="Y44" s="12" t="str">
        <f>VLOOKUP(Результат[[#This Row],[Тип средств]],Таблица4[],3,0)</f>
        <v>Местный бюджет</v>
      </c>
      <c r="Z44" s="12" t="str">
        <f>IF(LEFT(Результат[[#This Row],[ЦСР]],2)="06",VLOOKUP(Результат[[#This Row],[ЦСР]],Таблица3[[ЦСР]:[Пункт подпрограммы]],4,0),"")</f>
        <v>1.1.4</v>
      </c>
      <c r="AA44" s="1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44" s="1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44" s="12" t="str">
        <f t="shared" si="0"/>
        <v>КФКиС</v>
      </c>
    </row>
    <row r="45" spans="1:29" x14ac:dyDescent="0.25">
      <c r="A45" t="s">
        <v>22</v>
      </c>
      <c r="B45">
        <v>1101</v>
      </c>
      <c r="C45" t="s">
        <v>40</v>
      </c>
      <c r="D45">
        <v>611</v>
      </c>
      <c r="E45">
        <v>400010</v>
      </c>
      <c r="F45">
        <v>241</v>
      </c>
      <c r="G45">
        <v>211001</v>
      </c>
      <c r="H45" t="s">
        <v>24</v>
      </c>
      <c r="J45">
        <v>910</v>
      </c>
      <c r="K45">
        <v>272042534</v>
      </c>
      <c r="L45">
        <v>-200000</v>
      </c>
      <c r="M45">
        <v>0</v>
      </c>
      <c r="N45">
        <v>0</v>
      </c>
      <c r="O45">
        <v>8388605.2400000002</v>
      </c>
      <c r="P45">
        <v>-8588605.2400000002</v>
      </c>
      <c r="Q45">
        <v>12950000</v>
      </c>
      <c r="R45">
        <v>16950000</v>
      </c>
      <c r="S45">
        <v>14950000</v>
      </c>
      <c r="T45">
        <v>15587200</v>
      </c>
      <c r="U45">
        <v>60437200</v>
      </c>
      <c r="V45">
        <v>-60637200</v>
      </c>
      <c r="X45" s="12" t="str">
        <f>VLOOKUP(Результат[[#This Row],[Тип средств]],Таблица4[],2,0)</f>
        <v>Бюджетные средства (Бюджет муниципального образования)</v>
      </c>
      <c r="Y45" s="12" t="str">
        <f>VLOOKUP(Результат[[#This Row],[Тип средств]],Таблица4[],3,0)</f>
        <v>Местный бюджет</v>
      </c>
      <c r="Z45" s="12" t="str">
        <f>IF(LEFT(Результат[[#This Row],[ЦСР]],2)="06",VLOOKUP(Результат[[#This Row],[ЦСР]],Таблица3[[ЦСР]:[Пункт подпрограммы]],4,0),"")</f>
        <v>1.1.4</v>
      </c>
      <c r="AA45" s="1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45" s="1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45" s="12" t="str">
        <f t="shared" si="0"/>
        <v>КФКиС</v>
      </c>
    </row>
    <row r="46" spans="1:29" x14ac:dyDescent="0.25">
      <c r="A46" t="s">
        <v>22</v>
      </c>
      <c r="B46">
        <v>1101</v>
      </c>
      <c r="C46" t="s">
        <v>40</v>
      </c>
      <c r="D46">
        <v>611</v>
      </c>
      <c r="E46">
        <v>400010</v>
      </c>
      <c r="F46">
        <v>241</v>
      </c>
      <c r="G46">
        <v>211001</v>
      </c>
      <c r="H46" t="s">
        <v>32</v>
      </c>
      <c r="J46">
        <v>910</v>
      </c>
      <c r="K46">
        <v>272042534</v>
      </c>
      <c r="L46">
        <v>-200000</v>
      </c>
      <c r="M46">
        <v>0</v>
      </c>
      <c r="N46">
        <v>0</v>
      </c>
      <c r="O46">
        <v>10717630.26</v>
      </c>
      <c r="P46">
        <v>-10917630.26</v>
      </c>
      <c r="Q46">
        <v>16931800</v>
      </c>
      <c r="R46">
        <v>25422700</v>
      </c>
      <c r="S46">
        <v>25422700</v>
      </c>
      <c r="T46">
        <v>16931800</v>
      </c>
      <c r="U46">
        <v>84709000</v>
      </c>
      <c r="V46">
        <v>-84909000</v>
      </c>
      <c r="X46" s="12" t="str">
        <f>VLOOKUP(Результат[[#This Row],[Тип средств]],Таблица4[],2,0)</f>
        <v>Бюджетные средства (Бюджет муниципального образования)</v>
      </c>
      <c r="Y46" s="12" t="str">
        <f>VLOOKUP(Результат[[#This Row],[Тип средств]],Таблица4[],3,0)</f>
        <v>Местный бюджет</v>
      </c>
      <c r="Z46" s="12" t="str">
        <f>IF(LEFT(Результат[[#This Row],[ЦСР]],2)="06",VLOOKUP(Результат[[#This Row],[ЦСР]],Таблица3[[ЦСР]:[Пункт подпрограммы]],4,0),"")</f>
        <v>1.1.4</v>
      </c>
      <c r="AA46" s="1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46" s="1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46" s="12" t="str">
        <f t="shared" si="0"/>
        <v>КФКиС</v>
      </c>
    </row>
    <row r="47" spans="1:29" x14ac:dyDescent="0.25">
      <c r="A47" t="s">
        <v>22</v>
      </c>
      <c r="B47">
        <v>1101</v>
      </c>
      <c r="C47" t="s">
        <v>40</v>
      </c>
      <c r="D47">
        <v>611</v>
      </c>
      <c r="E47">
        <v>400010</v>
      </c>
      <c r="F47">
        <v>241</v>
      </c>
      <c r="G47">
        <v>211002</v>
      </c>
      <c r="H47" t="s">
        <v>29</v>
      </c>
      <c r="J47">
        <v>910</v>
      </c>
      <c r="K47">
        <v>272042534</v>
      </c>
      <c r="L47">
        <v>0</v>
      </c>
      <c r="M47">
        <v>0</v>
      </c>
      <c r="N47">
        <v>0</v>
      </c>
      <c r="O47">
        <v>5000</v>
      </c>
      <c r="P47">
        <v>-5000</v>
      </c>
      <c r="Q47">
        <v>5000</v>
      </c>
      <c r="R47">
        <v>10000</v>
      </c>
      <c r="S47">
        <v>5000</v>
      </c>
      <c r="T47">
        <v>511700</v>
      </c>
      <c r="U47">
        <v>531700</v>
      </c>
      <c r="V47">
        <v>-531700</v>
      </c>
      <c r="X47" s="12" t="str">
        <f>VLOOKUP(Результат[[#This Row],[Тип средств]],Таблица4[],2,0)</f>
        <v>Бюджетные средства (Бюджет муниципального образования)</v>
      </c>
      <c r="Y47" s="12" t="str">
        <f>VLOOKUP(Результат[[#This Row],[Тип средств]],Таблица4[],3,0)</f>
        <v>Местный бюджет</v>
      </c>
      <c r="Z47" s="12" t="str">
        <f>IF(LEFT(Результат[[#This Row],[ЦСР]],2)="06",VLOOKUP(Результат[[#This Row],[ЦСР]],Таблица3[[ЦСР]:[Пункт подпрограммы]],4,0),"")</f>
        <v>1.1.4</v>
      </c>
      <c r="AA47" s="1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47" s="1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47" s="12" t="str">
        <f t="shared" si="0"/>
        <v>КФКиС</v>
      </c>
    </row>
    <row r="48" spans="1:29" x14ac:dyDescent="0.25">
      <c r="A48" t="s">
        <v>22</v>
      </c>
      <c r="B48">
        <v>1101</v>
      </c>
      <c r="C48" t="s">
        <v>40</v>
      </c>
      <c r="D48">
        <v>611</v>
      </c>
      <c r="E48">
        <v>400010</v>
      </c>
      <c r="F48">
        <v>241</v>
      </c>
      <c r="G48">
        <v>211002</v>
      </c>
      <c r="H48" t="s">
        <v>31</v>
      </c>
      <c r="J48">
        <v>910</v>
      </c>
      <c r="K48">
        <v>272042534</v>
      </c>
      <c r="L48">
        <v>0</v>
      </c>
      <c r="M48">
        <v>0</v>
      </c>
      <c r="N48">
        <v>0</v>
      </c>
      <c r="O48">
        <v>0</v>
      </c>
      <c r="P48">
        <v>0</v>
      </c>
      <c r="Q48">
        <v>0</v>
      </c>
      <c r="R48">
        <v>10000</v>
      </c>
      <c r="S48">
        <v>10000</v>
      </c>
      <c r="T48">
        <v>143700</v>
      </c>
      <c r="U48">
        <v>163700</v>
      </c>
      <c r="V48">
        <v>-163700</v>
      </c>
      <c r="X48" s="12" t="str">
        <f>VLOOKUP(Результат[[#This Row],[Тип средств]],Таблица4[],2,0)</f>
        <v>Бюджетные средства (Бюджет муниципального образования)</v>
      </c>
      <c r="Y48" s="12" t="str">
        <f>VLOOKUP(Результат[[#This Row],[Тип средств]],Таблица4[],3,0)</f>
        <v>Местный бюджет</v>
      </c>
      <c r="Z48" s="12" t="str">
        <f>IF(LEFT(Результат[[#This Row],[ЦСР]],2)="06",VLOOKUP(Результат[[#This Row],[ЦСР]],Таблица3[[ЦСР]:[Пункт подпрограммы]],4,0),"")</f>
        <v>1.1.4</v>
      </c>
      <c r="AA48" s="1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48" s="1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48" s="12" t="str">
        <f t="shared" si="0"/>
        <v>КФКиС</v>
      </c>
    </row>
    <row r="49" spans="1:29" x14ac:dyDescent="0.25">
      <c r="A49" t="s">
        <v>22</v>
      </c>
      <c r="B49">
        <v>1101</v>
      </c>
      <c r="C49" t="s">
        <v>40</v>
      </c>
      <c r="D49">
        <v>611</v>
      </c>
      <c r="E49">
        <v>400010</v>
      </c>
      <c r="F49">
        <v>241</v>
      </c>
      <c r="G49">
        <v>211002</v>
      </c>
      <c r="H49" t="s">
        <v>24</v>
      </c>
      <c r="J49">
        <v>910</v>
      </c>
      <c r="K49">
        <v>272042534</v>
      </c>
      <c r="L49">
        <v>0</v>
      </c>
      <c r="M49">
        <v>0</v>
      </c>
      <c r="N49">
        <v>0</v>
      </c>
      <c r="O49">
        <v>0</v>
      </c>
      <c r="P49">
        <v>0</v>
      </c>
      <c r="Q49">
        <v>130000</v>
      </c>
      <c r="R49">
        <v>130000</v>
      </c>
      <c r="S49">
        <v>130000</v>
      </c>
      <c r="T49">
        <v>92800</v>
      </c>
      <c r="U49">
        <v>482800</v>
      </c>
      <c r="V49">
        <v>-482800</v>
      </c>
      <c r="X49" s="12" t="str">
        <f>VLOOKUP(Результат[[#This Row],[Тип средств]],Таблица4[],2,0)</f>
        <v>Бюджетные средства (Бюджет муниципального образования)</v>
      </c>
      <c r="Y49" s="12" t="str">
        <f>VLOOKUP(Результат[[#This Row],[Тип средств]],Таблица4[],3,0)</f>
        <v>Местный бюджет</v>
      </c>
      <c r="Z49" s="12" t="str">
        <f>IF(LEFT(Результат[[#This Row],[ЦСР]],2)="06",VLOOKUP(Результат[[#This Row],[ЦСР]],Таблица3[[ЦСР]:[Пункт подпрограммы]],4,0),"")</f>
        <v>1.1.4</v>
      </c>
      <c r="AA49" s="1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49" s="1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49" s="12" t="str">
        <f t="shared" si="0"/>
        <v>КФКиС</v>
      </c>
    </row>
    <row r="50" spans="1:29" x14ac:dyDescent="0.25">
      <c r="A50" t="s">
        <v>22</v>
      </c>
      <c r="B50">
        <v>1101</v>
      </c>
      <c r="C50" t="s">
        <v>40</v>
      </c>
      <c r="D50">
        <v>611</v>
      </c>
      <c r="E50">
        <v>400010</v>
      </c>
      <c r="F50">
        <v>241</v>
      </c>
      <c r="G50">
        <v>211002</v>
      </c>
      <c r="H50" t="s">
        <v>32</v>
      </c>
      <c r="J50">
        <v>910</v>
      </c>
      <c r="K50">
        <v>272042534</v>
      </c>
      <c r="L50">
        <v>0</v>
      </c>
      <c r="M50">
        <v>0</v>
      </c>
      <c r="N50">
        <v>0</v>
      </c>
      <c r="O50">
        <v>10000</v>
      </c>
      <c r="P50">
        <v>-10000</v>
      </c>
      <c r="Q50">
        <v>64520</v>
      </c>
      <c r="R50">
        <v>96780</v>
      </c>
      <c r="S50">
        <v>96780</v>
      </c>
      <c r="T50">
        <v>64520</v>
      </c>
      <c r="U50">
        <v>322600</v>
      </c>
      <c r="V50">
        <v>-322600</v>
      </c>
      <c r="X50" s="12" t="str">
        <f>VLOOKUP(Результат[[#This Row],[Тип средств]],Таблица4[],2,0)</f>
        <v>Бюджетные средства (Бюджет муниципального образования)</v>
      </c>
      <c r="Y50" s="12" t="str">
        <f>VLOOKUP(Результат[[#This Row],[Тип средств]],Таблица4[],3,0)</f>
        <v>Местный бюджет</v>
      </c>
      <c r="Z50" s="12" t="str">
        <f>IF(LEFT(Результат[[#This Row],[ЦСР]],2)="06",VLOOKUP(Результат[[#This Row],[ЦСР]],Таблица3[[ЦСР]:[Пункт подпрограммы]],4,0),"")</f>
        <v>1.1.4</v>
      </c>
      <c r="AA50" s="1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50" s="1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50" s="12" t="str">
        <f t="shared" si="0"/>
        <v>КФКиС</v>
      </c>
    </row>
    <row r="51" spans="1:29" x14ac:dyDescent="0.25">
      <c r="A51" t="s">
        <v>22</v>
      </c>
      <c r="B51">
        <v>1101</v>
      </c>
      <c r="C51" t="s">
        <v>40</v>
      </c>
      <c r="D51">
        <v>611</v>
      </c>
      <c r="E51">
        <v>400010</v>
      </c>
      <c r="F51">
        <v>241</v>
      </c>
      <c r="G51">
        <v>212001</v>
      </c>
      <c r="H51" t="s">
        <v>32</v>
      </c>
      <c r="J51">
        <v>910</v>
      </c>
      <c r="K51">
        <v>272042534</v>
      </c>
      <c r="L51">
        <v>0</v>
      </c>
      <c r="M51">
        <v>0</v>
      </c>
      <c r="N51">
        <v>0</v>
      </c>
      <c r="O51">
        <v>0</v>
      </c>
      <c r="P51">
        <v>0</v>
      </c>
      <c r="Q51">
        <v>4000</v>
      </c>
      <c r="R51">
        <v>0</v>
      </c>
      <c r="S51">
        <v>0</v>
      </c>
      <c r="T51">
        <v>0</v>
      </c>
      <c r="U51">
        <v>4000</v>
      </c>
      <c r="V51">
        <v>-4000</v>
      </c>
      <c r="X51" s="12" t="str">
        <f>VLOOKUP(Результат[[#This Row],[Тип средств]],Таблица4[],2,0)</f>
        <v>Бюджетные средства (Бюджет муниципального образования)</v>
      </c>
      <c r="Y51" s="12" t="str">
        <f>VLOOKUP(Результат[[#This Row],[Тип средств]],Таблица4[],3,0)</f>
        <v>Местный бюджет</v>
      </c>
      <c r="Z51" s="12" t="str">
        <f>IF(LEFT(Результат[[#This Row],[ЦСР]],2)="06",VLOOKUP(Результат[[#This Row],[ЦСР]],Таблица3[[ЦСР]:[Пункт подпрограммы]],4,0),"")</f>
        <v>1.1.4</v>
      </c>
      <c r="AA51" s="1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51" s="1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51" s="12" t="str">
        <f t="shared" si="0"/>
        <v>КФКиС</v>
      </c>
    </row>
    <row r="52" spans="1:29" x14ac:dyDescent="0.25">
      <c r="A52" t="s">
        <v>22</v>
      </c>
      <c r="B52">
        <v>1101</v>
      </c>
      <c r="C52" t="s">
        <v>40</v>
      </c>
      <c r="D52">
        <v>611</v>
      </c>
      <c r="E52">
        <v>400010</v>
      </c>
      <c r="F52">
        <v>241</v>
      </c>
      <c r="G52">
        <v>212002</v>
      </c>
      <c r="H52" t="s">
        <v>29</v>
      </c>
      <c r="J52">
        <v>910</v>
      </c>
      <c r="K52">
        <v>272042535</v>
      </c>
      <c r="L52">
        <v>0</v>
      </c>
      <c r="M52">
        <v>0</v>
      </c>
      <c r="N52">
        <v>0</v>
      </c>
      <c r="O52">
        <v>70500</v>
      </c>
      <c r="P52">
        <v>-70500</v>
      </c>
      <c r="Q52">
        <v>170600</v>
      </c>
      <c r="R52">
        <v>73500</v>
      </c>
      <c r="S52">
        <v>3800</v>
      </c>
      <c r="T52">
        <v>53200</v>
      </c>
      <c r="U52">
        <v>301100</v>
      </c>
      <c r="V52">
        <v>-301100</v>
      </c>
      <c r="X52" s="12" t="str">
        <f>VLOOKUP(Результат[[#This Row],[Тип средств]],Таблица4[],2,0)</f>
        <v>Бюджетные средства (Бюджет муниципального образования)</v>
      </c>
      <c r="Y52" s="12" t="str">
        <f>VLOOKUP(Результат[[#This Row],[Тип средств]],Таблица4[],3,0)</f>
        <v>Местный бюджет</v>
      </c>
      <c r="Z52" s="12" t="str">
        <f>IF(LEFT(Результат[[#This Row],[ЦСР]],2)="06",VLOOKUP(Результат[[#This Row],[ЦСР]],Таблица3[[ЦСР]:[Пункт подпрограммы]],4,0),"")</f>
        <v>1.1.4</v>
      </c>
      <c r="AA52" s="1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52" s="1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52" s="12" t="str">
        <f t="shared" si="0"/>
        <v>КФКиС</v>
      </c>
    </row>
    <row r="53" spans="1:29" x14ac:dyDescent="0.25">
      <c r="A53" t="s">
        <v>22</v>
      </c>
      <c r="B53">
        <v>1101</v>
      </c>
      <c r="C53" t="s">
        <v>40</v>
      </c>
      <c r="D53">
        <v>611</v>
      </c>
      <c r="E53">
        <v>400010</v>
      </c>
      <c r="F53">
        <v>241</v>
      </c>
      <c r="G53">
        <v>212002</v>
      </c>
      <c r="H53" t="s">
        <v>31</v>
      </c>
      <c r="J53">
        <v>910</v>
      </c>
      <c r="K53">
        <v>272042535</v>
      </c>
      <c r="L53">
        <v>0</v>
      </c>
      <c r="M53">
        <v>0</v>
      </c>
      <c r="N53">
        <v>0</v>
      </c>
      <c r="O53">
        <v>10400</v>
      </c>
      <c r="P53">
        <v>-10400</v>
      </c>
      <c r="Q53">
        <v>35300</v>
      </c>
      <c r="R53">
        <v>55600</v>
      </c>
      <c r="S53">
        <v>15800</v>
      </c>
      <c r="T53">
        <v>12000</v>
      </c>
      <c r="U53">
        <v>118700</v>
      </c>
      <c r="V53">
        <v>-118700</v>
      </c>
      <c r="X53" s="12" t="str">
        <f>VLOOKUP(Результат[[#This Row],[Тип средств]],Таблица4[],2,0)</f>
        <v>Бюджетные средства (Бюджет муниципального образования)</v>
      </c>
      <c r="Y53" s="12" t="str">
        <f>VLOOKUP(Результат[[#This Row],[Тип средств]],Таблица4[],3,0)</f>
        <v>Местный бюджет</v>
      </c>
      <c r="Z53" s="12" t="str">
        <f>IF(LEFT(Результат[[#This Row],[ЦСР]],2)="06",VLOOKUP(Результат[[#This Row],[ЦСР]],Таблица3[[ЦСР]:[Пункт подпрограммы]],4,0),"")</f>
        <v>1.1.4</v>
      </c>
      <c r="AA53" s="1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53" s="1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53" s="12" t="str">
        <f t="shared" si="0"/>
        <v>КФКиС</v>
      </c>
    </row>
    <row r="54" spans="1:29" x14ac:dyDescent="0.25">
      <c r="A54" t="s">
        <v>22</v>
      </c>
      <c r="B54">
        <v>1101</v>
      </c>
      <c r="C54" t="s">
        <v>40</v>
      </c>
      <c r="D54">
        <v>611</v>
      </c>
      <c r="E54">
        <v>400010</v>
      </c>
      <c r="F54">
        <v>241</v>
      </c>
      <c r="G54">
        <v>212002</v>
      </c>
      <c r="H54" t="s">
        <v>24</v>
      </c>
      <c r="J54">
        <v>910</v>
      </c>
      <c r="K54">
        <v>272042535</v>
      </c>
      <c r="L54">
        <v>0</v>
      </c>
      <c r="M54">
        <v>0</v>
      </c>
      <c r="N54">
        <v>0</v>
      </c>
      <c r="O54">
        <v>95500</v>
      </c>
      <c r="P54">
        <v>-95500</v>
      </c>
      <c r="Q54">
        <v>176500</v>
      </c>
      <c r="R54">
        <v>25000</v>
      </c>
      <c r="S54">
        <v>65000</v>
      </c>
      <c r="T54">
        <v>56100</v>
      </c>
      <c r="U54">
        <v>322600</v>
      </c>
      <c r="V54">
        <v>-322600</v>
      </c>
      <c r="X54" s="12" t="str">
        <f>VLOOKUP(Результат[[#This Row],[Тип средств]],Таблица4[],2,0)</f>
        <v>Бюджетные средства (Бюджет муниципального образования)</v>
      </c>
      <c r="Y54" s="12" t="str">
        <f>VLOOKUP(Результат[[#This Row],[Тип средств]],Таблица4[],3,0)</f>
        <v>Местный бюджет</v>
      </c>
      <c r="Z54" s="12" t="str">
        <f>IF(LEFT(Результат[[#This Row],[ЦСР]],2)="06",VLOOKUP(Результат[[#This Row],[ЦСР]],Таблица3[[ЦСР]:[Пункт подпрограммы]],4,0),"")</f>
        <v>1.1.4</v>
      </c>
      <c r="AA54" s="1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54" s="1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54" s="12" t="str">
        <f t="shared" si="0"/>
        <v>КФКиС</v>
      </c>
    </row>
    <row r="55" spans="1:29" x14ac:dyDescent="0.25">
      <c r="A55" t="s">
        <v>22</v>
      </c>
      <c r="B55">
        <v>1101</v>
      </c>
      <c r="C55" t="s">
        <v>40</v>
      </c>
      <c r="D55">
        <v>611</v>
      </c>
      <c r="E55">
        <v>400010</v>
      </c>
      <c r="F55">
        <v>241</v>
      </c>
      <c r="G55">
        <v>212002</v>
      </c>
      <c r="H55" t="s">
        <v>32</v>
      </c>
      <c r="J55">
        <v>910</v>
      </c>
      <c r="K55">
        <v>272042535</v>
      </c>
      <c r="L55">
        <v>0</v>
      </c>
      <c r="M55">
        <v>0</v>
      </c>
      <c r="N55">
        <v>0</v>
      </c>
      <c r="O55">
        <v>3300</v>
      </c>
      <c r="P55">
        <v>-3300</v>
      </c>
      <c r="Q55">
        <v>90600</v>
      </c>
      <c r="R55">
        <v>87000</v>
      </c>
      <c r="S55">
        <v>84400</v>
      </c>
      <c r="T55">
        <v>6600</v>
      </c>
      <c r="U55">
        <v>268600</v>
      </c>
      <c r="V55">
        <v>-268600</v>
      </c>
      <c r="X55" s="12" t="str">
        <f>VLOOKUP(Результат[[#This Row],[Тип средств]],Таблица4[],2,0)</f>
        <v>Бюджетные средства (Бюджет муниципального образования)</v>
      </c>
      <c r="Y55" s="12" t="str">
        <f>VLOOKUP(Результат[[#This Row],[Тип средств]],Таблица4[],3,0)</f>
        <v>Местный бюджет</v>
      </c>
      <c r="Z55" s="12" t="str">
        <f>IF(LEFT(Результат[[#This Row],[ЦСР]],2)="06",VLOOKUP(Результат[[#This Row],[ЦСР]],Таблица3[[ЦСР]:[Пункт подпрограммы]],4,0),"")</f>
        <v>1.1.4</v>
      </c>
      <c r="AA55" s="1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55" s="1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55" s="12" t="str">
        <f t="shared" si="0"/>
        <v>КФКиС</v>
      </c>
    </row>
    <row r="56" spans="1:29" x14ac:dyDescent="0.25">
      <c r="A56" t="s">
        <v>22</v>
      </c>
      <c r="B56">
        <v>1101</v>
      </c>
      <c r="C56" t="s">
        <v>40</v>
      </c>
      <c r="D56">
        <v>611</v>
      </c>
      <c r="E56">
        <v>400010</v>
      </c>
      <c r="F56">
        <v>241</v>
      </c>
      <c r="G56">
        <v>213001</v>
      </c>
      <c r="H56" t="s">
        <v>29</v>
      </c>
      <c r="J56">
        <v>910</v>
      </c>
      <c r="K56">
        <v>272042534</v>
      </c>
      <c r="L56">
        <v>0</v>
      </c>
      <c r="M56">
        <v>0</v>
      </c>
      <c r="N56">
        <v>0</v>
      </c>
      <c r="O56">
        <v>1906556.48</v>
      </c>
      <c r="P56">
        <v>-1906556.48</v>
      </c>
      <c r="Q56">
        <v>4530000</v>
      </c>
      <c r="R56">
        <v>6734600</v>
      </c>
      <c r="S56">
        <v>5134000</v>
      </c>
      <c r="T56">
        <v>8008200</v>
      </c>
      <c r="U56">
        <v>24406800</v>
      </c>
      <c r="V56">
        <v>-24406800</v>
      </c>
      <c r="X56" s="12" t="str">
        <f>VLOOKUP(Результат[[#This Row],[Тип средств]],Таблица4[],2,0)</f>
        <v>Бюджетные средства (Бюджет муниципального образования)</v>
      </c>
      <c r="Y56" s="12" t="str">
        <f>VLOOKUP(Результат[[#This Row],[Тип средств]],Таблица4[],3,0)</f>
        <v>Местный бюджет</v>
      </c>
      <c r="Z56" s="12" t="str">
        <f>IF(LEFT(Результат[[#This Row],[ЦСР]],2)="06",VLOOKUP(Результат[[#This Row],[ЦСР]],Таблица3[[ЦСР]:[Пункт подпрограммы]],4,0),"")</f>
        <v>1.1.4</v>
      </c>
      <c r="AA56" s="1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56" s="1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56" s="12" t="str">
        <f t="shared" si="0"/>
        <v>КФКиС</v>
      </c>
    </row>
    <row r="57" spans="1:29" x14ac:dyDescent="0.25">
      <c r="A57" t="s">
        <v>22</v>
      </c>
      <c r="B57">
        <v>1101</v>
      </c>
      <c r="C57" t="s">
        <v>40</v>
      </c>
      <c r="D57">
        <v>611</v>
      </c>
      <c r="E57">
        <v>400010</v>
      </c>
      <c r="F57">
        <v>241</v>
      </c>
      <c r="G57">
        <v>213001</v>
      </c>
      <c r="H57" t="s">
        <v>31</v>
      </c>
      <c r="J57">
        <v>910</v>
      </c>
      <c r="K57">
        <v>272042534</v>
      </c>
      <c r="L57">
        <v>0</v>
      </c>
      <c r="M57">
        <v>0</v>
      </c>
      <c r="N57">
        <v>0</v>
      </c>
      <c r="O57">
        <v>770184.64</v>
      </c>
      <c r="P57">
        <v>-770184.64</v>
      </c>
      <c r="Q57">
        <v>2260700</v>
      </c>
      <c r="R57">
        <v>3624000</v>
      </c>
      <c r="S57">
        <v>2416000</v>
      </c>
      <c r="T57">
        <v>3624000</v>
      </c>
      <c r="U57">
        <v>11924700</v>
      </c>
      <c r="V57">
        <v>-11924700</v>
      </c>
      <c r="X57" s="12" t="str">
        <f>VLOOKUP(Результат[[#This Row],[Тип средств]],Таблица4[],2,0)</f>
        <v>Бюджетные средства (Бюджет муниципального образования)</v>
      </c>
      <c r="Y57" s="12" t="str">
        <f>VLOOKUP(Результат[[#This Row],[Тип средств]],Таблица4[],3,0)</f>
        <v>Местный бюджет</v>
      </c>
      <c r="Z57" s="12" t="str">
        <f>IF(LEFT(Результат[[#This Row],[ЦСР]],2)="06",VLOOKUP(Результат[[#This Row],[ЦСР]],Таблица3[[ЦСР]:[Пункт подпрограммы]],4,0),"")</f>
        <v>1.1.4</v>
      </c>
      <c r="AA57" s="1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57" s="1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57" s="12" t="str">
        <f t="shared" si="0"/>
        <v>КФКиС</v>
      </c>
    </row>
    <row r="58" spans="1:29" x14ac:dyDescent="0.25">
      <c r="A58" t="s">
        <v>22</v>
      </c>
      <c r="B58">
        <v>1101</v>
      </c>
      <c r="C58" t="s">
        <v>40</v>
      </c>
      <c r="D58">
        <v>611</v>
      </c>
      <c r="E58">
        <v>400010</v>
      </c>
      <c r="F58">
        <v>241</v>
      </c>
      <c r="G58">
        <v>213001</v>
      </c>
      <c r="H58" t="s">
        <v>24</v>
      </c>
      <c r="J58">
        <v>910</v>
      </c>
      <c r="K58">
        <v>272042534</v>
      </c>
      <c r="L58">
        <v>0</v>
      </c>
      <c r="M58">
        <v>0</v>
      </c>
      <c r="N58">
        <v>0</v>
      </c>
      <c r="O58">
        <v>1495441.22</v>
      </c>
      <c r="P58">
        <v>-1495441.22</v>
      </c>
      <c r="Q58">
        <v>4500000</v>
      </c>
      <c r="R58">
        <v>5134000</v>
      </c>
      <c r="S58">
        <v>4530000</v>
      </c>
      <c r="T58">
        <v>4148400</v>
      </c>
      <c r="U58">
        <v>18312400</v>
      </c>
      <c r="V58">
        <v>-18312400</v>
      </c>
      <c r="X58" s="12" t="str">
        <f>VLOOKUP(Результат[[#This Row],[Тип средств]],Таблица4[],2,0)</f>
        <v>Бюджетные средства (Бюджет муниципального образования)</v>
      </c>
      <c r="Y58" s="12" t="str">
        <f>VLOOKUP(Результат[[#This Row],[Тип средств]],Таблица4[],3,0)</f>
        <v>Местный бюджет</v>
      </c>
      <c r="Z58" s="12" t="str">
        <f>IF(LEFT(Результат[[#This Row],[ЦСР]],2)="06",VLOOKUP(Результат[[#This Row],[ЦСР]],Таблица3[[ЦСР]:[Пункт подпрограммы]],4,0),"")</f>
        <v>1.1.4</v>
      </c>
      <c r="AA58" s="1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58" s="1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58" s="12" t="str">
        <f t="shared" si="0"/>
        <v>КФКиС</v>
      </c>
    </row>
    <row r="59" spans="1:29" x14ac:dyDescent="0.25">
      <c r="A59" t="s">
        <v>22</v>
      </c>
      <c r="B59">
        <v>1101</v>
      </c>
      <c r="C59" t="s">
        <v>40</v>
      </c>
      <c r="D59">
        <v>611</v>
      </c>
      <c r="E59">
        <v>400010</v>
      </c>
      <c r="F59">
        <v>241</v>
      </c>
      <c r="G59">
        <v>213001</v>
      </c>
      <c r="H59" t="s">
        <v>32</v>
      </c>
      <c r="J59">
        <v>910</v>
      </c>
      <c r="K59">
        <v>272042534</v>
      </c>
      <c r="L59">
        <v>0</v>
      </c>
      <c r="M59">
        <v>0</v>
      </c>
      <c r="N59">
        <v>0</v>
      </c>
      <c r="O59">
        <v>25229.09</v>
      </c>
      <c r="P59">
        <v>-25229.09</v>
      </c>
      <c r="Q59">
        <v>5128500</v>
      </c>
      <c r="R59">
        <v>7692750</v>
      </c>
      <c r="S59">
        <v>7692750</v>
      </c>
      <c r="T59">
        <v>5128500</v>
      </c>
      <c r="U59">
        <v>25642500</v>
      </c>
      <c r="V59">
        <v>-25642500</v>
      </c>
      <c r="X59" s="12" t="str">
        <f>VLOOKUP(Результат[[#This Row],[Тип средств]],Таблица4[],2,0)</f>
        <v>Бюджетные средства (Бюджет муниципального образования)</v>
      </c>
      <c r="Y59" s="12" t="str">
        <f>VLOOKUP(Результат[[#This Row],[Тип средств]],Таблица4[],3,0)</f>
        <v>Местный бюджет</v>
      </c>
      <c r="Z59" s="12" t="str">
        <f>IF(LEFT(Результат[[#This Row],[ЦСР]],2)="06",VLOOKUP(Результат[[#This Row],[ЦСР]],Таблица3[[ЦСР]:[Пункт подпрограммы]],4,0),"")</f>
        <v>1.1.4</v>
      </c>
      <c r="AA59" s="1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59" s="1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59" s="12" t="str">
        <f t="shared" si="0"/>
        <v>КФКиС</v>
      </c>
    </row>
    <row r="60" spans="1:29" x14ac:dyDescent="0.25">
      <c r="A60" t="s">
        <v>22</v>
      </c>
      <c r="B60">
        <v>1101</v>
      </c>
      <c r="C60" t="s">
        <v>40</v>
      </c>
      <c r="D60">
        <v>611</v>
      </c>
      <c r="E60">
        <v>400010</v>
      </c>
      <c r="F60">
        <v>241</v>
      </c>
      <c r="G60">
        <v>213002</v>
      </c>
      <c r="H60" t="s">
        <v>29</v>
      </c>
      <c r="J60">
        <v>910</v>
      </c>
      <c r="K60">
        <v>272042621</v>
      </c>
      <c r="L60">
        <v>0</v>
      </c>
      <c r="M60">
        <v>0</v>
      </c>
      <c r="N60">
        <v>0</v>
      </c>
      <c r="O60">
        <v>0</v>
      </c>
      <c r="P60">
        <v>0</v>
      </c>
      <c r="Q60">
        <v>1600</v>
      </c>
      <c r="R60">
        <v>3000</v>
      </c>
      <c r="S60">
        <v>1500</v>
      </c>
      <c r="T60">
        <v>154500</v>
      </c>
      <c r="U60">
        <v>160600</v>
      </c>
      <c r="V60">
        <v>-160600</v>
      </c>
      <c r="X60" s="12" t="str">
        <f>VLOOKUP(Результат[[#This Row],[Тип средств]],Таблица4[],2,0)</f>
        <v>Бюджетные средства (Бюджет муниципального образования)</v>
      </c>
      <c r="Y60" s="12" t="str">
        <f>VLOOKUP(Результат[[#This Row],[Тип средств]],Таблица4[],3,0)</f>
        <v>Местный бюджет</v>
      </c>
      <c r="Z60" s="12" t="str">
        <f>IF(LEFT(Результат[[#This Row],[ЦСР]],2)="06",VLOOKUP(Результат[[#This Row],[ЦСР]],Таблица3[[ЦСР]:[Пункт подпрограммы]],4,0),"")</f>
        <v>1.1.4</v>
      </c>
      <c r="AA60" s="1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60" s="1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60" s="12" t="str">
        <f t="shared" si="0"/>
        <v>КФКиС</v>
      </c>
    </row>
    <row r="61" spans="1:29" x14ac:dyDescent="0.25">
      <c r="A61" t="s">
        <v>22</v>
      </c>
      <c r="B61">
        <v>1101</v>
      </c>
      <c r="C61" t="s">
        <v>40</v>
      </c>
      <c r="D61">
        <v>611</v>
      </c>
      <c r="E61">
        <v>400010</v>
      </c>
      <c r="F61">
        <v>241</v>
      </c>
      <c r="G61">
        <v>213002</v>
      </c>
      <c r="H61" t="s">
        <v>31</v>
      </c>
      <c r="J61">
        <v>910</v>
      </c>
      <c r="K61">
        <v>272042621</v>
      </c>
      <c r="L61">
        <v>0</v>
      </c>
      <c r="M61">
        <v>0</v>
      </c>
      <c r="N61">
        <v>0</v>
      </c>
      <c r="O61">
        <v>0</v>
      </c>
      <c r="P61">
        <v>0</v>
      </c>
      <c r="Q61">
        <v>0</v>
      </c>
      <c r="R61">
        <v>3020</v>
      </c>
      <c r="S61">
        <v>3020</v>
      </c>
      <c r="T61">
        <v>43360</v>
      </c>
      <c r="U61">
        <v>49400</v>
      </c>
      <c r="V61">
        <v>-49400</v>
      </c>
      <c r="X61" s="12" t="str">
        <f>VLOOKUP(Результат[[#This Row],[Тип средств]],Таблица4[],2,0)</f>
        <v>Бюджетные средства (Бюджет муниципального образования)</v>
      </c>
      <c r="Y61" s="12" t="str">
        <f>VLOOKUP(Результат[[#This Row],[Тип средств]],Таблица4[],3,0)</f>
        <v>Местный бюджет</v>
      </c>
      <c r="Z61" s="12" t="str">
        <f>IF(LEFT(Результат[[#This Row],[ЦСР]],2)="06",VLOOKUP(Результат[[#This Row],[ЦСР]],Таблица3[[ЦСР]:[Пункт подпрограммы]],4,0),"")</f>
        <v>1.1.4</v>
      </c>
      <c r="AA61" s="1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61" s="1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61" s="12" t="str">
        <f t="shared" si="0"/>
        <v>КФКиС</v>
      </c>
    </row>
    <row r="62" spans="1:29" x14ac:dyDescent="0.25">
      <c r="A62" t="s">
        <v>22</v>
      </c>
      <c r="B62">
        <v>1101</v>
      </c>
      <c r="C62" t="s">
        <v>40</v>
      </c>
      <c r="D62">
        <v>611</v>
      </c>
      <c r="E62">
        <v>400010</v>
      </c>
      <c r="F62">
        <v>241</v>
      </c>
      <c r="G62">
        <v>213002</v>
      </c>
      <c r="H62" t="s">
        <v>24</v>
      </c>
      <c r="J62">
        <v>910</v>
      </c>
      <c r="K62">
        <v>272042621</v>
      </c>
      <c r="L62">
        <v>0</v>
      </c>
      <c r="M62">
        <v>0</v>
      </c>
      <c r="N62">
        <v>0</v>
      </c>
      <c r="O62">
        <v>0</v>
      </c>
      <c r="P62">
        <v>0</v>
      </c>
      <c r="Q62">
        <v>39260</v>
      </c>
      <c r="R62">
        <v>39260</v>
      </c>
      <c r="S62">
        <v>39260</v>
      </c>
      <c r="T62">
        <v>28020</v>
      </c>
      <c r="U62">
        <v>145800</v>
      </c>
      <c r="V62">
        <v>-145800</v>
      </c>
      <c r="X62" s="12" t="str">
        <f>VLOOKUP(Результат[[#This Row],[Тип средств]],Таблица4[],2,0)</f>
        <v>Бюджетные средства (Бюджет муниципального образования)</v>
      </c>
      <c r="Y62" s="12" t="str">
        <f>VLOOKUP(Результат[[#This Row],[Тип средств]],Таблица4[],3,0)</f>
        <v>Местный бюджет</v>
      </c>
      <c r="Z62" s="12" t="str">
        <f>IF(LEFT(Результат[[#This Row],[ЦСР]],2)="06",VLOOKUP(Результат[[#This Row],[ЦСР]],Таблица3[[ЦСР]:[Пункт подпрограммы]],4,0),"")</f>
        <v>1.1.4</v>
      </c>
      <c r="AA62" s="1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62" s="1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62" s="12" t="str">
        <f t="shared" si="0"/>
        <v>КФКиС</v>
      </c>
    </row>
    <row r="63" spans="1:29" x14ac:dyDescent="0.25">
      <c r="A63" t="s">
        <v>22</v>
      </c>
      <c r="B63">
        <v>1101</v>
      </c>
      <c r="C63" t="s">
        <v>40</v>
      </c>
      <c r="D63">
        <v>611</v>
      </c>
      <c r="E63">
        <v>400010</v>
      </c>
      <c r="F63">
        <v>241</v>
      </c>
      <c r="G63">
        <v>213002</v>
      </c>
      <c r="H63" t="s">
        <v>32</v>
      </c>
      <c r="J63">
        <v>910</v>
      </c>
      <c r="K63">
        <v>272042621</v>
      </c>
      <c r="L63">
        <v>0</v>
      </c>
      <c r="M63">
        <v>0</v>
      </c>
      <c r="N63">
        <v>0</v>
      </c>
      <c r="O63">
        <v>0</v>
      </c>
      <c r="P63">
        <v>0</v>
      </c>
      <c r="Q63">
        <v>19480</v>
      </c>
      <c r="R63">
        <v>29220</v>
      </c>
      <c r="S63">
        <v>29220</v>
      </c>
      <c r="T63">
        <v>19480</v>
      </c>
      <c r="U63">
        <v>97400</v>
      </c>
      <c r="V63">
        <v>-97400</v>
      </c>
      <c r="X63" s="12" t="str">
        <f>VLOOKUP(Результат[[#This Row],[Тип средств]],Таблица4[],2,0)</f>
        <v>Бюджетные средства (Бюджет муниципального образования)</v>
      </c>
      <c r="Y63" s="12" t="str">
        <f>VLOOKUP(Результат[[#This Row],[Тип средств]],Таблица4[],3,0)</f>
        <v>Местный бюджет</v>
      </c>
      <c r="Z63" s="12" t="str">
        <f>IF(LEFT(Результат[[#This Row],[ЦСР]],2)="06",VLOOKUP(Результат[[#This Row],[ЦСР]],Таблица3[[ЦСР]:[Пункт подпрограммы]],4,0),"")</f>
        <v>1.1.4</v>
      </c>
      <c r="AA63" s="1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63" s="1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63" s="12" t="str">
        <f t="shared" si="0"/>
        <v>КФКиС</v>
      </c>
    </row>
    <row r="64" spans="1:29" x14ac:dyDescent="0.25">
      <c r="A64" t="s">
        <v>22</v>
      </c>
      <c r="B64">
        <v>1101</v>
      </c>
      <c r="C64" t="s">
        <v>40</v>
      </c>
      <c r="D64">
        <v>611</v>
      </c>
      <c r="E64">
        <v>400010</v>
      </c>
      <c r="F64">
        <v>241</v>
      </c>
      <c r="G64">
        <v>214001</v>
      </c>
      <c r="H64" t="s">
        <v>29</v>
      </c>
      <c r="J64">
        <v>910</v>
      </c>
      <c r="K64">
        <v>272042621</v>
      </c>
      <c r="L64">
        <v>0</v>
      </c>
      <c r="M64">
        <v>0</v>
      </c>
      <c r="N64">
        <v>0</v>
      </c>
      <c r="O64">
        <v>0</v>
      </c>
      <c r="P64">
        <v>0</v>
      </c>
      <c r="Q64">
        <v>100000</v>
      </c>
      <c r="R64">
        <v>800000</v>
      </c>
      <c r="S64">
        <v>1500000</v>
      </c>
      <c r="T64">
        <v>445800</v>
      </c>
      <c r="U64">
        <v>2845800</v>
      </c>
      <c r="V64">
        <v>-2845800</v>
      </c>
      <c r="X64" s="12" t="str">
        <f>VLOOKUP(Результат[[#This Row],[Тип средств]],Таблица4[],2,0)</f>
        <v>Бюджетные средства (Бюджет муниципального образования)</v>
      </c>
      <c r="Y64" s="12" t="str">
        <f>VLOOKUP(Результат[[#This Row],[Тип средств]],Таблица4[],3,0)</f>
        <v>Местный бюджет</v>
      </c>
      <c r="Z64" s="12" t="str">
        <f>IF(LEFT(Результат[[#This Row],[ЦСР]],2)="06",VLOOKUP(Результат[[#This Row],[ЦСР]],Таблица3[[ЦСР]:[Пункт подпрограммы]],4,0),"")</f>
        <v>1.1.4</v>
      </c>
      <c r="AA64" s="1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64" s="1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64" s="12" t="str">
        <f t="shared" si="0"/>
        <v>КФКиС</v>
      </c>
    </row>
    <row r="65" spans="1:29" x14ac:dyDescent="0.25">
      <c r="A65" t="s">
        <v>22</v>
      </c>
      <c r="B65">
        <v>1101</v>
      </c>
      <c r="C65" t="s">
        <v>40</v>
      </c>
      <c r="D65">
        <v>611</v>
      </c>
      <c r="E65">
        <v>400010</v>
      </c>
      <c r="F65">
        <v>241</v>
      </c>
      <c r="G65">
        <v>214001</v>
      </c>
      <c r="H65" t="s">
        <v>31</v>
      </c>
      <c r="J65">
        <v>910</v>
      </c>
      <c r="K65">
        <v>272042621</v>
      </c>
      <c r="L65">
        <v>0</v>
      </c>
      <c r="M65">
        <v>0</v>
      </c>
      <c r="N65">
        <v>0</v>
      </c>
      <c r="O65">
        <v>8628</v>
      </c>
      <c r="P65">
        <v>-8628</v>
      </c>
      <c r="Q65">
        <v>100000</v>
      </c>
      <c r="R65">
        <v>400000</v>
      </c>
      <c r="S65">
        <v>500000</v>
      </c>
      <c r="T65">
        <v>214800</v>
      </c>
      <c r="U65">
        <v>1214800</v>
      </c>
      <c r="V65">
        <v>-1214800</v>
      </c>
      <c r="X65" s="12" t="str">
        <f>VLOOKUP(Результат[[#This Row],[Тип средств]],Таблица4[],2,0)</f>
        <v>Бюджетные средства (Бюджет муниципального образования)</v>
      </c>
      <c r="Y65" s="12" t="str">
        <f>VLOOKUP(Результат[[#This Row],[Тип средств]],Таблица4[],3,0)</f>
        <v>Местный бюджет</v>
      </c>
      <c r="Z65" s="12" t="str">
        <f>IF(LEFT(Результат[[#This Row],[ЦСР]],2)="06",VLOOKUP(Результат[[#This Row],[ЦСР]],Таблица3[[ЦСР]:[Пункт подпрограммы]],4,0),"")</f>
        <v>1.1.4</v>
      </c>
      <c r="AA65" s="1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65" s="1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65" s="12" t="str">
        <f t="shared" si="0"/>
        <v>КФКиС</v>
      </c>
    </row>
    <row r="66" spans="1:29" x14ac:dyDescent="0.25">
      <c r="A66" t="s">
        <v>22</v>
      </c>
      <c r="B66">
        <v>1101</v>
      </c>
      <c r="C66" t="s">
        <v>40</v>
      </c>
      <c r="D66">
        <v>611</v>
      </c>
      <c r="E66">
        <v>400010</v>
      </c>
      <c r="F66">
        <v>241</v>
      </c>
      <c r="G66">
        <v>214001</v>
      </c>
      <c r="H66" t="s">
        <v>24</v>
      </c>
      <c r="J66">
        <v>910</v>
      </c>
      <c r="K66">
        <v>272042621</v>
      </c>
      <c r="L66">
        <v>0</v>
      </c>
      <c r="M66">
        <v>0</v>
      </c>
      <c r="N66">
        <v>0</v>
      </c>
      <c r="O66">
        <v>34630</v>
      </c>
      <c r="P66">
        <v>-34630</v>
      </c>
      <c r="Q66">
        <v>200000</v>
      </c>
      <c r="R66">
        <v>800000</v>
      </c>
      <c r="S66">
        <v>1000000</v>
      </c>
      <c r="T66">
        <v>59900</v>
      </c>
      <c r="U66">
        <v>2059900</v>
      </c>
      <c r="V66">
        <v>-2059900</v>
      </c>
      <c r="X66" s="12" t="str">
        <f>VLOOKUP(Результат[[#This Row],[Тип средств]],Таблица4[],2,0)</f>
        <v>Бюджетные средства (Бюджет муниципального образования)</v>
      </c>
      <c r="Y66" s="12" t="str">
        <f>VLOOKUP(Результат[[#This Row],[Тип средств]],Таблица4[],3,0)</f>
        <v>Местный бюджет</v>
      </c>
      <c r="Z66" s="12" t="str">
        <f>IF(LEFT(Результат[[#This Row],[ЦСР]],2)="06",VLOOKUP(Результат[[#This Row],[ЦСР]],Таблица3[[ЦСР]:[Пункт подпрограммы]],4,0),"")</f>
        <v>1.1.4</v>
      </c>
      <c r="AA66" s="1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66" s="1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66" s="12" t="str">
        <f t="shared" si="0"/>
        <v>КФКиС</v>
      </c>
    </row>
    <row r="67" spans="1:29" x14ac:dyDescent="0.25">
      <c r="A67" t="s">
        <v>22</v>
      </c>
      <c r="B67">
        <v>1101</v>
      </c>
      <c r="C67" t="s">
        <v>40</v>
      </c>
      <c r="D67">
        <v>611</v>
      </c>
      <c r="E67">
        <v>400010</v>
      </c>
      <c r="F67">
        <v>241</v>
      </c>
      <c r="G67">
        <v>214001</v>
      </c>
      <c r="H67" t="s">
        <v>32</v>
      </c>
      <c r="J67">
        <v>910</v>
      </c>
      <c r="K67">
        <v>272042621</v>
      </c>
      <c r="L67">
        <v>-13665</v>
      </c>
      <c r="M67">
        <v>0</v>
      </c>
      <c r="N67">
        <v>0</v>
      </c>
      <c r="O67">
        <v>0</v>
      </c>
      <c r="P67">
        <v>-13665</v>
      </c>
      <c r="Q67">
        <v>286335</v>
      </c>
      <c r="R67">
        <v>1000000</v>
      </c>
      <c r="S67">
        <v>1000000</v>
      </c>
      <c r="T67">
        <v>289800</v>
      </c>
      <c r="U67">
        <v>2576135</v>
      </c>
      <c r="V67">
        <v>-2589800</v>
      </c>
      <c r="X67" s="12" t="str">
        <f>VLOOKUP(Результат[[#This Row],[Тип средств]],Таблица4[],2,0)</f>
        <v>Бюджетные средства (Бюджет муниципального образования)</v>
      </c>
      <c r="Y67" s="12" t="str">
        <f>VLOOKUP(Результат[[#This Row],[Тип средств]],Таблица4[],3,0)</f>
        <v>Местный бюджет</v>
      </c>
      <c r="Z67" s="12" t="str">
        <f>IF(LEFT(Результат[[#This Row],[ЦСР]],2)="06",VLOOKUP(Результат[[#This Row],[ЦСР]],Таблица3[[ЦСР]:[Пункт подпрограммы]],4,0),"")</f>
        <v>1.1.4</v>
      </c>
      <c r="AA67" s="1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67" s="1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67" s="12" t="str">
        <f t="shared" si="0"/>
        <v>КФКиС</v>
      </c>
    </row>
    <row r="68" spans="1:29" x14ac:dyDescent="0.25">
      <c r="A68" t="s">
        <v>22</v>
      </c>
      <c r="B68">
        <v>1101</v>
      </c>
      <c r="C68" t="s">
        <v>40</v>
      </c>
      <c r="D68">
        <v>611</v>
      </c>
      <c r="E68">
        <v>400010</v>
      </c>
      <c r="F68">
        <v>241</v>
      </c>
      <c r="G68">
        <v>214003</v>
      </c>
      <c r="H68" t="s">
        <v>31</v>
      </c>
      <c r="J68">
        <v>910</v>
      </c>
      <c r="K68">
        <v>272042534</v>
      </c>
      <c r="L68">
        <v>-120000</v>
      </c>
      <c r="M68">
        <v>0</v>
      </c>
      <c r="N68">
        <v>0</v>
      </c>
      <c r="O68">
        <v>0</v>
      </c>
      <c r="P68">
        <v>-120000</v>
      </c>
      <c r="Q68">
        <v>0</v>
      </c>
      <c r="R68">
        <v>0</v>
      </c>
      <c r="S68">
        <v>0</v>
      </c>
      <c r="T68">
        <v>0</v>
      </c>
      <c r="U68">
        <v>0</v>
      </c>
      <c r="V68">
        <v>-120000</v>
      </c>
      <c r="X68" s="12" t="str">
        <f>VLOOKUP(Результат[[#This Row],[Тип средств]],Таблица4[],2,0)</f>
        <v>Бюджетные средства (Бюджет муниципального образования)</v>
      </c>
      <c r="Y68" s="12" t="str">
        <f>VLOOKUP(Результат[[#This Row],[Тип средств]],Таблица4[],3,0)</f>
        <v>Местный бюджет</v>
      </c>
      <c r="Z68" s="12" t="str">
        <f>IF(LEFT(Результат[[#This Row],[ЦСР]],2)="06",VLOOKUP(Результат[[#This Row],[ЦСР]],Таблица3[[ЦСР]:[Пункт подпрограммы]],4,0),"")</f>
        <v>1.1.4</v>
      </c>
      <c r="AA68" s="1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68" s="1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68" s="12" t="str">
        <f t="shared" si="0"/>
        <v>КФКиС</v>
      </c>
    </row>
    <row r="69" spans="1:29" x14ac:dyDescent="0.25">
      <c r="A69" t="s">
        <v>22</v>
      </c>
      <c r="B69">
        <v>1101</v>
      </c>
      <c r="C69" t="s">
        <v>40</v>
      </c>
      <c r="D69">
        <v>611</v>
      </c>
      <c r="E69">
        <v>400010</v>
      </c>
      <c r="F69">
        <v>241</v>
      </c>
      <c r="G69">
        <v>221001</v>
      </c>
      <c r="H69" t="s">
        <v>29</v>
      </c>
      <c r="J69">
        <v>110</v>
      </c>
      <c r="K69">
        <v>272042534</v>
      </c>
      <c r="L69">
        <v>14440</v>
      </c>
      <c r="M69">
        <v>0</v>
      </c>
      <c r="N69">
        <v>0</v>
      </c>
      <c r="O69">
        <v>15741.33</v>
      </c>
      <c r="P69">
        <v>-1301.33</v>
      </c>
      <c r="Q69">
        <v>55100</v>
      </c>
      <c r="R69">
        <v>94300</v>
      </c>
      <c r="S69">
        <v>82600</v>
      </c>
      <c r="T69">
        <v>62440</v>
      </c>
      <c r="U69">
        <v>294440</v>
      </c>
      <c r="V69">
        <v>-280000</v>
      </c>
      <c r="X69" s="12" t="str">
        <f>VLOOKUP(Результат[[#This Row],[Тип средств]],Таблица4[],2,0)</f>
        <v>Бюджетные средства (Бюджет муниципального образования)</v>
      </c>
      <c r="Y69" s="12" t="str">
        <f>VLOOKUP(Результат[[#This Row],[Тип средств]],Таблица4[],3,0)</f>
        <v>Местный бюджет</v>
      </c>
      <c r="Z69" s="12" t="str">
        <f>IF(LEFT(Результат[[#This Row],[ЦСР]],2)="06",VLOOKUP(Результат[[#This Row],[ЦСР]],Таблица3[[ЦСР]:[Пункт подпрограммы]],4,0),"")</f>
        <v>1.1.4</v>
      </c>
      <c r="AA69" s="1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69" s="1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69" s="12" t="str">
        <f t="shared" si="0"/>
        <v>КФКиС</v>
      </c>
    </row>
    <row r="70" spans="1:29" x14ac:dyDescent="0.25">
      <c r="A70" t="s">
        <v>22</v>
      </c>
      <c r="B70">
        <v>1101</v>
      </c>
      <c r="C70" t="s">
        <v>40</v>
      </c>
      <c r="D70">
        <v>611</v>
      </c>
      <c r="E70">
        <v>400010</v>
      </c>
      <c r="F70">
        <v>241</v>
      </c>
      <c r="G70">
        <v>221001</v>
      </c>
      <c r="H70" t="s">
        <v>31</v>
      </c>
      <c r="J70">
        <v>110</v>
      </c>
      <c r="K70">
        <v>272042534</v>
      </c>
      <c r="L70">
        <v>-6629</v>
      </c>
      <c r="M70">
        <v>-140300</v>
      </c>
      <c r="N70">
        <v>-140300</v>
      </c>
      <c r="O70">
        <v>13283.08</v>
      </c>
      <c r="P70">
        <v>-19912.080000000002</v>
      </c>
      <c r="Q70">
        <v>21071</v>
      </c>
      <c r="R70">
        <v>37000</v>
      </c>
      <c r="S70">
        <v>35000</v>
      </c>
      <c r="T70">
        <v>40600</v>
      </c>
      <c r="U70">
        <v>133671</v>
      </c>
      <c r="V70">
        <v>-140300</v>
      </c>
      <c r="X70" s="12" t="str">
        <f>VLOOKUP(Результат[[#This Row],[Тип средств]],Таблица4[],2,0)</f>
        <v>Бюджетные средства (Бюджет муниципального образования)</v>
      </c>
      <c r="Y70" s="12" t="str">
        <f>VLOOKUP(Результат[[#This Row],[Тип средств]],Таблица4[],3,0)</f>
        <v>Местный бюджет</v>
      </c>
      <c r="Z70" s="12" t="str">
        <f>IF(LEFT(Результат[[#This Row],[ЦСР]],2)="06",VLOOKUP(Результат[[#This Row],[ЦСР]],Таблица3[[ЦСР]:[Пункт подпрограммы]],4,0),"")</f>
        <v>1.1.4</v>
      </c>
      <c r="AA70" s="1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70" s="1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70" s="12" t="str">
        <f t="shared" ref="AC70:AC133" si="1">"КФКиС"</f>
        <v>КФКиС</v>
      </c>
    </row>
    <row r="71" spans="1:29" x14ac:dyDescent="0.25">
      <c r="A71" t="s">
        <v>22</v>
      </c>
      <c r="B71">
        <v>1101</v>
      </c>
      <c r="C71" t="s">
        <v>40</v>
      </c>
      <c r="D71">
        <v>611</v>
      </c>
      <c r="E71">
        <v>400010</v>
      </c>
      <c r="F71">
        <v>241</v>
      </c>
      <c r="G71">
        <v>221001</v>
      </c>
      <c r="H71" t="s">
        <v>24</v>
      </c>
      <c r="J71">
        <v>110</v>
      </c>
      <c r="K71">
        <v>272042534</v>
      </c>
      <c r="L71">
        <v>0</v>
      </c>
      <c r="M71">
        <v>0</v>
      </c>
      <c r="N71">
        <v>0</v>
      </c>
      <c r="O71">
        <v>0</v>
      </c>
      <c r="P71">
        <v>0</v>
      </c>
      <c r="Q71">
        <v>40000</v>
      </c>
      <c r="R71">
        <v>50000</v>
      </c>
      <c r="S71">
        <v>40000</v>
      </c>
      <c r="T71">
        <v>58200</v>
      </c>
      <c r="U71">
        <v>188200</v>
      </c>
      <c r="V71">
        <v>-188200</v>
      </c>
      <c r="X71" s="12" t="str">
        <f>VLOOKUP(Результат[[#This Row],[Тип средств]],Таблица4[],2,0)</f>
        <v>Бюджетные средства (Бюджет муниципального образования)</v>
      </c>
      <c r="Y71" s="12" t="str">
        <f>VLOOKUP(Результат[[#This Row],[Тип средств]],Таблица4[],3,0)</f>
        <v>Местный бюджет</v>
      </c>
      <c r="Z71" s="12" t="str">
        <f>IF(LEFT(Результат[[#This Row],[ЦСР]],2)="06",VLOOKUP(Результат[[#This Row],[ЦСР]],Таблица3[[ЦСР]:[Пункт подпрограммы]],4,0),"")</f>
        <v>1.1.4</v>
      </c>
      <c r="AA71" s="1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71" s="1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71" s="12" t="str">
        <f t="shared" si="1"/>
        <v>КФКиС</v>
      </c>
    </row>
    <row r="72" spans="1:29" x14ac:dyDescent="0.25">
      <c r="A72" t="s">
        <v>22</v>
      </c>
      <c r="B72">
        <v>1101</v>
      </c>
      <c r="C72" t="s">
        <v>40</v>
      </c>
      <c r="D72">
        <v>611</v>
      </c>
      <c r="E72">
        <v>400010</v>
      </c>
      <c r="F72">
        <v>241</v>
      </c>
      <c r="G72">
        <v>221001</v>
      </c>
      <c r="H72" t="s">
        <v>32</v>
      </c>
      <c r="J72">
        <v>110</v>
      </c>
      <c r="K72">
        <v>272042534</v>
      </c>
      <c r="L72">
        <v>-91443</v>
      </c>
      <c r="M72">
        <v>-654341</v>
      </c>
      <c r="N72">
        <v>-703100</v>
      </c>
      <c r="O72">
        <v>94323.839999999997</v>
      </c>
      <c r="P72">
        <v>-185766.84</v>
      </c>
      <c r="Q72">
        <v>101943</v>
      </c>
      <c r="R72">
        <v>152915</v>
      </c>
      <c r="S72">
        <v>152915</v>
      </c>
      <c r="T72">
        <v>203884</v>
      </c>
      <c r="U72">
        <v>611657</v>
      </c>
      <c r="V72">
        <v>-703100</v>
      </c>
      <c r="X72" s="12" t="str">
        <f>VLOOKUP(Результат[[#This Row],[Тип средств]],Таблица4[],2,0)</f>
        <v>Бюджетные средства (Бюджет муниципального образования)</v>
      </c>
      <c r="Y72" s="12" t="str">
        <f>VLOOKUP(Результат[[#This Row],[Тип средств]],Таблица4[],3,0)</f>
        <v>Местный бюджет</v>
      </c>
      <c r="Z72" s="12" t="str">
        <f>IF(LEFT(Результат[[#This Row],[ЦСР]],2)="06",VLOOKUP(Результат[[#This Row],[ЦСР]],Таблица3[[ЦСР]:[Пункт подпрограммы]],4,0),"")</f>
        <v>1.1.4</v>
      </c>
      <c r="AA72" s="1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72" s="1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72" s="12" t="str">
        <f t="shared" si="1"/>
        <v>КФКиС</v>
      </c>
    </row>
    <row r="73" spans="1:29" x14ac:dyDescent="0.25">
      <c r="A73" t="s">
        <v>22</v>
      </c>
      <c r="B73">
        <v>1101</v>
      </c>
      <c r="C73" t="s">
        <v>40</v>
      </c>
      <c r="D73">
        <v>611</v>
      </c>
      <c r="E73">
        <v>400010</v>
      </c>
      <c r="F73">
        <v>241</v>
      </c>
      <c r="G73">
        <v>221001</v>
      </c>
      <c r="H73" t="s">
        <v>29</v>
      </c>
      <c r="J73">
        <v>120</v>
      </c>
      <c r="K73">
        <v>272042534</v>
      </c>
      <c r="L73">
        <v>-14440</v>
      </c>
      <c r="M73">
        <v>0</v>
      </c>
      <c r="N73">
        <v>0</v>
      </c>
      <c r="O73">
        <v>0</v>
      </c>
      <c r="P73">
        <v>-14440</v>
      </c>
      <c r="Q73">
        <v>0</v>
      </c>
      <c r="R73">
        <v>11660</v>
      </c>
      <c r="S73">
        <v>0</v>
      </c>
      <c r="T73">
        <v>36000</v>
      </c>
      <c r="U73">
        <v>47660</v>
      </c>
      <c r="V73">
        <v>-62100</v>
      </c>
      <c r="X73" s="12" t="str">
        <f>VLOOKUP(Результат[[#This Row],[Тип средств]],Таблица4[],2,0)</f>
        <v>Бюджетные средства (Бюджет муниципального образования)</v>
      </c>
      <c r="Y73" s="12" t="str">
        <f>VLOOKUP(Результат[[#This Row],[Тип средств]],Таблица4[],3,0)</f>
        <v>Местный бюджет</v>
      </c>
      <c r="Z73" s="12" t="str">
        <f>IF(LEFT(Результат[[#This Row],[ЦСР]],2)="06",VLOOKUP(Результат[[#This Row],[ЦСР]],Таблица3[[ЦСР]:[Пункт подпрограммы]],4,0),"")</f>
        <v>1.1.4</v>
      </c>
      <c r="AA73" s="1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73" s="1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73" s="12" t="str">
        <f t="shared" si="1"/>
        <v>КФКиС</v>
      </c>
    </row>
    <row r="74" spans="1:29" x14ac:dyDescent="0.25">
      <c r="A74" t="s">
        <v>22</v>
      </c>
      <c r="B74">
        <v>1101</v>
      </c>
      <c r="C74" t="s">
        <v>40</v>
      </c>
      <c r="D74">
        <v>611</v>
      </c>
      <c r="E74">
        <v>400010</v>
      </c>
      <c r="F74">
        <v>241</v>
      </c>
      <c r="G74">
        <v>221001</v>
      </c>
      <c r="H74" t="s">
        <v>31</v>
      </c>
      <c r="J74">
        <v>120</v>
      </c>
      <c r="K74">
        <v>272042534</v>
      </c>
      <c r="L74">
        <v>6629</v>
      </c>
      <c r="M74">
        <v>140300</v>
      </c>
      <c r="N74">
        <v>140300</v>
      </c>
      <c r="O74">
        <v>0</v>
      </c>
      <c r="P74">
        <v>6629</v>
      </c>
      <c r="Q74">
        <v>6629</v>
      </c>
      <c r="R74">
        <v>0</v>
      </c>
      <c r="S74">
        <v>0</v>
      </c>
      <c r="T74">
        <v>0</v>
      </c>
      <c r="U74">
        <v>6629</v>
      </c>
      <c r="V74">
        <v>0</v>
      </c>
      <c r="X74" s="12" t="str">
        <f>VLOOKUP(Результат[[#This Row],[Тип средств]],Таблица4[],2,0)</f>
        <v>Бюджетные средства (Бюджет муниципального образования)</v>
      </c>
      <c r="Y74" s="12" t="str">
        <f>VLOOKUP(Результат[[#This Row],[Тип средств]],Таблица4[],3,0)</f>
        <v>Местный бюджет</v>
      </c>
      <c r="Z74" s="12" t="str">
        <f>IF(LEFT(Результат[[#This Row],[ЦСР]],2)="06",VLOOKUP(Результат[[#This Row],[ЦСР]],Таблица3[[ЦСР]:[Пункт подпрограммы]],4,0),"")</f>
        <v>1.1.4</v>
      </c>
      <c r="AA74" s="1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74" s="1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74" s="12" t="str">
        <f t="shared" si="1"/>
        <v>КФКиС</v>
      </c>
    </row>
    <row r="75" spans="1:29" x14ac:dyDescent="0.25">
      <c r="A75" t="s">
        <v>22</v>
      </c>
      <c r="B75">
        <v>1101</v>
      </c>
      <c r="C75" t="s">
        <v>40</v>
      </c>
      <c r="D75">
        <v>611</v>
      </c>
      <c r="E75">
        <v>400010</v>
      </c>
      <c r="F75">
        <v>241</v>
      </c>
      <c r="G75">
        <v>221001</v>
      </c>
      <c r="H75" t="s">
        <v>24</v>
      </c>
      <c r="J75">
        <v>120</v>
      </c>
      <c r="K75">
        <v>272042534</v>
      </c>
      <c r="L75">
        <v>0</v>
      </c>
      <c r="M75">
        <v>0</v>
      </c>
      <c r="N75">
        <v>0</v>
      </c>
      <c r="O75">
        <v>0</v>
      </c>
      <c r="P75">
        <v>0</v>
      </c>
      <c r="Q75">
        <v>0</v>
      </c>
      <c r="R75">
        <v>0</v>
      </c>
      <c r="S75">
        <v>56700</v>
      </c>
      <c r="T75">
        <v>0</v>
      </c>
      <c r="U75">
        <v>56700</v>
      </c>
      <c r="V75">
        <v>-56700</v>
      </c>
      <c r="X75" s="12" t="str">
        <f>VLOOKUP(Результат[[#This Row],[Тип средств]],Таблица4[],2,0)</f>
        <v>Бюджетные средства (Бюджет муниципального образования)</v>
      </c>
      <c r="Y75" s="12" t="str">
        <f>VLOOKUP(Результат[[#This Row],[Тип средств]],Таблица4[],3,0)</f>
        <v>Местный бюджет</v>
      </c>
      <c r="Z75" s="12" t="str">
        <f>IF(LEFT(Результат[[#This Row],[ЦСР]],2)="06",VLOOKUP(Результат[[#This Row],[ЦСР]],Таблица3[[ЦСР]:[Пункт подпрограммы]],4,0),"")</f>
        <v>1.1.4</v>
      </c>
      <c r="AA75" s="1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75" s="1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75" s="12" t="str">
        <f t="shared" si="1"/>
        <v>КФКиС</v>
      </c>
    </row>
    <row r="76" spans="1:29" x14ac:dyDescent="0.25">
      <c r="A76" t="s">
        <v>22</v>
      </c>
      <c r="B76">
        <v>1101</v>
      </c>
      <c r="C76" t="s">
        <v>40</v>
      </c>
      <c r="D76">
        <v>611</v>
      </c>
      <c r="E76">
        <v>400010</v>
      </c>
      <c r="F76">
        <v>241</v>
      </c>
      <c r="G76">
        <v>221001</v>
      </c>
      <c r="H76" t="s">
        <v>32</v>
      </c>
      <c r="J76">
        <v>120</v>
      </c>
      <c r="K76">
        <v>272042534</v>
      </c>
      <c r="L76">
        <v>91443</v>
      </c>
      <c r="M76">
        <v>654341</v>
      </c>
      <c r="N76">
        <v>703100</v>
      </c>
      <c r="O76">
        <v>0</v>
      </c>
      <c r="P76">
        <v>91443</v>
      </c>
      <c r="Q76">
        <v>15240</v>
      </c>
      <c r="R76">
        <v>22860</v>
      </c>
      <c r="S76">
        <v>22860</v>
      </c>
      <c r="T76">
        <v>30483</v>
      </c>
      <c r="U76">
        <v>91443</v>
      </c>
      <c r="V76">
        <v>0</v>
      </c>
      <c r="X76" s="12" t="str">
        <f>VLOOKUP(Результат[[#This Row],[Тип средств]],Таблица4[],2,0)</f>
        <v>Бюджетные средства (Бюджет муниципального образования)</v>
      </c>
      <c r="Y76" s="12" t="str">
        <f>VLOOKUP(Результат[[#This Row],[Тип средств]],Таблица4[],3,0)</f>
        <v>Местный бюджет</v>
      </c>
      <c r="Z76" s="12" t="str">
        <f>IF(LEFT(Результат[[#This Row],[ЦСР]],2)="06",VLOOKUP(Результат[[#This Row],[ЦСР]],Таблица3[[ЦСР]:[Пункт подпрограммы]],4,0),"")</f>
        <v>1.1.4</v>
      </c>
      <c r="AA76" s="1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76" s="1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76" s="12" t="str">
        <f t="shared" si="1"/>
        <v>КФКиС</v>
      </c>
    </row>
    <row r="77" spans="1:29" x14ac:dyDescent="0.25">
      <c r="A77" t="s">
        <v>22</v>
      </c>
      <c r="B77">
        <v>1101</v>
      </c>
      <c r="C77" t="s">
        <v>40</v>
      </c>
      <c r="D77">
        <v>611</v>
      </c>
      <c r="E77">
        <v>400010</v>
      </c>
      <c r="F77">
        <v>241</v>
      </c>
      <c r="G77">
        <v>222001</v>
      </c>
      <c r="H77" t="s">
        <v>24</v>
      </c>
      <c r="J77">
        <v>110</v>
      </c>
      <c r="K77">
        <v>272042534</v>
      </c>
      <c r="L77">
        <v>0</v>
      </c>
      <c r="M77">
        <v>0</v>
      </c>
      <c r="N77">
        <v>0</v>
      </c>
      <c r="O77">
        <v>0</v>
      </c>
      <c r="P77">
        <v>0</v>
      </c>
      <c r="Q77">
        <v>694360</v>
      </c>
      <c r="R77">
        <v>340340</v>
      </c>
      <c r="S77">
        <v>202000</v>
      </c>
      <c r="T77">
        <v>606000</v>
      </c>
      <c r="U77">
        <v>1842700</v>
      </c>
      <c r="V77">
        <v>-1842700</v>
      </c>
      <c r="X77" s="12" t="str">
        <f>VLOOKUP(Результат[[#This Row],[Тип средств]],Таблица4[],2,0)</f>
        <v>Бюджетные средства (Бюджет муниципального образования)</v>
      </c>
      <c r="Y77" s="12" t="str">
        <f>VLOOKUP(Результат[[#This Row],[Тип средств]],Таблица4[],3,0)</f>
        <v>Местный бюджет</v>
      </c>
      <c r="Z77" s="12" t="str">
        <f>IF(LEFT(Результат[[#This Row],[ЦСР]],2)="06",VLOOKUP(Результат[[#This Row],[ЦСР]],Таблица3[[ЦСР]:[Пункт подпрограммы]],4,0),"")</f>
        <v>1.1.4</v>
      </c>
      <c r="AA77" s="1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77" s="1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77" s="12" t="str">
        <f t="shared" si="1"/>
        <v>КФКиС</v>
      </c>
    </row>
    <row r="78" spans="1:29" x14ac:dyDescent="0.25">
      <c r="A78" t="s">
        <v>22</v>
      </c>
      <c r="B78">
        <v>1101</v>
      </c>
      <c r="C78" t="s">
        <v>40</v>
      </c>
      <c r="D78">
        <v>611</v>
      </c>
      <c r="E78">
        <v>400010</v>
      </c>
      <c r="F78">
        <v>241</v>
      </c>
      <c r="G78">
        <v>222002</v>
      </c>
      <c r="H78" t="s">
        <v>29</v>
      </c>
      <c r="J78">
        <v>120</v>
      </c>
      <c r="K78">
        <v>272042535</v>
      </c>
      <c r="L78">
        <v>0</v>
      </c>
      <c r="M78">
        <v>0</v>
      </c>
      <c r="N78">
        <v>0</v>
      </c>
      <c r="O78">
        <v>0</v>
      </c>
      <c r="P78">
        <v>0</v>
      </c>
      <c r="Q78">
        <v>759500</v>
      </c>
      <c r="R78">
        <v>402500</v>
      </c>
      <c r="S78">
        <v>0</v>
      </c>
      <c r="T78">
        <v>56000</v>
      </c>
      <c r="U78">
        <v>1218000</v>
      </c>
      <c r="V78">
        <v>-1218000</v>
      </c>
      <c r="X78" s="12" t="str">
        <f>VLOOKUP(Результат[[#This Row],[Тип средств]],Таблица4[],2,0)</f>
        <v>Бюджетные средства (Бюджет муниципального образования)</v>
      </c>
      <c r="Y78" s="12" t="str">
        <f>VLOOKUP(Результат[[#This Row],[Тип средств]],Таблица4[],3,0)</f>
        <v>Местный бюджет</v>
      </c>
      <c r="Z78" s="12" t="str">
        <f>IF(LEFT(Результат[[#This Row],[ЦСР]],2)="06",VLOOKUP(Результат[[#This Row],[ЦСР]],Таблица3[[ЦСР]:[Пункт подпрограммы]],4,0),"")</f>
        <v>1.1.4</v>
      </c>
      <c r="AA78" s="1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78" s="1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78" s="12" t="str">
        <f t="shared" si="1"/>
        <v>КФКиС</v>
      </c>
    </row>
    <row r="79" spans="1:29" x14ac:dyDescent="0.25">
      <c r="A79" t="s">
        <v>22</v>
      </c>
      <c r="B79">
        <v>1101</v>
      </c>
      <c r="C79" t="s">
        <v>40</v>
      </c>
      <c r="D79">
        <v>611</v>
      </c>
      <c r="E79">
        <v>400010</v>
      </c>
      <c r="F79">
        <v>241</v>
      </c>
      <c r="G79">
        <v>222002</v>
      </c>
      <c r="H79" t="s">
        <v>31</v>
      </c>
      <c r="J79">
        <v>120</v>
      </c>
      <c r="K79">
        <v>272042535</v>
      </c>
      <c r="L79">
        <v>0</v>
      </c>
      <c r="M79">
        <v>0</v>
      </c>
      <c r="N79">
        <v>0</v>
      </c>
      <c r="O79">
        <v>0</v>
      </c>
      <c r="P79">
        <v>0</v>
      </c>
      <c r="Q79">
        <v>221000</v>
      </c>
      <c r="R79">
        <v>36000</v>
      </c>
      <c r="S79">
        <v>70000</v>
      </c>
      <c r="T79">
        <v>106000</v>
      </c>
      <c r="U79">
        <v>433000</v>
      </c>
      <c r="V79">
        <v>-433000</v>
      </c>
      <c r="X79" s="12" t="str">
        <f>VLOOKUP(Результат[[#This Row],[Тип средств]],Таблица4[],2,0)</f>
        <v>Бюджетные средства (Бюджет муниципального образования)</v>
      </c>
      <c r="Y79" s="12" t="str">
        <f>VLOOKUP(Результат[[#This Row],[Тип средств]],Таблица4[],3,0)</f>
        <v>Местный бюджет</v>
      </c>
      <c r="Z79" s="12" t="str">
        <f>IF(LEFT(Результат[[#This Row],[ЦСР]],2)="06",VLOOKUP(Результат[[#This Row],[ЦСР]],Таблица3[[ЦСР]:[Пункт подпрограммы]],4,0),"")</f>
        <v>1.1.4</v>
      </c>
      <c r="AA79" s="1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79" s="1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79" s="12" t="str">
        <f t="shared" si="1"/>
        <v>КФКиС</v>
      </c>
    </row>
    <row r="80" spans="1:29" x14ac:dyDescent="0.25">
      <c r="A80" t="s">
        <v>22</v>
      </c>
      <c r="B80">
        <v>1101</v>
      </c>
      <c r="C80" t="s">
        <v>40</v>
      </c>
      <c r="D80">
        <v>611</v>
      </c>
      <c r="E80">
        <v>400010</v>
      </c>
      <c r="F80">
        <v>241</v>
      </c>
      <c r="G80">
        <v>222002</v>
      </c>
      <c r="H80" t="s">
        <v>24</v>
      </c>
      <c r="J80">
        <v>120</v>
      </c>
      <c r="K80">
        <v>272042535</v>
      </c>
      <c r="L80">
        <v>0</v>
      </c>
      <c r="M80">
        <v>0</v>
      </c>
      <c r="N80">
        <v>0</v>
      </c>
      <c r="O80">
        <v>0</v>
      </c>
      <c r="P80">
        <v>0</v>
      </c>
      <c r="Q80">
        <v>800700</v>
      </c>
      <c r="R80">
        <v>0</v>
      </c>
      <c r="S80">
        <v>0</v>
      </c>
      <c r="T80">
        <v>0</v>
      </c>
      <c r="U80">
        <v>800700</v>
      </c>
      <c r="V80">
        <v>-800700</v>
      </c>
      <c r="X80" s="12" t="str">
        <f>VLOOKUP(Результат[[#This Row],[Тип средств]],Таблица4[],2,0)</f>
        <v>Бюджетные средства (Бюджет муниципального образования)</v>
      </c>
      <c r="Y80" s="12" t="str">
        <f>VLOOKUP(Результат[[#This Row],[Тип средств]],Таблица4[],3,0)</f>
        <v>Местный бюджет</v>
      </c>
      <c r="Z80" s="12" t="str">
        <f>IF(LEFT(Результат[[#This Row],[ЦСР]],2)="06",VLOOKUP(Результат[[#This Row],[ЦСР]],Таблица3[[ЦСР]:[Пункт подпрограммы]],4,0),"")</f>
        <v>1.1.4</v>
      </c>
      <c r="AA80" s="1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80" s="1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80" s="12" t="str">
        <f t="shared" si="1"/>
        <v>КФКиС</v>
      </c>
    </row>
    <row r="81" spans="1:29" x14ac:dyDescent="0.25">
      <c r="A81" t="s">
        <v>22</v>
      </c>
      <c r="B81">
        <v>1101</v>
      </c>
      <c r="C81" t="s">
        <v>40</v>
      </c>
      <c r="D81">
        <v>611</v>
      </c>
      <c r="E81">
        <v>400010</v>
      </c>
      <c r="F81">
        <v>241</v>
      </c>
      <c r="G81">
        <v>223001</v>
      </c>
      <c r="H81" t="s">
        <v>29</v>
      </c>
      <c r="J81">
        <v>110</v>
      </c>
      <c r="K81">
        <v>272042534</v>
      </c>
      <c r="L81">
        <v>1068000</v>
      </c>
      <c r="M81">
        <v>0</v>
      </c>
      <c r="N81">
        <v>0</v>
      </c>
      <c r="O81">
        <v>0</v>
      </c>
      <c r="P81">
        <v>1068000</v>
      </c>
      <c r="Q81">
        <v>1900000</v>
      </c>
      <c r="R81">
        <v>1200000</v>
      </c>
      <c r="S81">
        <v>500000</v>
      </c>
      <c r="T81">
        <v>1968000</v>
      </c>
      <c r="U81">
        <v>5568000</v>
      </c>
      <c r="V81">
        <v>-4500000</v>
      </c>
      <c r="X81" s="12" t="str">
        <f>VLOOKUP(Результат[[#This Row],[Тип средств]],Таблица4[],2,0)</f>
        <v>Бюджетные средства (Бюджет муниципального образования)</v>
      </c>
      <c r="Y81" s="12" t="str">
        <f>VLOOKUP(Результат[[#This Row],[Тип средств]],Таблица4[],3,0)</f>
        <v>Местный бюджет</v>
      </c>
      <c r="Z81" s="12" t="str">
        <f>IF(LEFT(Результат[[#This Row],[ЦСР]],2)="06",VLOOKUP(Результат[[#This Row],[ЦСР]],Таблица3[[ЦСР]:[Пункт подпрограммы]],4,0),"")</f>
        <v>1.1.4</v>
      </c>
      <c r="AA81" s="1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81" s="1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81" s="12" t="str">
        <f t="shared" si="1"/>
        <v>КФКиС</v>
      </c>
    </row>
    <row r="82" spans="1:29" x14ac:dyDescent="0.25">
      <c r="A82" t="s">
        <v>22</v>
      </c>
      <c r="B82">
        <v>1101</v>
      </c>
      <c r="C82" t="s">
        <v>40</v>
      </c>
      <c r="D82">
        <v>611</v>
      </c>
      <c r="E82">
        <v>400010</v>
      </c>
      <c r="F82">
        <v>241</v>
      </c>
      <c r="G82">
        <v>223001</v>
      </c>
      <c r="H82" t="s">
        <v>31</v>
      </c>
      <c r="J82">
        <v>110</v>
      </c>
      <c r="K82">
        <v>272042534</v>
      </c>
      <c r="L82">
        <v>-129600</v>
      </c>
      <c r="M82">
        <v>-1390800</v>
      </c>
      <c r="N82">
        <v>-1390800</v>
      </c>
      <c r="O82">
        <v>139108.51</v>
      </c>
      <c r="P82">
        <v>-268708.51</v>
      </c>
      <c r="Q82">
        <v>270400</v>
      </c>
      <c r="R82">
        <v>410000</v>
      </c>
      <c r="S82">
        <v>0</v>
      </c>
      <c r="T82">
        <v>580800</v>
      </c>
      <c r="U82">
        <v>1261200</v>
      </c>
      <c r="V82">
        <v>-1390800</v>
      </c>
      <c r="X82" s="12" t="str">
        <f>VLOOKUP(Результат[[#This Row],[Тип средств]],Таблица4[],2,0)</f>
        <v>Бюджетные средства (Бюджет муниципального образования)</v>
      </c>
      <c r="Y82" s="12" t="str">
        <f>VLOOKUP(Результат[[#This Row],[Тип средств]],Таблица4[],3,0)</f>
        <v>Местный бюджет</v>
      </c>
      <c r="Z82" s="12" t="str">
        <f>IF(LEFT(Результат[[#This Row],[ЦСР]],2)="06",VLOOKUP(Результат[[#This Row],[ЦСР]],Таблица3[[ЦСР]:[Пункт подпрограммы]],4,0),"")</f>
        <v>1.1.4</v>
      </c>
      <c r="AA82" s="1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82" s="1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82" s="12" t="str">
        <f t="shared" si="1"/>
        <v>КФКиС</v>
      </c>
    </row>
    <row r="83" spans="1:29" x14ac:dyDescent="0.25">
      <c r="A83" t="s">
        <v>22</v>
      </c>
      <c r="B83">
        <v>1101</v>
      </c>
      <c r="C83" t="s">
        <v>40</v>
      </c>
      <c r="D83">
        <v>611</v>
      </c>
      <c r="E83">
        <v>400010</v>
      </c>
      <c r="F83">
        <v>241</v>
      </c>
      <c r="G83">
        <v>223001</v>
      </c>
      <c r="H83" t="s">
        <v>24</v>
      </c>
      <c r="J83">
        <v>110</v>
      </c>
      <c r="K83">
        <v>272042534</v>
      </c>
      <c r="L83">
        <v>0</v>
      </c>
      <c r="M83">
        <v>0</v>
      </c>
      <c r="N83">
        <v>0</v>
      </c>
      <c r="O83">
        <v>898974.08</v>
      </c>
      <c r="P83">
        <v>-898974.08</v>
      </c>
      <c r="Q83">
        <v>1600000</v>
      </c>
      <c r="R83">
        <v>1000000</v>
      </c>
      <c r="S83">
        <v>168200</v>
      </c>
      <c r="T83">
        <v>1400000</v>
      </c>
      <c r="U83">
        <v>4168200</v>
      </c>
      <c r="V83">
        <v>-4168200</v>
      </c>
      <c r="X83" s="12" t="str">
        <f>VLOOKUP(Результат[[#This Row],[Тип средств]],Таблица4[],2,0)</f>
        <v>Бюджетные средства (Бюджет муниципального образования)</v>
      </c>
      <c r="Y83" s="12" t="str">
        <f>VLOOKUP(Результат[[#This Row],[Тип средств]],Таблица4[],3,0)</f>
        <v>Местный бюджет</v>
      </c>
      <c r="Z83" s="12" t="str">
        <f>IF(LEFT(Результат[[#This Row],[ЦСР]],2)="06",VLOOKUP(Результат[[#This Row],[ЦСР]],Таблица3[[ЦСР]:[Пункт подпрограммы]],4,0),"")</f>
        <v>1.1.4</v>
      </c>
      <c r="AA83" s="1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83" s="1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83" s="12" t="str">
        <f t="shared" si="1"/>
        <v>КФКиС</v>
      </c>
    </row>
    <row r="84" spans="1:29" x14ac:dyDescent="0.25">
      <c r="A84" t="s">
        <v>22</v>
      </c>
      <c r="B84">
        <v>1101</v>
      </c>
      <c r="C84" t="s">
        <v>40</v>
      </c>
      <c r="D84">
        <v>611</v>
      </c>
      <c r="E84">
        <v>400010</v>
      </c>
      <c r="F84">
        <v>241</v>
      </c>
      <c r="G84">
        <v>223001</v>
      </c>
      <c r="H84" t="s">
        <v>32</v>
      </c>
      <c r="J84">
        <v>110</v>
      </c>
      <c r="K84">
        <v>272042534</v>
      </c>
      <c r="L84">
        <v>499060</v>
      </c>
      <c r="M84">
        <v>0</v>
      </c>
      <c r="N84">
        <v>0</v>
      </c>
      <c r="O84">
        <v>349996.23</v>
      </c>
      <c r="P84">
        <v>149063.76999999999</v>
      </c>
      <c r="Q84">
        <v>5200000</v>
      </c>
      <c r="R84">
        <v>4799060</v>
      </c>
      <c r="S84">
        <v>0</v>
      </c>
      <c r="T84">
        <v>0</v>
      </c>
      <c r="U84">
        <v>9999060</v>
      </c>
      <c r="V84">
        <v>-9500000</v>
      </c>
      <c r="X84" s="12" t="str">
        <f>VLOOKUP(Результат[[#This Row],[Тип средств]],Таблица4[],2,0)</f>
        <v>Бюджетные средства (Бюджет муниципального образования)</v>
      </c>
      <c r="Y84" s="12" t="str">
        <f>VLOOKUP(Результат[[#This Row],[Тип средств]],Таблица4[],3,0)</f>
        <v>Местный бюджет</v>
      </c>
      <c r="Z84" s="12" t="str">
        <f>IF(LEFT(Результат[[#This Row],[ЦСР]],2)="06",VLOOKUP(Результат[[#This Row],[ЦСР]],Таблица3[[ЦСР]:[Пункт подпрограммы]],4,0),"")</f>
        <v>1.1.4</v>
      </c>
      <c r="AA84" s="1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84" s="1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84" s="12" t="str">
        <f t="shared" si="1"/>
        <v>КФКиС</v>
      </c>
    </row>
    <row r="85" spans="1:29" x14ac:dyDescent="0.25">
      <c r="A85" t="s">
        <v>22</v>
      </c>
      <c r="B85">
        <v>1101</v>
      </c>
      <c r="C85" t="s">
        <v>40</v>
      </c>
      <c r="D85">
        <v>611</v>
      </c>
      <c r="E85">
        <v>400010</v>
      </c>
      <c r="F85">
        <v>241</v>
      </c>
      <c r="G85">
        <v>223001</v>
      </c>
      <c r="H85" t="s">
        <v>29</v>
      </c>
      <c r="J85">
        <v>120</v>
      </c>
      <c r="K85">
        <v>272042534</v>
      </c>
      <c r="L85">
        <v>-1068000</v>
      </c>
      <c r="M85">
        <v>0</v>
      </c>
      <c r="N85">
        <v>0</v>
      </c>
      <c r="O85">
        <v>0</v>
      </c>
      <c r="P85">
        <v>-1068000</v>
      </c>
      <c r="Q85">
        <v>0</v>
      </c>
      <c r="R85">
        <v>0</v>
      </c>
      <c r="S85">
        <v>0</v>
      </c>
      <c r="T85">
        <v>417400</v>
      </c>
      <c r="U85">
        <v>417400</v>
      </c>
      <c r="V85">
        <v>-1485400</v>
      </c>
      <c r="X85" s="12" t="str">
        <f>VLOOKUP(Результат[[#This Row],[Тип средств]],Таблица4[],2,0)</f>
        <v>Бюджетные средства (Бюджет муниципального образования)</v>
      </c>
      <c r="Y85" s="12" t="str">
        <f>VLOOKUP(Результат[[#This Row],[Тип средств]],Таблица4[],3,0)</f>
        <v>Местный бюджет</v>
      </c>
      <c r="Z85" s="12" t="str">
        <f>IF(LEFT(Результат[[#This Row],[ЦСР]],2)="06",VLOOKUP(Результат[[#This Row],[ЦСР]],Таблица3[[ЦСР]:[Пункт подпрограммы]],4,0),"")</f>
        <v>1.1.4</v>
      </c>
      <c r="AA85" s="1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85" s="1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85" s="12" t="str">
        <f t="shared" si="1"/>
        <v>КФКиС</v>
      </c>
    </row>
    <row r="86" spans="1:29" x14ac:dyDescent="0.25">
      <c r="A86" t="s">
        <v>22</v>
      </c>
      <c r="B86">
        <v>1101</v>
      </c>
      <c r="C86" t="s">
        <v>40</v>
      </c>
      <c r="D86">
        <v>611</v>
      </c>
      <c r="E86">
        <v>400010</v>
      </c>
      <c r="F86">
        <v>241</v>
      </c>
      <c r="G86">
        <v>223001</v>
      </c>
      <c r="H86" t="s">
        <v>31</v>
      </c>
      <c r="J86">
        <v>120</v>
      </c>
      <c r="K86">
        <v>272042534</v>
      </c>
      <c r="L86">
        <v>129600</v>
      </c>
      <c r="M86">
        <v>1390800</v>
      </c>
      <c r="N86">
        <v>1390800</v>
      </c>
      <c r="O86">
        <v>0</v>
      </c>
      <c r="P86">
        <v>129600</v>
      </c>
      <c r="Q86">
        <v>129600</v>
      </c>
      <c r="R86">
        <v>0</v>
      </c>
      <c r="S86">
        <v>0</v>
      </c>
      <c r="T86">
        <v>0</v>
      </c>
      <c r="U86">
        <v>129600</v>
      </c>
      <c r="V86">
        <v>0</v>
      </c>
      <c r="X86" s="12" t="str">
        <f>VLOOKUP(Результат[[#This Row],[Тип средств]],Таблица4[],2,0)</f>
        <v>Бюджетные средства (Бюджет муниципального образования)</v>
      </c>
      <c r="Y86" s="12" t="str">
        <f>VLOOKUP(Результат[[#This Row],[Тип средств]],Таблица4[],3,0)</f>
        <v>Местный бюджет</v>
      </c>
      <c r="Z86" s="12" t="str">
        <f>IF(LEFT(Результат[[#This Row],[ЦСР]],2)="06",VLOOKUP(Результат[[#This Row],[ЦСР]],Таблица3[[ЦСР]:[Пункт подпрограммы]],4,0),"")</f>
        <v>1.1.4</v>
      </c>
      <c r="AA86" s="1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86" s="1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86" s="12" t="str">
        <f t="shared" si="1"/>
        <v>КФКиС</v>
      </c>
    </row>
    <row r="87" spans="1:29" x14ac:dyDescent="0.25">
      <c r="A87" t="s">
        <v>22</v>
      </c>
      <c r="B87">
        <v>1101</v>
      </c>
      <c r="C87" t="s">
        <v>40</v>
      </c>
      <c r="D87">
        <v>611</v>
      </c>
      <c r="E87">
        <v>400010</v>
      </c>
      <c r="F87">
        <v>241</v>
      </c>
      <c r="G87">
        <v>223001</v>
      </c>
      <c r="H87" t="s">
        <v>32</v>
      </c>
      <c r="J87">
        <v>120</v>
      </c>
      <c r="K87">
        <v>272042534</v>
      </c>
      <c r="L87">
        <v>-499060</v>
      </c>
      <c r="M87">
        <v>0</v>
      </c>
      <c r="N87">
        <v>0</v>
      </c>
      <c r="O87">
        <v>0</v>
      </c>
      <c r="P87">
        <v>-499060</v>
      </c>
      <c r="Q87">
        <v>0</v>
      </c>
      <c r="R87">
        <v>0</v>
      </c>
      <c r="S87">
        <v>4500000</v>
      </c>
      <c r="T87">
        <v>4790840</v>
      </c>
      <c r="U87">
        <v>9290840</v>
      </c>
      <c r="V87">
        <v>-9789900</v>
      </c>
      <c r="X87" s="12" t="str">
        <f>VLOOKUP(Результат[[#This Row],[Тип средств]],Таблица4[],2,0)</f>
        <v>Бюджетные средства (Бюджет муниципального образования)</v>
      </c>
      <c r="Y87" s="12" t="str">
        <f>VLOOKUP(Результат[[#This Row],[Тип средств]],Таблица4[],3,0)</f>
        <v>Местный бюджет</v>
      </c>
      <c r="Z87" s="12" t="str">
        <f>IF(LEFT(Результат[[#This Row],[ЦСР]],2)="06",VLOOKUP(Результат[[#This Row],[ЦСР]],Таблица3[[ЦСР]:[Пункт подпрограммы]],4,0),"")</f>
        <v>1.1.4</v>
      </c>
      <c r="AA87" s="1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87" s="1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87" s="12" t="str">
        <f t="shared" si="1"/>
        <v>КФКиС</v>
      </c>
    </row>
    <row r="88" spans="1:29" x14ac:dyDescent="0.25">
      <c r="A88" t="s">
        <v>22</v>
      </c>
      <c r="B88">
        <v>1101</v>
      </c>
      <c r="C88" t="s">
        <v>40</v>
      </c>
      <c r="D88">
        <v>611</v>
      </c>
      <c r="E88">
        <v>400010</v>
      </c>
      <c r="F88">
        <v>241</v>
      </c>
      <c r="G88">
        <v>223002</v>
      </c>
      <c r="H88" t="s">
        <v>29</v>
      </c>
      <c r="J88">
        <v>110</v>
      </c>
      <c r="K88">
        <v>272042534</v>
      </c>
      <c r="L88">
        <v>152115</v>
      </c>
      <c r="M88">
        <v>0</v>
      </c>
      <c r="N88">
        <v>0</v>
      </c>
      <c r="O88">
        <v>240486.19</v>
      </c>
      <c r="P88">
        <v>-88371.19</v>
      </c>
      <c r="Q88">
        <v>700000</v>
      </c>
      <c r="R88">
        <v>600000</v>
      </c>
      <c r="S88">
        <v>260000</v>
      </c>
      <c r="T88">
        <v>592115</v>
      </c>
      <c r="U88">
        <v>2152115</v>
      </c>
      <c r="V88">
        <v>-2000000</v>
      </c>
      <c r="X88" s="12" t="str">
        <f>VLOOKUP(Результат[[#This Row],[Тип средств]],Таблица4[],2,0)</f>
        <v>Бюджетные средства (Бюджет муниципального образования)</v>
      </c>
      <c r="Y88" s="12" t="str">
        <f>VLOOKUP(Результат[[#This Row],[Тип средств]],Таблица4[],3,0)</f>
        <v>Местный бюджет</v>
      </c>
      <c r="Z88" s="12" t="str">
        <f>IF(LEFT(Результат[[#This Row],[ЦСР]],2)="06",VLOOKUP(Результат[[#This Row],[ЦСР]],Таблица3[[ЦСР]:[Пункт подпрограммы]],4,0),"")</f>
        <v>1.1.4</v>
      </c>
      <c r="AA88" s="1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88" s="1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88" s="12" t="str">
        <f t="shared" si="1"/>
        <v>КФКиС</v>
      </c>
    </row>
    <row r="89" spans="1:29" x14ac:dyDescent="0.25">
      <c r="A89" t="s">
        <v>22</v>
      </c>
      <c r="B89">
        <v>1101</v>
      </c>
      <c r="C89" t="s">
        <v>40</v>
      </c>
      <c r="D89">
        <v>611</v>
      </c>
      <c r="E89">
        <v>400010</v>
      </c>
      <c r="F89">
        <v>241</v>
      </c>
      <c r="G89">
        <v>223002</v>
      </c>
      <c r="H89" t="s">
        <v>31</v>
      </c>
      <c r="J89">
        <v>110</v>
      </c>
      <c r="K89">
        <v>272042534</v>
      </c>
      <c r="L89">
        <v>-29954</v>
      </c>
      <c r="M89">
        <v>-300400</v>
      </c>
      <c r="N89">
        <v>-300400</v>
      </c>
      <c r="O89">
        <v>47339.65</v>
      </c>
      <c r="P89">
        <v>-77293.649999999994</v>
      </c>
      <c r="Q89">
        <v>50046</v>
      </c>
      <c r="R89">
        <v>80000</v>
      </c>
      <c r="S89">
        <v>70000</v>
      </c>
      <c r="T89">
        <v>70400</v>
      </c>
      <c r="U89">
        <v>270446</v>
      </c>
      <c r="V89">
        <v>-300400</v>
      </c>
      <c r="X89" s="12" t="str">
        <f>VLOOKUP(Результат[[#This Row],[Тип средств]],Таблица4[],2,0)</f>
        <v>Бюджетные средства (Бюджет муниципального образования)</v>
      </c>
      <c r="Y89" s="12" t="str">
        <f>VLOOKUP(Результат[[#This Row],[Тип средств]],Таблица4[],3,0)</f>
        <v>Местный бюджет</v>
      </c>
      <c r="Z89" s="12" t="str">
        <f>IF(LEFT(Результат[[#This Row],[ЦСР]],2)="06",VLOOKUP(Результат[[#This Row],[ЦСР]],Таблица3[[ЦСР]:[Пункт подпрограммы]],4,0),"")</f>
        <v>1.1.4</v>
      </c>
      <c r="AA89" s="1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89" s="1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89" s="12" t="str">
        <f t="shared" si="1"/>
        <v>КФКиС</v>
      </c>
    </row>
    <row r="90" spans="1:29" x14ac:dyDescent="0.25">
      <c r="A90" t="s">
        <v>22</v>
      </c>
      <c r="B90">
        <v>1101</v>
      </c>
      <c r="C90" t="s">
        <v>40</v>
      </c>
      <c r="D90">
        <v>611</v>
      </c>
      <c r="E90">
        <v>400010</v>
      </c>
      <c r="F90">
        <v>241</v>
      </c>
      <c r="G90">
        <v>223002</v>
      </c>
      <c r="H90" t="s">
        <v>24</v>
      </c>
      <c r="J90">
        <v>110</v>
      </c>
      <c r="K90">
        <v>272042534</v>
      </c>
      <c r="L90">
        <v>0</v>
      </c>
      <c r="M90">
        <v>0</v>
      </c>
      <c r="N90">
        <v>0</v>
      </c>
      <c r="O90">
        <v>742141.4</v>
      </c>
      <c r="P90">
        <v>-742141.4</v>
      </c>
      <c r="Q90">
        <v>1500000</v>
      </c>
      <c r="R90">
        <v>1500000</v>
      </c>
      <c r="S90">
        <v>1500000</v>
      </c>
      <c r="T90">
        <v>1576400</v>
      </c>
      <c r="U90">
        <v>6076400</v>
      </c>
      <c r="V90">
        <v>-6076400</v>
      </c>
      <c r="X90" s="12" t="str">
        <f>VLOOKUP(Результат[[#This Row],[Тип средств]],Таблица4[],2,0)</f>
        <v>Бюджетные средства (Бюджет муниципального образования)</v>
      </c>
      <c r="Y90" s="12" t="str">
        <f>VLOOKUP(Результат[[#This Row],[Тип средств]],Таблица4[],3,0)</f>
        <v>Местный бюджет</v>
      </c>
      <c r="Z90" s="12" t="str">
        <f>IF(LEFT(Результат[[#This Row],[ЦСР]],2)="06",VLOOKUP(Результат[[#This Row],[ЦСР]],Таблица3[[ЦСР]:[Пункт подпрограммы]],4,0),"")</f>
        <v>1.1.4</v>
      </c>
      <c r="AA90" s="1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90" s="1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90" s="12" t="str">
        <f t="shared" si="1"/>
        <v>КФКиС</v>
      </c>
    </row>
    <row r="91" spans="1:29" x14ac:dyDescent="0.25">
      <c r="A91" t="s">
        <v>22</v>
      </c>
      <c r="B91">
        <v>1101</v>
      </c>
      <c r="C91" t="s">
        <v>40</v>
      </c>
      <c r="D91">
        <v>611</v>
      </c>
      <c r="E91">
        <v>400010</v>
      </c>
      <c r="F91">
        <v>241</v>
      </c>
      <c r="G91">
        <v>223002</v>
      </c>
      <c r="H91" t="s">
        <v>32</v>
      </c>
      <c r="J91">
        <v>110</v>
      </c>
      <c r="K91">
        <v>272042534</v>
      </c>
      <c r="L91">
        <v>665385</v>
      </c>
      <c r="M91">
        <v>0</v>
      </c>
      <c r="N91">
        <v>0</v>
      </c>
      <c r="O91">
        <v>1647129.78</v>
      </c>
      <c r="P91">
        <v>-981744.78</v>
      </c>
      <c r="Q91">
        <v>4400000</v>
      </c>
      <c r="R91">
        <v>5065385</v>
      </c>
      <c r="S91">
        <v>0</v>
      </c>
      <c r="T91">
        <v>0</v>
      </c>
      <c r="U91">
        <v>9465385</v>
      </c>
      <c r="V91">
        <v>-8800000</v>
      </c>
      <c r="X91" s="12" t="str">
        <f>VLOOKUP(Результат[[#This Row],[Тип средств]],Таблица4[],2,0)</f>
        <v>Бюджетные средства (Бюджет муниципального образования)</v>
      </c>
      <c r="Y91" s="12" t="str">
        <f>VLOOKUP(Результат[[#This Row],[Тип средств]],Таблица4[],3,0)</f>
        <v>Местный бюджет</v>
      </c>
      <c r="Z91" s="12" t="str">
        <f>IF(LEFT(Результат[[#This Row],[ЦСР]],2)="06",VLOOKUP(Результат[[#This Row],[ЦСР]],Таблица3[[ЦСР]:[Пункт подпрограммы]],4,0),"")</f>
        <v>1.1.4</v>
      </c>
      <c r="AA91" s="1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91" s="1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91" s="12" t="str">
        <f t="shared" si="1"/>
        <v>КФКиС</v>
      </c>
    </row>
    <row r="92" spans="1:29" x14ac:dyDescent="0.25">
      <c r="A92" t="s">
        <v>22</v>
      </c>
      <c r="B92">
        <v>1101</v>
      </c>
      <c r="C92" t="s">
        <v>40</v>
      </c>
      <c r="D92">
        <v>611</v>
      </c>
      <c r="E92">
        <v>400010</v>
      </c>
      <c r="F92">
        <v>241</v>
      </c>
      <c r="G92">
        <v>223002</v>
      </c>
      <c r="H92" t="s">
        <v>29</v>
      </c>
      <c r="J92">
        <v>120</v>
      </c>
      <c r="K92">
        <v>272042534</v>
      </c>
      <c r="L92">
        <v>-152115</v>
      </c>
      <c r="M92">
        <v>0</v>
      </c>
      <c r="N92">
        <v>0</v>
      </c>
      <c r="O92">
        <v>0</v>
      </c>
      <c r="P92">
        <v>-152115</v>
      </c>
      <c r="Q92">
        <v>0</v>
      </c>
      <c r="R92">
        <v>0</v>
      </c>
      <c r="S92">
        <v>0</v>
      </c>
      <c r="T92">
        <v>48485</v>
      </c>
      <c r="U92">
        <v>48485</v>
      </c>
      <c r="V92">
        <v>-200600</v>
      </c>
      <c r="X92" s="12" t="str">
        <f>VLOOKUP(Результат[[#This Row],[Тип средств]],Таблица4[],2,0)</f>
        <v>Бюджетные средства (Бюджет муниципального образования)</v>
      </c>
      <c r="Y92" s="12" t="str">
        <f>VLOOKUP(Результат[[#This Row],[Тип средств]],Таблица4[],3,0)</f>
        <v>Местный бюджет</v>
      </c>
      <c r="Z92" s="12" t="str">
        <f>IF(LEFT(Результат[[#This Row],[ЦСР]],2)="06",VLOOKUP(Результат[[#This Row],[ЦСР]],Таблица3[[ЦСР]:[Пункт подпрограммы]],4,0),"")</f>
        <v>1.1.4</v>
      </c>
      <c r="AA92" s="1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92" s="1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92" s="12" t="str">
        <f t="shared" si="1"/>
        <v>КФКиС</v>
      </c>
    </row>
    <row r="93" spans="1:29" x14ac:dyDescent="0.25">
      <c r="A93" t="s">
        <v>22</v>
      </c>
      <c r="B93">
        <v>1101</v>
      </c>
      <c r="C93" t="s">
        <v>40</v>
      </c>
      <c r="D93">
        <v>611</v>
      </c>
      <c r="E93">
        <v>400010</v>
      </c>
      <c r="F93">
        <v>241</v>
      </c>
      <c r="G93">
        <v>223002</v>
      </c>
      <c r="H93" t="s">
        <v>31</v>
      </c>
      <c r="J93">
        <v>120</v>
      </c>
      <c r="K93">
        <v>272042534</v>
      </c>
      <c r="L93">
        <v>29954</v>
      </c>
      <c r="M93">
        <v>300400</v>
      </c>
      <c r="N93">
        <v>300400</v>
      </c>
      <c r="O93">
        <v>0</v>
      </c>
      <c r="P93">
        <v>29954</v>
      </c>
      <c r="Q93">
        <v>29954</v>
      </c>
      <c r="R93">
        <v>0</v>
      </c>
      <c r="S93">
        <v>0</v>
      </c>
      <c r="T93">
        <v>0</v>
      </c>
      <c r="U93">
        <v>29954</v>
      </c>
      <c r="V93">
        <v>0</v>
      </c>
      <c r="X93" s="12" t="str">
        <f>VLOOKUP(Результат[[#This Row],[Тип средств]],Таблица4[],2,0)</f>
        <v>Бюджетные средства (Бюджет муниципального образования)</v>
      </c>
      <c r="Y93" s="12" t="str">
        <f>VLOOKUP(Результат[[#This Row],[Тип средств]],Таблица4[],3,0)</f>
        <v>Местный бюджет</v>
      </c>
      <c r="Z93" s="12" t="str">
        <f>IF(LEFT(Результат[[#This Row],[ЦСР]],2)="06",VLOOKUP(Результат[[#This Row],[ЦСР]],Таблица3[[ЦСР]:[Пункт подпрограммы]],4,0),"")</f>
        <v>1.1.4</v>
      </c>
      <c r="AA93" s="1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93" s="1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93" s="12" t="str">
        <f t="shared" si="1"/>
        <v>КФКиС</v>
      </c>
    </row>
    <row r="94" spans="1:29" x14ac:dyDescent="0.25">
      <c r="A94" t="s">
        <v>22</v>
      </c>
      <c r="B94">
        <v>1101</v>
      </c>
      <c r="C94" t="s">
        <v>40</v>
      </c>
      <c r="D94">
        <v>611</v>
      </c>
      <c r="E94">
        <v>400010</v>
      </c>
      <c r="F94">
        <v>241</v>
      </c>
      <c r="G94">
        <v>223002</v>
      </c>
      <c r="H94" t="s">
        <v>32</v>
      </c>
      <c r="J94">
        <v>120</v>
      </c>
      <c r="K94">
        <v>272042534</v>
      </c>
      <c r="L94">
        <v>-665385</v>
      </c>
      <c r="M94">
        <v>0</v>
      </c>
      <c r="N94">
        <v>0</v>
      </c>
      <c r="O94">
        <v>0</v>
      </c>
      <c r="P94">
        <v>-665385</v>
      </c>
      <c r="Q94">
        <v>0</v>
      </c>
      <c r="R94">
        <v>0</v>
      </c>
      <c r="S94">
        <v>4000000</v>
      </c>
      <c r="T94">
        <v>4593815</v>
      </c>
      <c r="U94">
        <v>8593815</v>
      </c>
      <c r="V94">
        <v>-9259200</v>
      </c>
      <c r="X94" s="12" t="str">
        <f>VLOOKUP(Результат[[#This Row],[Тип средств]],Таблица4[],2,0)</f>
        <v>Бюджетные средства (Бюджет муниципального образования)</v>
      </c>
      <c r="Y94" s="12" t="str">
        <f>VLOOKUP(Результат[[#This Row],[Тип средств]],Таблица4[],3,0)</f>
        <v>Местный бюджет</v>
      </c>
      <c r="Z94" s="12" t="str">
        <f>IF(LEFT(Результат[[#This Row],[ЦСР]],2)="06",VLOOKUP(Результат[[#This Row],[ЦСР]],Таблица3[[ЦСР]:[Пункт подпрограммы]],4,0),"")</f>
        <v>1.1.4</v>
      </c>
      <c r="AA94" s="1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94" s="1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94" s="12" t="str">
        <f t="shared" si="1"/>
        <v>КФКиС</v>
      </c>
    </row>
    <row r="95" spans="1:29" x14ac:dyDescent="0.25">
      <c r="A95" t="s">
        <v>22</v>
      </c>
      <c r="B95">
        <v>1101</v>
      </c>
      <c r="C95" t="s">
        <v>40</v>
      </c>
      <c r="D95">
        <v>611</v>
      </c>
      <c r="E95">
        <v>400010</v>
      </c>
      <c r="F95">
        <v>241</v>
      </c>
      <c r="G95">
        <v>223003</v>
      </c>
      <c r="H95" t="s">
        <v>29</v>
      </c>
      <c r="J95">
        <v>110</v>
      </c>
      <c r="K95">
        <v>272042534</v>
      </c>
      <c r="L95">
        <v>-6900</v>
      </c>
      <c r="M95">
        <v>0</v>
      </c>
      <c r="N95">
        <v>0</v>
      </c>
      <c r="O95">
        <v>17105.37</v>
      </c>
      <c r="P95">
        <v>-24005.37</v>
      </c>
      <c r="Q95">
        <v>80000</v>
      </c>
      <c r="R95">
        <v>80000</v>
      </c>
      <c r="S95">
        <v>65000</v>
      </c>
      <c r="T95">
        <v>68100</v>
      </c>
      <c r="U95">
        <v>293100</v>
      </c>
      <c r="V95">
        <v>-300000</v>
      </c>
      <c r="X95" s="12" t="str">
        <f>VLOOKUP(Результат[[#This Row],[Тип средств]],Таблица4[],2,0)</f>
        <v>Бюджетные средства (Бюджет муниципального образования)</v>
      </c>
      <c r="Y95" s="12" t="str">
        <f>VLOOKUP(Результат[[#This Row],[Тип средств]],Таблица4[],3,0)</f>
        <v>Местный бюджет</v>
      </c>
      <c r="Z95" s="12" t="str">
        <f>IF(LEFT(Результат[[#This Row],[ЦСР]],2)="06",VLOOKUP(Результат[[#This Row],[ЦСР]],Таблица3[[ЦСР]:[Пункт подпрограммы]],4,0),"")</f>
        <v>1.1.4</v>
      </c>
      <c r="AA95" s="1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95" s="1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95" s="12" t="str">
        <f t="shared" si="1"/>
        <v>КФКиС</v>
      </c>
    </row>
    <row r="96" spans="1:29" x14ac:dyDescent="0.25">
      <c r="A96" t="s">
        <v>22</v>
      </c>
      <c r="B96">
        <v>1101</v>
      </c>
      <c r="C96" t="s">
        <v>40</v>
      </c>
      <c r="D96">
        <v>611</v>
      </c>
      <c r="E96">
        <v>400010</v>
      </c>
      <c r="F96">
        <v>241</v>
      </c>
      <c r="G96">
        <v>223003</v>
      </c>
      <c r="H96" t="s">
        <v>31</v>
      </c>
      <c r="J96">
        <v>110</v>
      </c>
      <c r="K96">
        <v>272042534</v>
      </c>
      <c r="L96">
        <v>-10100</v>
      </c>
      <c r="M96">
        <v>-53100</v>
      </c>
      <c r="N96">
        <v>-53100</v>
      </c>
      <c r="O96">
        <v>3900</v>
      </c>
      <c r="P96">
        <v>-14000</v>
      </c>
      <c r="Q96">
        <v>3900</v>
      </c>
      <c r="R96">
        <v>12000</v>
      </c>
      <c r="S96">
        <v>14000</v>
      </c>
      <c r="T96">
        <v>13100</v>
      </c>
      <c r="U96">
        <v>43000</v>
      </c>
      <c r="V96">
        <v>-53100</v>
      </c>
      <c r="X96" s="12" t="str">
        <f>VLOOKUP(Результат[[#This Row],[Тип средств]],Таблица4[],2,0)</f>
        <v>Бюджетные средства (Бюджет муниципального образования)</v>
      </c>
      <c r="Y96" s="12" t="str">
        <f>VLOOKUP(Результат[[#This Row],[Тип средств]],Таблица4[],3,0)</f>
        <v>Местный бюджет</v>
      </c>
      <c r="Z96" s="12" t="str">
        <f>IF(LEFT(Результат[[#This Row],[ЦСР]],2)="06",VLOOKUP(Результат[[#This Row],[ЦСР]],Таблица3[[ЦСР]:[Пункт подпрограммы]],4,0),"")</f>
        <v>1.1.4</v>
      </c>
      <c r="AA96" s="1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96" s="1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96" s="12" t="str">
        <f t="shared" si="1"/>
        <v>КФКиС</v>
      </c>
    </row>
    <row r="97" spans="1:29" x14ac:dyDescent="0.25">
      <c r="A97" t="s">
        <v>22</v>
      </c>
      <c r="B97">
        <v>1101</v>
      </c>
      <c r="C97" t="s">
        <v>40</v>
      </c>
      <c r="D97">
        <v>611</v>
      </c>
      <c r="E97">
        <v>400010</v>
      </c>
      <c r="F97">
        <v>241</v>
      </c>
      <c r="G97">
        <v>223003</v>
      </c>
      <c r="H97" t="s">
        <v>24</v>
      </c>
      <c r="J97">
        <v>110</v>
      </c>
      <c r="K97">
        <v>272042534</v>
      </c>
      <c r="L97">
        <v>0</v>
      </c>
      <c r="M97">
        <v>0</v>
      </c>
      <c r="N97">
        <v>0</v>
      </c>
      <c r="O97">
        <v>0</v>
      </c>
      <c r="P97">
        <v>0</v>
      </c>
      <c r="Q97">
        <v>70000</v>
      </c>
      <c r="R97">
        <v>70000</v>
      </c>
      <c r="S97">
        <v>70000</v>
      </c>
      <c r="T97">
        <v>80200</v>
      </c>
      <c r="U97">
        <v>290200</v>
      </c>
      <c r="V97">
        <v>-290200</v>
      </c>
      <c r="X97" s="12" t="str">
        <f>VLOOKUP(Результат[[#This Row],[Тип средств]],Таблица4[],2,0)</f>
        <v>Бюджетные средства (Бюджет муниципального образования)</v>
      </c>
      <c r="Y97" s="12" t="str">
        <f>VLOOKUP(Результат[[#This Row],[Тип средств]],Таблица4[],3,0)</f>
        <v>Местный бюджет</v>
      </c>
      <c r="Z97" s="12" t="str">
        <f>IF(LEFT(Результат[[#This Row],[ЦСР]],2)="06",VLOOKUP(Результат[[#This Row],[ЦСР]],Таблица3[[ЦСР]:[Пункт подпрограммы]],4,0),"")</f>
        <v>1.1.4</v>
      </c>
      <c r="AA97" s="1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97" s="1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97" s="12" t="str">
        <f t="shared" si="1"/>
        <v>КФКиС</v>
      </c>
    </row>
    <row r="98" spans="1:29" x14ac:dyDescent="0.25">
      <c r="A98" t="s">
        <v>22</v>
      </c>
      <c r="B98">
        <v>1101</v>
      </c>
      <c r="C98" t="s">
        <v>40</v>
      </c>
      <c r="D98">
        <v>611</v>
      </c>
      <c r="E98">
        <v>400010</v>
      </c>
      <c r="F98">
        <v>241</v>
      </c>
      <c r="G98">
        <v>223003</v>
      </c>
      <c r="H98" t="s">
        <v>32</v>
      </c>
      <c r="J98">
        <v>110</v>
      </c>
      <c r="K98">
        <v>272042534</v>
      </c>
      <c r="L98">
        <v>-274473</v>
      </c>
      <c r="M98">
        <v>0</v>
      </c>
      <c r="N98">
        <v>0</v>
      </c>
      <c r="O98">
        <v>189097.92</v>
      </c>
      <c r="P98">
        <v>-463570.92</v>
      </c>
      <c r="Q98">
        <v>450000</v>
      </c>
      <c r="R98">
        <v>450000</v>
      </c>
      <c r="S98">
        <v>25527</v>
      </c>
      <c r="T98">
        <v>0</v>
      </c>
      <c r="U98">
        <v>925527</v>
      </c>
      <c r="V98">
        <v>-1200000</v>
      </c>
      <c r="X98" s="12" t="str">
        <f>VLOOKUP(Результат[[#This Row],[Тип средств]],Таблица4[],2,0)</f>
        <v>Бюджетные средства (Бюджет муниципального образования)</v>
      </c>
      <c r="Y98" s="12" t="str">
        <f>VLOOKUP(Результат[[#This Row],[Тип средств]],Таблица4[],3,0)</f>
        <v>Местный бюджет</v>
      </c>
      <c r="Z98" s="12" t="str">
        <f>IF(LEFT(Результат[[#This Row],[ЦСР]],2)="06",VLOOKUP(Результат[[#This Row],[ЦСР]],Таблица3[[ЦСР]:[Пункт подпрограммы]],4,0),"")</f>
        <v>1.1.4</v>
      </c>
      <c r="AA98" s="1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98" s="1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98" s="12" t="str">
        <f t="shared" si="1"/>
        <v>КФКиС</v>
      </c>
    </row>
    <row r="99" spans="1:29" x14ac:dyDescent="0.25">
      <c r="A99" t="s">
        <v>22</v>
      </c>
      <c r="B99">
        <v>1101</v>
      </c>
      <c r="C99" t="s">
        <v>40</v>
      </c>
      <c r="D99">
        <v>611</v>
      </c>
      <c r="E99">
        <v>400010</v>
      </c>
      <c r="F99">
        <v>241</v>
      </c>
      <c r="G99">
        <v>223003</v>
      </c>
      <c r="H99" t="s">
        <v>29</v>
      </c>
      <c r="J99">
        <v>120</v>
      </c>
      <c r="K99">
        <v>272042534</v>
      </c>
      <c r="L99">
        <v>6900</v>
      </c>
      <c r="M99">
        <v>0</v>
      </c>
      <c r="N99">
        <v>0</v>
      </c>
      <c r="O99">
        <v>0</v>
      </c>
      <c r="P99">
        <v>6900</v>
      </c>
      <c r="Q99">
        <v>0</v>
      </c>
      <c r="R99">
        <v>0</v>
      </c>
      <c r="S99">
        <v>0</v>
      </c>
      <c r="T99">
        <v>31000</v>
      </c>
      <c r="U99">
        <v>31000</v>
      </c>
      <c r="V99">
        <v>-24100</v>
      </c>
      <c r="X99" s="12" t="str">
        <f>VLOOKUP(Результат[[#This Row],[Тип средств]],Таблица4[],2,0)</f>
        <v>Бюджетные средства (Бюджет муниципального образования)</v>
      </c>
      <c r="Y99" s="12" t="str">
        <f>VLOOKUP(Результат[[#This Row],[Тип средств]],Таблица4[],3,0)</f>
        <v>Местный бюджет</v>
      </c>
      <c r="Z99" s="12" t="str">
        <f>IF(LEFT(Результат[[#This Row],[ЦСР]],2)="06",VLOOKUP(Результат[[#This Row],[ЦСР]],Таблица3[[ЦСР]:[Пункт подпрограммы]],4,0),"")</f>
        <v>1.1.4</v>
      </c>
      <c r="AA99" s="1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99" s="1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99" s="12" t="str">
        <f t="shared" si="1"/>
        <v>КФКиС</v>
      </c>
    </row>
    <row r="100" spans="1:29" x14ac:dyDescent="0.25">
      <c r="A100" t="s">
        <v>22</v>
      </c>
      <c r="B100">
        <v>1101</v>
      </c>
      <c r="C100" t="s">
        <v>40</v>
      </c>
      <c r="D100">
        <v>611</v>
      </c>
      <c r="E100">
        <v>400010</v>
      </c>
      <c r="F100">
        <v>241</v>
      </c>
      <c r="G100">
        <v>223003</v>
      </c>
      <c r="H100" t="s">
        <v>31</v>
      </c>
      <c r="J100">
        <v>120</v>
      </c>
      <c r="K100">
        <v>272042534</v>
      </c>
      <c r="L100">
        <v>10100</v>
      </c>
      <c r="M100">
        <v>53100</v>
      </c>
      <c r="N100">
        <v>53100</v>
      </c>
      <c r="O100">
        <v>0</v>
      </c>
      <c r="P100">
        <v>10100</v>
      </c>
      <c r="Q100">
        <v>10100</v>
      </c>
      <c r="R100">
        <v>0</v>
      </c>
      <c r="S100">
        <v>0</v>
      </c>
      <c r="T100">
        <v>0</v>
      </c>
      <c r="U100">
        <v>10100</v>
      </c>
      <c r="V100">
        <v>0</v>
      </c>
      <c r="X100" s="12" t="str">
        <f>VLOOKUP(Результат[[#This Row],[Тип средств]],Таблица4[],2,0)</f>
        <v>Бюджетные средства (Бюджет муниципального образования)</v>
      </c>
      <c r="Y100" s="12" t="str">
        <f>VLOOKUP(Результат[[#This Row],[Тип средств]],Таблица4[],3,0)</f>
        <v>Местный бюджет</v>
      </c>
      <c r="Z100" s="12" t="str">
        <f>IF(LEFT(Результат[[#This Row],[ЦСР]],2)="06",VLOOKUP(Результат[[#This Row],[ЦСР]],Таблица3[[ЦСР]:[Пункт подпрограммы]],4,0),"")</f>
        <v>1.1.4</v>
      </c>
      <c r="AA100" s="1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00" s="1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00" s="12" t="str">
        <f t="shared" si="1"/>
        <v>КФКиС</v>
      </c>
    </row>
    <row r="101" spans="1:29" x14ac:dyDescent="0.25">
      <c r="A101" t="s">
        <v>22</v>
      </c>
      <c r="B101">
        <v>1101</v>
      </c>
      <c r="C101" t="s">
        <v>40</v>
      </c>
      <c r="D101">
        <v>611</v>
      </c>
      <c r="E101">
        <v>400010</v>
      </c>
      <c r="F101">
        <v>241</v>
      </c>
      <c r="G101">
        <v>223003</v>
      </c>
      <c r="H101" t="s">
        <v>32</v>
      </c>
      <c r="J101">
        <v>120</v>
      </c>
      <c r="K101">
        <v>272042534</v>
      </c>
      <c r="L101">
        <v>274473</v>
      </c>
      <c r="M101">
        <v>0</v>
      </c>
      <c r="N101">
        <v>0</v>
      </c>
      <c r="O101">
        <v>0</v>
      </c>
      <c r="P101">
        <v>274473</v>
      </c>
      <c r="Q101">
        <v>0</v>
      </c>
      <c r="R101">
        <v>0</v>
      </c>
      <c r="S101">
        <v>850000</v>
      </c>
      <c r="T101">
        <v>1391873</v>
      </c>
      <c r="U101">
        <v>2241873</v>
      </c>
      <c r="V101">
        <v>-1967400</v>
      </c>
      <c r="X101" s="12" t="str">
        <f>VLOOKUP(Результат[[#This Row],[Тип средств]],Таблица4[],2,0)</f>
        <v>Бюджетные средства (Бюджет муниципального образования)</v>
      </c>
      <c r="Y101" s="12" t="str">
        <f>VLOOKUP(Результат[[#This Row],[Тип средств]],Таблица4[],3,0)</f>
        <v>Местный бюджет</v>
      </c>
      <c r="Z101" s="12" t="str">
        <f>IF(LEFT(Результат[[#This Row],[ЦСР]],2)="06",VLOOKUP(Результат[[#This Row],[ЦСР]],Таблица3[[ЦСР]:[Пункт подпрограммы]],4,0),"")</f>
        <v>1.1.4</v>
      </c>
      <c r="AA101" s="1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01" s="1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01" s="12" t="str">
        <f t="shared" si="1"/>
        <v>КФКиС</v>
      </c>
    </row>
    <row r="102" spans="1:29" x14ac:dyDescent="0.25">
      <c r="A102" t="s">
        <v>22</v>
      </c>
      <c r="B102">
        <v>1101</v>
      </c>
      <c r="C102" t="s">
        <v>40</v>
      </c>
      <c r="D102">
        <v>611</v>
      </c>
      <c r="E102">
        <v>400010</v>
      </c>
      <c r="F102">
        <v>241</v>
      </c>
      <c r="G102">
        <v>223006</v>
      </c>
      <c r="H102" t="s">
        <v>29</v>
      </c>
      <c r="J102">
        <v>110</v>
      </c>
      <c r="K102">
        <v>272042534</v>
      </c>
      <c r="L102">
        <v>90291</v>
      </c>
      <c r="M102">
        <v>0</v>
      </c>
      <c r="N102">
        <v>0</v>
      </c>
      <c r="O102">
        <v>0</v>
      </c>
      <c r="P102">
        <v>90291</v>
      </c>
      <c r="Q102">
        <v>26000</v>
      </c>
      <c r="R102">
        <v>38000</v>
      </c>
      <c r="S102">
        <v>38000</v>
      </c>
      <c r="T102">
        <v>47791</v>
      </c>
      <c r="U102">
        <v>149791</v>
      </c>
      <c r="V102">
        <v>-59500</v>
      </c>
      <c r="X102" s="12" t="str">
        <f>VLOOKUP(Результат[[#This Row],[Тип средств]],Таблица4[],2,0)</f>
        <v>Бюджетные средства (Бюджет муниципального образования)</v>
      </c>
      <c r="Y102" s="12" t="str">
        <f>VLOOKUP(Результат[[#This Row],[Тип средств]],Таблица4[],3,0)</f>
        <v>Местный бюджет</v>
      </c>
      <c r="Z102" s="12" t="str">
        <f>IF(LEFT(Результат[[#This Row],[ЦСР]],2)="06",VLOOKUP(Результат[[#This Row],[ЦСР]],Таблица3[[ЦСР]:[Пункт подпрограммы]],4,0),"")</f>
        <v>1.1.4</v>
      </c>
      <c r="AA102" s="1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02" s="1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02" s="12" t="str">
        <f t="shared" si="1"/>
        <v>КФКиС</v>
      </c>
    </row>
    <row r="103" spans="1:29" x14ac:dyDescent="0.25">
      <c r="A103" t="s">
        <v>22</v>
      </c>
      <c r="B103">
        <v>1101</v>
      </c>
      <c r="C103" t="s">
        <v>40</v>
      </c>
      <c r="D103">
        <v>611</v>
      </c>
      <c r="E103">
        <v>400010</v>
      </c>
      <c r="F103">
        <v>241</v>
      </c>
      <c r="G103">
        <v>223006</v>
      </c>
      <c r="H103" t="s">
        <v>31</v>
      </c>
      <c r="J103">
        <v>110</v>
      </c>
      <c r="K103">
        <v>272042534</v>
      </c>
      <c r="L103">
        <v>-6695</v>
      </c>
      <c r="M103">
        <v>-71700</v>
      </c>
      <c r="N103">
        <v>-71700</v>
      </c>
      <c r="O103">
        <v>0</v>
      </c>
      <c r="P103">
        <v>-6695</v>
      </c>
      <c r="Q103">
        <v>6505</v>
      </c>
      <c r="R103">
        <v>18000</v>
      </c>
      <c r="S103">
        <v>18000</v>
      </c>
      <c r="T103">
        <v>22500</v>
      </c>
      <c r="U103">
        <v>65005</v>
      </c>
      <c r="V103">
        <v>-71700</v>
      </c>
      <c r="X103" s="12" t="str">
        <f>VLOOKUP(Результат[[#This Row],[Тип средств]],Таблица4[],2,0)</f>
        <v>Бюджетные средства (Бюджет муниципального образования)</v>
      </c>
      <c r="Y103" s="12" t="str">
        <f>VLOOKUP(Результат[[#This Row],[Тип средств]],Таблица4[],3,0)</f>
        <v>Местный бюджет</v>
      </c>
      <c r="Z103" s="12" t="str">
        <f>IF(LEFT(Результат[[#This Row],[ЦСР]],2)="06",VLOOKUP(Результат[[#This Row],[ЦСР]],Таблица3[[ЦСР]:[Пункт подпрограммы]],4,0),"")</f>
        <v>1.1.4</v>
      </c>
      <c r="AA103" s="1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03" s="1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03" s="12" t="str">
        <f t="shared" si="1"/>
        <v>КФКиС</v>
      </c>
    </row>
    <row r="104" spans="1:29" x14ac:dyDescent="0.25">
      <c r="A104" t="s">
        <v>22</v>
      </c>
      <c r="B104">
        <v>1101</v>
      </c>
      <c r="C104" t="s">
        <v>40</v>
      </c>
      <c r="D104">
        <v>611</v>
      </c>
      <c r="E104">
        <v>400010</v>
      </c>
      <c r="F104">
        <v>241</v>
      </c>
      <c r="G104">
        <v>223006</v>
      </c>
      <c r="H104" t="s">
        <v>24</v>
      </c>
      <c r="J104">
        <v>110</v>
      </c>
      <c r="K104">
        <v>272042534</v>
      </c>
      <c r="L104">
        <v>0</v>
      </c>
      <c r="M104">
        <v>0</v>
      </c>
      <c r="N104">
        <v>0</v>
      </c>
      <c r="O104">
        <v>0</v>
      </c>
      <c r="P104">
        <v>0</v>
      </c>
      <c r="Q104">
        <v>12000</v>
      </c>
      <c r="R104">
        <v>18000</v>
      </c>
      <c r="S104">
        <v>18000</v>
      </c>
      <c r="T104">
        <v>12600</v>
      </c>
      <c r="U104">
        <v>60600</v>
      </c>
      <c r="V104">
        <v>-60600</v>
      </c>
      <c r="X104" s="12" t="str">
        <f>VLOOKUP(Результат[[#This Row],[Тип средств]],Таблица4[],2,0)</f>
        <v>Бюджетные средства (Бюджет муниципального образования)</v>
      </c>
      <c r="Y104" s="12" t="str">
        <f>VLOOKUP(Результат[[#This Row],[Тип средств]],Таблица4[],3,0)</f>
        <v>Местный бюджет</v>
      </c>
      <c r="Z104" s="12" t="str">
        <f>IF(LEFT(Результат[[#This Row],[ЦСР]],2)="06",VLOOKUP(Результат[[#This Row],[ЦСР]],Таблица3[[ЦСР]:[Пункт подпрограммы]],4,0),"")</f>
        <v>1.1.4</v>
      </c>
      <c r="AA104" s="1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04" s="1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04" s="12" t="str">
        <f t="shared" si="1"/>
        <v>КФКиС</v>
      </c>
    </row>
    <row r="105" spans="1:29" x14ac:dyDescent="0.25">
      <c r="A105" t="s">
        <v>22</v>
      </c>
      <c r="B105">
        <v>1101</v>
      </c>
      <c r="C105" t="s">
        <v>40</v>
      </c>
      <c r="D105">
        <v>611</v>
      </c>
      <c r="E105">
        <v>400010</v>
      </c>
      <c r="F105">
        <v>241</v>
      </c>
      <c r="G105">
        <v>223006</v>
      </c>
      <c r="H105" t="s">
        <v>32</v>
      </c>
      <c r="J105">
        <v>110</v>
      </c>
      <c r="K105">
        <v>272042534</v>
      </c>
      <c r="L105">
        <v>13489</v>
      </c>
      <c r="M105">
        <v>0</v>
      </c>
      <c r="N105">
        <v>0</v>
      </c>
      <c r="O105">
        <v>89601.279999999999</v>
      </c>
      <c r="P105">
        <v>-76112.28</v>
      </c>
      <c r="Q105">
        <v>115000</v>
      </c>
      <c r="R105">
        <v>76700</v>
      </c>
      <c r="S105">
        <v>35000</v>
      </c>
      <c r="T105">
        <v>13489</v>
      </c>
      <c r="U105">
        <v>240189</v>
      </c>
      <c r="V105">
        <v>-226700</v>
      </c>
      <c r="X105" s="12" t="str">
        <f>VLOOKUP(Результат[[#This Row],[Тип средств]],Таблица4[],2,0)</f>
        <v>Бюджетные средства (Бюджет муниципального образования)</v>
      </c>
      <c r="Y105" s="12" t="str">
        <f>VLOOKUP(Результат[[#This Row],[Тип средств]],Таблица4[],3,0)</f>
        <v>Местный бюджет</v>
      </c>
      <c r="Z105" s="12" t="str">
        <f>IF(LEFT(Результат[[#This Row],[ЦСР]],2)="06",VLOOKUP(Результат[[#This Row],[ЦСР]],Таблица3[[ЦСР]:[Пункт подпрограммы]],4,0),"")</f>
        <v>1.1.4</v>
      </c>
      <c r="AA105" s="1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05" s="1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05" s="12" t="str">
        <f t="shared" si="1"/>
        <v>КФКиС</v>
      </c>
    </row>
    <row r="106" spans="1:29" x14ac:dyDescent="0.25">
      <c r="A106" t="s">
        <v>22</v>
      </c>
      <c r="B106">
        <v>1101</v>
      </c>
      <c r="C106" t="s">
        <v>40</v>
      </c>
      <c r="D106">
        <v>611</v>
      </c>
      <c r="E106">
        <v>400010</v>
      </c>
      <c r="F106">
        <v>241</v>
      </c>
      <c r="G106">
        <v>223006</v>
      </c>
      <c r="H106" t="s">
        <v>29</v>
      </c>
      <c r="J106">
        <v>120</v>
      </c>
      <c r="K106">
        <v>272042534</v>
      </c>
      <c r="L106">
        <v>-90291</v>
      </c>
      <c r="M106">
        <v>0</v>
      </c>
      <c r="N106">
        <v>0</v>
      </c>
      <c r="O106">
        <v>0</v>
      </c>
      <c r="P106">
        <v>-90291</v>
      </c>
      <c r="Q106">
        <v>0</v>
      </c>
      <c r="R106">
        <v>0</v>
      </c>
      <c r="S106">
        <v>0</v>
      </c>
      <c r="T106">
        <v>1409</v>
      </c>
      <c r="U106">
        <v>1409</v>
      </c>
      <c r="V106">
        <v>-91700</v>
      </c>
      <c r="X106" s="12" t="str">
        <f>VLOOKUP(Результат[[#This Row],[Тип средств]],Таблица4[],2,0)</f>
        <v>Бюджетные средства (Бюджет муниципального образования)</v>
      </c>
      <c r="Y106" s="12" t="str">
        <f>VLOOKUP(Результат[[#This Row],[Тип средств]],Таблица4[],3,0)</f>
        <v>Местный бюджет</v>
      </c>
      <c r="Z106" s="12" t="str">
        <f>IF(LEFT(Результат[[#This Row],[ЦСР]],2)="06",VLOOKUP(Результат[[#This Row],[ЦСР]],Таблица3[[ЦСР]:[Пункт подпрограммы]],4,0),"")</f>
        <v>1.1.4</v>
      </c>
      <c r="AA106" s="1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06" s="1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06" s="12" t="str">
        <f t="shared" si="1"/>
        <v>КФКиС</v>
      </c>
    </row>
    <row r="107" spans="1:29" x14ac:dyDescent="0.25">
      <c r="A107" t="s">
        <v>22</v>
      </c>
      <c r="B107">
        <v>1101</v>
      </c>
      <c r="C107" t="s">
        <v>40</v>
      </c>
      <c r="D107">
        <v>611</v>
      </c>
      <c r="E107">
        <v>400010</v>
      </c>
      <c r="F107">
        <v>241</v>
      </c>
      <c r="G107">
        <v>223006</v>
      </c>
      <c r="H107" t="s">
        <v>31</v>
      </c>
      <c r="J107">
        <v>120</v>
      </c>
      <c r="K107">
        <v>272042534</v>
      </c>
      <c r="L107">
        <v>6695</v>
      </c>
      <c r="M107">
        <v>71700</v>
      </c>
      <c r="N107">
        <v>71700</v>
      </c>
      <c r="O107">
        <v>0</v>
      </c>
      <c r="P107">
        <v>6695</v>
      </c>
      <c r="Q107">
        <v>6695</v>
      </c>
      <c r="R107">
        <v>0</v>
      </c>
      <c r="S107">
        <v>0</v>
      </c>
      <c r="T107">
        <v>0</v>
      </c>
      <c r="U107">
        <v>6695</v>
      </c>
      <c r="V107">
        <v>0</v>
      </c>
      <c r="X107" s="12" t="str">
        <f>VLOOKUP(Результат[[#This Row],[Тип средств]],Таблица4[],2,0)</f>
        <v>Бюджетные средства (Бюджет муниципального образования)</v>
      </c>
      <c r="Y107" s="12" t="str">
        <f>VLOOKUP(Результат[[#This Row],[Тип средств]],Таблица4[],3,0)</f>
        <v>Местный бюджет</v>
      </c>
      <c r="Z107" s="12" t="str">
        <f>IF(LEFT(Результат[[#This Row],[ЦСР]],2)="06",VLOOKUP(Результат[[#This Row],[ЦСР]],Таблица3[[ЦСР]:[Пункт подпрограммы]],4,0),"")</f>
        <v>1.1.4</v>
      </c>
      <c r="AA107" s="1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07" s="1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07" s="12" t="str">
        <f t="shared" si="1"/>
        <v>КФКиС</v>
      </c>
    </row>
    <row r="108" spans="1:29" x14ac:dyDescent="0.25">
      <c r="A108" t="s">
        <v>22</v>
      </c>
      <c r="B108">
        <v>1101</v>
      </c>
      <c r="C108" t="s">
        <v>40</v>
      </c>
      <c r="D108">
        <v>611</v>
      </c>
      <c r="E108">
        <v>400010</v>
      </c>
      <c r="F108">
        <v>241</v>
      </c>
      <c r="G108">
        <v>223006</v>
      </c>
      <c r="H108" t="s">
        <v>32</v>
      </c>
      <c r="J108">
        <v>120</v>
      </c>
      <c r="K108">
        <v>272042534</v>
      </c>
      <c r="L108">
        <v>-13489</v>
      </c>
      <c r="M108">
        <v>0</v>
      </c>
      <c r="N108">
        <v>0</v>
      </c>
      <c r="O108">
        <v>0</v>
      </c>
      <c r="P108">
        <v>-13489</v>
      </c>
      <c r="Q108">
        <v>0</v>
      </c>
      <c r="R108">
        <v>0</v>
      </c>
      <c r="S108">
        <v>150000</v>
      </c>
      <c r="T108">
        <v>216211</v>
      </c>
      <c r="U108">
        <v>366211</v>
      </c>
      <c r="V108">
        <v>-379700</v>
      </c>
      <c r="X108" s="12" t="str">
        <f>VLOOKUP(Результат[[#This Row],[Тип средств]],Таблица4[],2,0)</f>
        <v>Бюджетные средства (Бюджет муниципального образования)</v>
      </c>
      <c r="Y108" s="12" t="str">
        <f>VLOOKUP(Результат[[#This Row],[Тип средств]],Таблица4[],3,0)</f>
        <v>Местный бюджет</v>
      </c>
      <c r="Z108" s="12" t="str">
        <f>IF(LEFT(Результат[[#This Row],[ЦСР]],2)="06",VLOOKUP(Результат[[#This Row],[ЦСР]],Таблица3[[ЦСР]:[Пункт подпрограммы]],4,0),"")</f>
        <v>1.1.4</v>
      </c>
      <c r="AA108" s="1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08" s="1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08" s="12" t="str">
        <f t="shared" si="1"/>
        <v>КФКиС</v>
      </c>
    </row>
    <row r="109" spans="1:29" x14ac:dyDescent="0.25">
      <c r="A109" t="s">
        <v>22</v>
      </c>
      <c r="B109">
        <v>1101</v>
      </c>
      <c r="C109" t="s">
        <v>40</v>
      </c>
      <c r="D109">
        <v>611</v>
      </c>
      <c r="E109">
        <v>400010</v>
      </c>
      <c r="F109">
        <v>241</v>
      </c>
      <c r="G109">
        <v>225001</v>
      </c>
      <c r="H109" t="s">
        <v>24</v>
      </c>
      <c r="J109">
        <v>110</v>
      </c>
      <c r="K109">
        <v>272042534</v>
      </c>
      <c r="L109">
        <v>0</v>
      </c>
      <c r="M109">
        <v>0</v>
      </c>
      <c r="N109">
        <v>0</v>
      </c>
      <c r="O109">
        <v>0</v>
      </c>
      <c r="P109">
        <v>0</v>
      </c>
      <c r="Q109">
        <v>0</v>
      </c>
      <c r="R109">
        <v>33300</v>
      </c>
      <c r="S109">
        <v>0</v>
      </c>
      <c r="T109">
        <v>0</v>
      </c>
      <c r="U109">
        <v>33300</v>
      </c>
      <c r="V109">
        <v>-33300</v>
      </c>
      <c r="X109" s="12" t="str">
        <f>VLOOKUP(Результат[[#This Row],[Тип средств]],Таблица4[],2,0)</f>
        <v>Бюджетные средства (Бюджет муниципального образования)</v>
      </c>
      <c r="Y109" s="12" t="str">
        <f>VLOOKUP(Результат[[#This Row],[Тип средств]],Таблица4[],3,0)</f>
        <v>Местный бюджет</v>
      </c>
      <c r="Z109" s="12" t="str">
        <f>IF(LEFT(Результат[[#This Row],[ЦСР]],2)="06",VLOOKUP(Результат[[#This Row],[ЦСР]],Таблица3[[ЦСР]:[Пункт подпрограммы]],4,0),"")</f>
        <v>1.1.4</v>
      </c>
      <c r="AA109" s="1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09" s="1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09" s="12" t="str">
        <f t="shared" si="1"/>
        <v>КФКиС</v>
      </c>
    </row>
    <row r="110" spans="1:29" x14ac:dyDescent="0.25">
      <c r="A110" t="s">
        <v>22</v>
      </c>
      <c r="B110">
        <v>1101</v>
      </c>
      <c r="C110" t="s">
        <v>40</v>
      </c>
      <c r="D110">
        <v>611</v>
      </c>
      <c r="E110">
        <v>400010</v>
      </c>
      <c r="F110">
        <v>241</v>
      </c>
      <c r="G110">
        <v>225001</v>
      </c>
      <c r="H110" t="s">
        <v>29</v>
      </c>
      <c r="J110">
        <v>120</v>
      </c>
      <c r="K110">
        <v>272042534</v>
      </c>
      <c r="L110">
        <v>0</v>
      </c>
      <c r="M110">
        <v>0</v>
      </c>
      <c r="N110">
        <v>0</v>
      </c>
      <c r="O110">
        <v>0</v>
      </c>
      <c r="P110">
        <v>0</v>
      </c>
      <c r="Q110">
        <v>0</v>
      </c>
      <c r="R110">
        <v>0</v>
      </c>
      <c r="S110">
        <v>0</v>
      </c>
      <c r="T110">
        <v>30500</v>
      </c>
      <c r="U110">
        <v>30500</v>
      </c>
      <c r="V110">
        <v>-30500</v>
      </c>
      <c r="X110" s="12" t="str">
        <f>VLOOKUP(Результат[[#This Row],[Тип средств]],Таблица4[],2,0)</f>
        <v>Бюджетные средства (Бюджет муниципального образования)</v>
      </c>
      <c r="Y110" s="12" t="str">
        <f>VLOOKUP(Результат[[#This Row],[Тип средств]],Таблица4[],3,0)</f>
        <v>Местный бюджет</v>
      </c>
      <c r="Z110" s="12" t="str">
        <f>IF(LEFT(Результат[[#This Row],[ЦСР]],2)="06",VLOOKUP(Результат[[#This Row],[ЦСР]],Таблица3[[ЦСР]:[Пункт подпрограммы]],4,0),"")</f>
        <v>1.1.4</v>
      </c>
      <c r="AA110" s="1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10" s="1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10" s="12" t="str">
        <f t="shared" si="1"/>
        <v>КФКиС</v>
      </c>
    </row>
    <row r="111" spans="1:29" x14ac:dyDescent="0.25">
      <c r="A111" t="s">
        <v>22</v>
      </c>
      <c r="B111">
        <v>1101</v>
      </c>
      <c r="C111" t="s">
        <v>40</v>
      </c>
      <c r="D111">
        <v>611</v>
      </c>
      <c r="E111">
        <v>400010</v>
      </c>
      <c r="F111">
        <v>241</v>
      </c>
      <c r="G111">
        <v>225003</v>
      </c>
      <c r="H111" t="s">
        <v>29</v>
      </c>
      <c r="J111">
        <v>110</v>
      </c>
      <c r="K111">
        <v>272042534</v>
      </c>
      <c r="L111">
        <v>90000</v>
      </c>
      <c r="M111">
        <v>0</v>
      </c>
      <c r="N111">
        <v>0</v>
      </c>
      <c r="O111">
        <v>71795.5</v>
      </c>
      <c r="P111">
        <v>18204.5</v>
      </c>
      <c r="Q111">
        <v>76600</v>
      </c>
      <c r="R111">
        <v>14400</v>
      </c>
      <c r="S111">
        <v>14400</v>
      </c>
      <c r="T111">
        <v>42146</v>
      </c>
      <c r="U111">
        <v>147546</v>
      </c>
      <c r="V111">
        <v>-57546</v>
      </c>
      <c r="X111" s="12" t="str">
        <f>VLOOKUP(Результат[[#This Row],[Тип средств]],Таблица4[],2,0)</f>
        <v>Бюджетные средства (Бюджет муниципального образования)</v>
      </c>
      <c r="Y111" s="12" t="str">
        <f>VLOOKUP(Результат[[#This Row],[Тип средств]],Таблица4[],3,0)</f>
        <v>Местный бюджет</v>
      </c>
      <c r="Z111" s="12" t="str">
        <f>IF(LEFT(Результат[[#This Row],[ЦСР]],2)="06",VLOOKUP(Результат[[#This Row],[ЦСР]],Таблица3[[ЦСР]:[Пункт подпрограммы]],4,0),"")</f>
        <v>1.1.4</v>
      </c>
      <c r="AA111" s="1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11" s="1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11" s="12" t="str">
        <f t="shared" si="1"/>
        <v>КФКиС</v>
      </c>
    </row>
    <row r="112" spans="1:29" x14ac:dyDescent="0.25">
      <c r="A112" t="s">
        <v>22</v>
      </c>
      <c r="B112">
        <v>1101</v>
      </c>
      <c r="C112" t="s">
        <v>40</v>
      </c>
      <c r="D112">
        <v>611</v>
      </c>
      <c r="E112">
        <v>400010</v>
      </c>
      <c r="F112">
        <v>241</v>
      </c>
      <c r="G112">
        <v>225003</v>
      </c>
      <c r="H112" t="s">
        <v>31</v>
      </c>
      <c r="J112">
        <v>110</v>
      </c>
      <c r="K112">
        <v>272042534</v>
      </c>
      <c r="L112">
        <v>0</v>
      </c>
      <c r="M112">
        <v>0</v>
      </c>
      <c r="N112">
        <v>0</v>
      </c>
      <c r="O112">
        <v>1048.1099999999999</v>
      </c>
      <c r="P112">
        <v>-1048.1099999999999</v>
      </c>
      <c r="Q112">
        <v>12578</v>
      </c>
      <c r="R112">
        <v>0</v>
      </c>
      <c r="S112">
        <v>0</v>
      </c>
      <c r="T112">
        <v>0</v>
      </c>
      <c r="U112">
        <v>12578</v>
      </c>
      <c r="V112">
        <v>-12578</v>
      </c>
      <c r="X112" s="12" t="str">
        <f>VLOOKUP(Результат[[#This Row],[Тип средств]],Таблица4[],2,0)</f>
        <v>Бюджетные средства (Бюджет муниципального образования)</v>
      </c>
      <c r="Y112" s="12" t="str">
        <f>VLOOKUP(Результат[[#This Row],[Тип средств]],Таблица4[],3,0)</f>
        <v>Местный бюджет</v>
      </c>
      <c r="Z112" s="12" t="str">
        <f>IF(LEFT(Результат[[#This Row],[ЦСР]],2)="06",VLOOKUP(Результат[[#This Row],[ЦСР]],Таблица3[[ЦСР]:[Пункт подпрограммы]],4,0),"")</f>
        <v>1.1.4</v>
      </c>
      <c r="AA112" s="1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12" s="1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12" s="12" t="str">
        <f t="shared" si="1"/>
        <v>КФКиС</v>
      </c>
    </row>
    <row r="113" spans="1:29" x14ac:dyDescent="0.25">
      <c r="A113" t="s">
        <v>22</v>
      </c>
      <c r="B113">
        <v>1101</v>
      </c>
      <c r="C113" t="s">
        <v>40</v>
      </c>
      <c r="D113">
        <v>611</v>
      </c>
      <c r="E113">
        <v>400010</v>
      </c>
      <c r="F113">
        <v>241</v>
      </c>
      <c r="G113">
        <v>225003</v>
      </c>
      <c r="H113" t="s">
        <v>24</v>
      </c>
      <c r="J113">
        <v>110</v>
      </c>
      <c r="K113">
        <v>272042534</v>
      </c>
      <c r="L113">
        <v>0</v>
      </c>
      <c r="M113">
        <v>0</v>
      </c>
      <c r="N113">
        <v>0</v>
      </c>
      <c r="O113">
        <v>0</v>
      </c>
      <c r="P113">
        <v>0</v>
      </c>
      <c r="Q113">
        <v>250000</v>
      </c>
      <c r="R113">
        <v>0</v>
      </c>
      <c r="S113">
        <v>0</v>
      </c>
      <c r="T113">
        <v>188400</v>
      </c>
      <c r="U113">
        <v>438400</v>
      </c>
      <c r="V113">
        <v>-438400</v>
      </c>
      <c r="X113" s="12" t="str">
        <f>VLOOKUP(Результат[[#This Row],[Тип средств]],Таблица4[],2,0)</f>
        <v>Бюджетные средства (Бюджет муниципального образования)</v>
      </c>
      <c r="Y113" s="12" t="str">
        <f>VLOOKUP(Результат[[#This Row],[Тип средств]],Таблица4[],3,0)</f>
        <v>Местный бюджет</v>
      </c>
      <c r="Z113" s="12" t="str">
        <f>IF(LEFT(Результат[[#This Row],[ЦСР]],2)="06",VLOOKUP(Результат[[#This Row],[ЦСР]],Таблица3[[ЦСР]:[Пункт подпрограммы]],4,0),"")</f>
        <v>1.1.4</v>
      </c>
      <c r="AA113" s="1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13" s="1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13" s="12" t="str">
        <f t="shared" si="1"/>
        <v>КФКиС</v>
      </c>
    </row>
    <row r="114" spans="1:29" x14ac:dyDescent="0.25">
      <c r="A114" t="s">
        <v>22</v>
      </c>
      <c r="B114">
        <v>1101</v>
      </c>
      <c r="C114" t="s">
        <v>40</v>
      </c>
      <c r="D114">
        <v>611</v>
      </c>
      <c r="E114">
        <v>400010</v>
      </c>
      <c r="F114">
        <v>241</v>
      </c>
      <c r="G114">
        <v>225003</v>
      </c>
      <c r="H114" t="s">
        <v>32</v>
      </c>
      <c r="J114">
        <v>110</v>
      </c>
      <c r="K114">
        <v>272042534</v>
      </c>
      <c r="L114">
        <v>-99999</v>
      </c>
      <c r="M114">
        <v>100000</v>
      </c>
      <c r="N114">
        <v>0</v>
      </c>
      <c r="O114">
        <v>1257134.54</v>
      </c>
      <c r="P114">
        <v>-1357133.54</v>
      </c>
      <c r="Q114">
        <v>3000000</v>
      </c>
      <c r="R114">
        <v>1500000</v>
      </c>
      <c r="S114">
        <v>1500000</v>
      </c>
      <c r="T114">
        <v>1810644</v>
      </c>
      <c r="U114">
        <v>7810644</v>
      </c>
      <c r="V114">
        <v>-7910643</v>
      </c>
      <c r="X114" s="12" t="str">
        <f>VLOOKUP(Результат[[#This Row],[Тип средств]],Таблица4[],2,0)</f>
        <v>Бюджетные средства (Бюджет муниципального образования)</v>
      </c>
      <c r="Y114" s="12" t="str">
        <f>VLOOKUP(Результат[[#This Row],[Тип средств]],Таблица4[],3,0)</f>
        <v>Местный бюджет</v>
      </c>
      <c r="Z114" s="12" t="str">
        <f>IF(LEFT(Результат[[#This Row],[ЦСР]],2)="06",VLOOKUP(Результат[[#This Row],[ЦСР]],Таблица3[[ЦСР]:[Пункт подпрограммы]],4,0),"")</f>
        <v>1.1.4</v>
      </c>
      <c r="AA114" s="1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14" s="1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14" s="12" t="str">
        <f t="shared" si="1"/>
        <v>КФКиС</v>
      </c>
    </row>
    <row r="115" spans="1:29" x14ac:dyDescent="0.25">
      <c r="A115" t="s">
        <v>22</v>
      </c>
      <c r="B115">
        <v>1101</v>
      </c>
      <c r="C115" t="s">
        <v>40</v>
      </c>
      <c r="D115">
        <v>611</v>
      </c>
      <c r="E115">
        <v>400010</v>
      </c>
      <c r="F115">
        <v>241</v>
      </c>
      <c r="G115">
        <v>225003</v>
      </c>
      <c r="H115" t="s">
        <v>29</v>
      </c>
      <c r="J115">
        <v>120</v>
      </c>
      <c r="K115">
        <v>272042534</v>
      </c>
      <c r="L115">
        <v>-90000</v>
      </c>
      <c r="M115">
        <v>0</v>
      </c>
      <c r="N115">
        <v>0</v>
      </c>
      <c r="O115">
        <v>0</v>
      </c>
      <c r="P115">
        <v>-90000</v>
      </c>
      <c r="Q115">
        <v>0</v>
      </c>
      <c r="R115">
        <v>0</v>
      </c>
      <c r="S115">
        <v>0</v>
      </c>
      <c r="T115">
        <v>43954</v>
      </c>
      <c r="U115">
        <v>43954</v>
      </c>
      <c r="V115">
        <v>-133954</v>
      </c>
      <c r="X115" s="12" t="str">
        <f>VLOOKUP(Результат[[#This Row],[Тип средств]],Таблица4[],2,0)</f>
        <v>Бюджетные средства (Бюджет муниципального образования)</v>
      </c>
      <c r="Y115" s="12" t="str">
        <f>VLOOKUP(Результат[[#This Row],[Тип средств]],Таблица4[],3,0)</f>
        <v>Местный бюджет</v>
      </c>
      <c r="Z115" s="12" t="str">
        <f>IF(LEFT(Результат[[#This Row],[ЦСР]],2)="06",VLOOKUP(Результат[[#This Row],[ЦСР]],Таблица3[[ЦСР]:[Пункт подпрограммы]],4,0),"")</f>
        <v>1.1.4</v>
      </c>
      <c r="AA115" s="1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15" s="1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15" s="12" t="str">
        <f t="shared" si="1"/>
        <v>КФКиС</v>
      </c>
    </row>
    <row r="116" spans="1:29" x14ac:dyDescent="0.25">
      <c r="A116" t="s">
        <v>22</v>
      </c>
      <c r="B116">
        <v>1101</v>
      </c>
      <c r="C116" t="s">
        <v>40</v>
      </c>
      <c r="D116">
        <v>611</v>
      </c>
      <c r="E116">
        <v>400010</v>
      </c>
      <c r="F116">
        <v>241</v>
      </c>
      <c r="G116">
        <v>225003</v>
      </c>
      <c r="H116" t="s">
        <v>31</v>
      </c>
      <c r="J116">
        <v>120</v>
      </c>
      <c r="K116">
        <v>272042534</v>
      </c>
      <c r="L116">
        <v>120000</v>
      </c>
      <c r="M116">
        <v>0</v>
      </c>
      <c r="N116">
        <v>0</v>
      </c>
      <c r="O116">
        <v>0</v>
      </c>
      <c r="P116">
        <v>120000</v>
      </c>
      <c r="Q116">
        <v>133629</v>
      </c>
      <c r="R116">
        <v>68635</v>
      </c>
      <c r="S116">
        <v>3145</v>
      </c>
      <c r="T116">
        <v>29513</v>
      </c>
      <c r="U116">
        <v>234922</v>
      </c>
      <c r="V116">
        <v>-114922</v>
      </c>
      <c r="X116" s="12" t="str">
        <f>VLOOKUP(Результат[[#This Row],[Тип средств]],Таблица4[],2,0)</f>
        <v>Бюджетные средства (Бюджет муниципального образования)</v>
      </c>
      <c r="Y116" s="12" t="str">
        <f>VLOOKUP(Результат[[#This Row],[Тип средств]],Таблица4[],3,0)</f>
        <v>Местный бюджет</v>
      </c>
      <c r="Z116" s="12" t="str">
        <f>IF(LEFT(Результат[[#This Row],[ЦСР]],2)="06",VLOOKUP(Результат[[#This Row],[ЦСР]],Таблица3[[ЦСР]:[Пункт подпрограммы]],4,0),"")</f>
        <v>1.1.4</v>
      </c>
      <c r="AA116" s="1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16" s="1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16" s="12" t="str">
        <f t="shared" si="1"/>
        <v>КФКиС</v>
      </c>
    </row>
    <row r="117" spans="1:29" x14ac:dyDescent="0.25">
      <c r="A117" t="s">
        <v>22</v>
      </c>
      <c r="B117">
        <v>1101</v>
      </c>
      <c r="C117" t="s">
        <v>40</v>
      </c>
      <c r="D117">
        <v>611</v>
      </c>
      <c r="E117">
        <v>400010</v>
      </c>
      <c r="F117">
        <v>241</v>
      </c>
      <c r="G117">
        <v>225003</v>
      </c>
      <c r="H117" t="s">
        <v>24</v>
      </c>
      <c r="J117">
        <v>120</v>
      </c>
      <c r="K117">
        <v>272042534</v>
      </c>
      <c r="L117">
        <v>0</v>
      </c>
      <c r="M117">
        <v>0</v>
      </c>
      <c r="N117">
        <v>0</v>
      </c>
      <c r="O117">
        <v>0</v>
      </c>
      <c r="P117">
        <v>0</v>
      </c>
      <c r="Q117">
        <v>0</v>
      </c>
      <c r="R117">
        <v>140000</v>
      </c>
      <c r="S117">
        <v>70000</v>
      </c>
      <c r="T117">
        <v>66900</v>
      </c>
      <c r="U117">
        <v>276900</v>
      </c>
      <c r="V117">
        <v>-276900</v>
      </c>
      <c r="X117" s="12" t="str">
        <f>VLOOKUP(Результат[[#This Row],[Тип средств]],Таблица4[],2,0)</f>
        <v>Бюджетные средства (Бюджет муниципального образования)</v>
      </c>
      <c r="Y117" s="12" t="str">
        <f>VLOOKUP(Результат[[#This Row],[Тип средств]],Таблица4[],3,0)</f>
        <v>Местный бюджет</v>
      </c>
      <c r="Z117" s="12" t="str">
        <f>IF(LEFT(Результат[[#This Row],[ЦСР]],2)="06",VLOOKUP(Результат[[#This Row],[ЦСР]],Таблица3[[ЦСР]:[Пункт подпрограммы]],4,0),"")</f>
        <v>1.1.4</v>
      </c>
      <c r="AA117" s="1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17" s="1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17" s="12" t="str">
        <f t="shared" si="1"/>
        <v>КФКиС</v>
      </c>
    </row>
    <row r="118" spans="1:29" x14ac:dyDescent="0.25">
      <c r="A118" t="s">
        <v>22</v>
      </c>
      <c r="B118">
        <v>1101</v>
      </c>
      <c r="C118" t="s">
        <v>40</v>
      </c>
      <c r="D118">
        <v>611</v>
      </c>
      <c r="E118">
        <v>400010</v>
      </c>
      <c r="F118">
        <v>241</v>
      </c>
      <c r="G118">
        <v>225003</v>
      </c>
      <c r="H118" t="s">
        <v>32</v>
      </c>
      <c r="J118">
        <v>120</v>
      </c>
      <c r="K118">
        <v>272042534</v>
      </c>
      <c r="L118">
        <v>99999</v>
      </c>
      <c r="M118">
        <v>-100000</v>
      </c>
      <c r="N118">
        <v>0</v>
      </c>
      <c r="O118">
        <v>0</v>
      </c>
      <c r="P118">
        <v>99999</v>
      </c>
      <c r="Q118">
        <v>165000</v>
      </c>
      <c r="R118">
        <v>250000</v>
      </c>
      <c r="S118">
        <v>250000</v>
      </c>
      <c r="T118">
        <v>403556</v>
      </c>
      <c r="U118">
        <v>1068556</v>
      </c>
      <c r="V118">
        <v>-968557</v>
      </c>
      <c r="X118" s="12" t="str">
        <f>VLOOKUP(Результат[[#This Row],[Тип средств]],Таблица4[],2,0)</f>
        <v>Бюджетные средства (Бюджет муниципального образования)</v>
      </c>
      <c r="Y118" s="12" t="str">
        <f>VLOOKUP(Результат[[#This Row],[Тип средств]],Таблица4[],3,0)</f>
        <v>Местный бюджет</v>
      </c>
      <c r="Z118" s="12" t="str">
        <f>IF(LEFT(Результат[[#This Row],[ЦСР]],2)="06",VLOOKUP(Результат[[#This Row],[ЦСР]],Таблица3[[ЦСР]:[Пункт подпрограммы]],4,0),"")</f>
        <v>1.1.4</v>
      </c>
      <c r="AA118" s="1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18" s="1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18" s="12" t="str">
        <f t="shared" si="1"/>
        <v>КФКиС</v>
      </c>
    </row>
    <row r="119" spans="1:29" x14ac:dyDescent="0.25">
      <c r="A119" t="s">
        <v>22</v>
      </c>
      <c r="B119">
        <v>1101</v>
      </c>
      <c r="C119" t="s">
        <v>40</v>
      </c>
      <c r="D119">
        <v>611</v>
      </c>
      <c r="E119">
        <v>400010</v>
      </c>
      <c r="F119">
        <v>241</v>
      </c>
      <c r="G119">
        <v>225004</v>
      </c>
      <c r="H119" t="s">
        <v>29</v>
      </c>
      <c r="J119">
        <v>110</v>
      </c>
      <c r="K119">
        <v>272042534</v>
      </c>
      <c r="L119">
        <v>0</v>
      </c>
      <c r="M119">
        <v>0</v>
      </c>
      <c r="N119">
        <v>0</v>
      </c>
      <c r="O119">
        <v>59000</v>
      </c>
      <c r="P119">
        <v>-59000</v>
      </c>
      <c r="Q119">
        <v>118000</v>
      </c>
      <c r="R119">
        <v>177000</v>
      </c>
      <c r="S119">
        <v>177000</v>
      </c>
      <c r="T119">
        <v>236000</v>
      </c>
      <c r="U119">
        <v>708000</v>
      </c>
      <c r="V119">
        <v>-708000</v>
      </c>
      <c r="X119" s="12" t="str">
        <f>VLOOKUP(Результат[[#This Row],[Тип средств]],Таблица4[],2,0)</f>
        <v>Бюджетные средства (Бюджет муниципального образования)</v>
      </c>
      <c r="Y119" s="12" t="str">
        <f>VLOOKUP(Результат[[#This Row],[Тип средств]],Таблица4[],3,0)</f>
        <v>Местный бюджет</v>
      </c>
      <c r="Z119" s="12" t="str">
        <f>IF(LEFT(Результат[[#This Row],[ЦСР]],2)="06",VLOOKUP(Результат[[#This Row],[ЦСР]],Таблица3[[ЦСР]:[Пункт подпрограммы]],4,0),"")</f>
        <v>1.1.4</v>
      </c>
      <c r="AA119" s="1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19" s="1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19" s="12" t="str">
        <f t="shared" si="1"/>
        <v>КФКиС</v>
      </c>
    </row>
    <row r="120" spans="1:29" x14ac:dyDescent="0.25">
      <c r="A120" t="s">
        <v>22</v>
      </c>
      <c r="B120">
        <v>1101</v>
      </c>
      <c r="C120" t="s">
        <v>40</v>
      </c>
      <c r="D120">
        <v>611</v>
      </c>
      <c r="E120">
        <v>400010</v>
      </c>
      <c r="F120">
        <v>241</v>
      </c>
      <c r="G120">
        <v>225004</v>
      </c>
      <c r="H120" t="s">
        <v>31</v>
      </c>
      <c r="J120">
        <v>110</v>
      </c>
      <c r="K120">
        <v>272042534</v>
      </c>
      <c r="L120">
        <v>0</v>
      </c>
      <c r="M120">
        <v>-321100</v>
      </c>
      <c r="N120">
        <v>-321100</v>
      </c>
      <c r="O120">
        <v>28689.99</v>
      </c>
      <c r="P120">
        <v>-28689.99</v>
      </c>
      <c r="Q120">
        <v>57380</v>
      </c>
      <c r="R120">
        <v>86070</v>
      </c>
      <c r="S120">
        <v>62870</v>
      </c>
      <c r="T120">
        <v>114780</v>
      </c>
      <c r="U120">
        <v>321100</v>
      </c>
      <c r="V120">
        <v>-321100</v>
      </c>
      <c r="X120" s="12" t="str">
        <f>VLOOKUP(Результат[[#This Row],[Тип средств]],Таблица4[],2,0)</f>
        <v>Бюджетные средства (Бюджет муниципального образования)</v>
      </c>
      <c r="Y120" s="12" t="str">
        <f>VLOOKUP(Результат[[#This Row],[Тип средств]],Таблица4[],3,0)</f>
        <v>Местный бюджет</v>
      </c>
      <c r="Z120" s="12" t="str">
        <f>IF(LEFT(Результат[[#This Row],[ЦСР]],2)="06",VLOOKUP(Результат[[#This Row],[ЦСР]],Таблица3[[ЦСР]:[Пункт подпрограммы]],4,0),"")</f>
        <v>1.1.4</v>
      </c>
      <c r="AA120" s="1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20" s="1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20" s="12" t="str">
        <f t="shared" si="1"/>
        <v>КФКиС</v>
      </c>
    </row>
    <row r="121" spans="1:29" x14ac:dyDescent="0.25">
      <c r="A121" t="s">
        <v>22</v>
      </c>
      <c r="B121">
        <v>1101</v>
      </c>
      <c r="C121" t="s">
        <v>40</v>
      </c>
      <c r="D121">
        <v>611</v>
      </c>
      <c r="E121">
        <v>400010</v>
      </c>
      <c r="F121">
        <v>241</v>
      </c>
      <c r="G121">
        <v>225004</v>
      </c>
      <c r="H121" t="s">
        <v>24</v>
      </c>
      <c r="J121">
        <v>110</v>
      </c>
      <c r="K121">
        <v>272042534</v>
      </c>
      <c r="L121">
        <v>0</v>
      </c>
      <c r="M121">
        <v>0</v>
      </c>
      <c r="N121">
        <v>0</v>
      </c>
      <c r="O121">
        <v>0</v>
      </c>
      <c r="P121">
        <v>0</v>
      </c>
      <c r="Q121">
        <v>350000</v>
      </c>
      <c r="R121">
        <v>350000</v>
      </c>
      <c r="S121">
        <v>350000</v>
      </c>
      <c r="T121">
        <v>429600</v>
      </c>
      <c r="U121">
        <v>1479600</v>
      </c>
      <c r="V121">
        <v>-1479600</v>
      </c>
      <c r="X121" s="12" t="str">
        <f>VLOOKUP(Результат[[#This Row],[Тип средств]],Таблица4[],2,0)</f>
        <v>Бюджетные средства (Бюджет муниципального образования)</v>
      </c>
      <c r="Y121" s="12" t="str">
        <f>VLOOKUP(Результат[[#This Row],[Тип средств]],Таблица4[],3,0)</f>
        <v>Местный бюджет</v>
      </c>
      <c r="Z121" s="12" t="str">
        <f>IF(LEFT(Результат[[#This Row],[ЦСР]],2)="06",VLOOKUP(Результат[[#This Row],[ЦСР]],Таблица3[[ЦСР]:[Пункт подпрограммы]],4,0),"")</f>
        <v>1.1.4</v>
      </c>
      <c r="AA121" s="1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21" s="1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21" s="12" t="str">
        <f t="shared" si="1"/>
        <v>КФКиС</v>
      </c>
    </row>
    <row r="122" spans="1:29" x14ac:dyDescent="0.25">
      <c r="A122" t="s">
        <v>22</v>
      </c>
      <c r="B122">
        <v>1101</v>
      </c>
      <c r="C122" t="s">
        <v>40</v>
      </c>
      <c r="D122">
        <v>611</v>
      </c>
      <c r="E122">
        <v>400010</v>
      </c>
      <c r="F122">
        <v>241</v>
      </c>
      <c r="G122">
        <v>225004</v>
      </c>
      <c r="H122" t="s">
        <v>32</v>
      </c>
      <c r="J122">
        <v>110</v>
      </c>
      <c r="K122">
        <v>272042534</v>
      </c>
      <c r="L122">
        <v>65222</v>
      </c>
      <c r="M122">
        <v>43827</v>
      </c>
      <c r="N122">
        <v>0</v>
      </c>
      <c r="O122">
        <v>1166846.81</v>
      </c>
      <c r="P122">
        <v>-1101624.81</v>
      </c>
      <c r="Q122">
        <v>2012049</v>
      </c>
      <c r="R122">
        <v>3080000</v>
      </c>
      <c r="S122">
        <v>3080000</v>
      </c>
      <c r="T122">
        <v>2678365</v>
      </c>
      <c r="U122">
        <v>10850414</v>
      </c>
      <c r="V122">
        <v>-10785192</v>
      </c>
      <c r="X122" s="12" t="str">
        <f>VLOOKUP(Результат[[#This Row],[Тип средств]],Таблица4[],2,0)</f>
        <v>Бюджетные средства (Бюджет муниципального образования)</v>
      </c>
      <c r="Y122" s="12" t="str">
        <f>VLOOKUP(Результат[[#This Row],[Тип средств]],Таблица4[],3,0)</f>
        <v>Местный бюджет</v>
      </c>
      <c r="Z122" s="12" t="str">
        <f>IF(LEFT(Результат[[#This Row],[ЦСР]],2)="06",VLOOKUP(Результат[[#This Row],[ЦСР]],Таблица3[[ЦСР]:[Пункт подпрограммы]],4,0),"")</f>
        <v>1.1.4</v>
      </c>
      <c r="AA122" s="1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22" s="1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22" s="12" t="str">
        <f t="shared" si="1"/>
        <v>КФКиС</v>
      </c>
    </row>
    <row r="123" spans="1:29" x14ac:dyDescent="0.25">
      <c r="A123" t="s">
        <v>22</v>
      </c>
      <c r="B123">
        <v>1101</v>
      </c>
      <c r="C123" t="s">
        <v>40</v>
      </c>
      <c r="D123">
        <v>611</v>
      </c>
      <c r="E123">
        <v>400010</v>
      </c>
      <c r="F123">
        <v>241</v>
      </c>
      <c r="G123">
        <v>225004</v>
      </c>
      <c r="H123" t="s">
        <v>29</v>
      </c>
      <c r="J123">
        <v>120</v>
      </c>
      <c r="K123">
        <v>272042534</v>
      </c>
      <c r="L123">
        <v>0</v>
      </c>
      <c r="M123">
        <v>0</v>
      </c>
      <c r="N123">
        <v>0</v>
      </c>
      <c r="O123">
        <v>0</v>
      </c>
      <c r="P123">
        <v>0</v>
      </c>
      <c r="Q123">
        <v>117700</v>
      </c>
      <c r="R123">
        <v>0</v>
      </c>
      <c r="S123">
        <v>213600</v>
      </c>
      <c r="T123">
        <v>0</v>
      </c>
      <c r="U123">
        <v>331300</v>
      </c>
      <c r="V123">
        <v>-331300</v>
      </c>
      <c r="X123" s="12" t="str">
        <f>VLOOKUP(Результат[[#This Row],[Тип средств]],Таблица4[],2,0)</f>
        <v>Бюджетные средства (Бюджет муниципального образования)</v>
      </c>
      <c r="Y123" s="12" t="str">
        <f>VLOOKUP(Результат[[#This Row],[Тип средств]],Таблица4[],3,0)</f>
        <v>Местный бюджет</v>
      </c>
      <c r="Z123" s="12" t="str">
        <f>IF(LEFT(Результат[[#This Row],[ЦСР]],2)="06",VLOOKUP(Результат[[#This Row],[ЦСР]],Таблица3[[ЦСР]:[Пункт подпрограммы]],4,0),"")</f>
        <v>1.1.4</v>
      </c>
      <c r="AA123" s="1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23" s="1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23" s="12" t="str">
        <f t="shared" si="1"/>
        <v>КФКиС</v>
      </c>
    </row>
    <row r="124" spans="1:29" x14ac:dyDescent="0.25">
      <c r="A124" t="s">
        <v>22</v>
      </c>
      <c r="B124">
        <v>1101</v>
      </c>
      <c r="C124" t="s">
        <v>40</v>
      </c>
      <c r="D124">
        <v>611</v>
      </c>
      <c r="E124">
        <v>400010</v>
      </c>
      <c r="F124">
        <v>241</v>
      </c>
      <c r="G124">
        <v>225004</v>
      </c>
      <c r="H124" t="s">
        <v>31</v>
      </c>
      <c r="J124">
        <v>120</v>
      </c>
      <c r="K124">
        <v>272042534</v>
      </c>
      <c r="L124">
        <v>0</v>
      </c>
      <c r="M124">
        <v>321100</v>
      </c>
      <c r="N124">
        <v>321100</v>
      </c>
      <c r="O124">
        <v>0</v>
      </c>
      <c r="P124">
        <v>0</v>
      </c>
      <c r="Q124">
        <v>0</v>
      </c>
      <c r="R124">
        <v>0</v>
      </c>
      <c r="S124">
        <v>0</v>
      </c>
      <c r="T124">
        <v>0</v>
      </c>
      <c r="U124">
        <v>0</v>
      </c>
      <c r="V124">
        <v>0</v>
      </c>
      <c r="X124" s="12" t="str">
        <f>VLOOKUP(Результат[[#This Row],[Тип средств]],Таблица4[],2,0)</f>
        <v>Бюджетные средства (Бюджет муниципального образования)</v>
      </c>
      <c r="Y124" s="12" t="str">
        <f>VLOOKUP(Результат[[#This Row],[Тип средств]],Таблица4[],3,0)</f>
        <v>Местный бюджет</v>
      </c>
      <c r="Z124" s="12" t="str">
        <f>IF(LEFT(Результат[[#This Row],[ЦСР]],2)="06",VLOOKUP(Результат[[#This Row],[ЦСР]],Таблица3[[ЦСР]:[Пункт подпрограммы]],4,0),"")</f>
        <v>1.1.4</v>
      </c>
      <c r="AA124" s="1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24" s="1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24" s="12" t="str">
        <f t="shared" si="1"/>
        <v>КФКиС</v>
      </c>
    </row>
    <row r="125" spans="1:29" x14ac:dyDescent="0.25">
      <c r="A125" t="s">
        <v>22</v>
      </c>
      <c r="B125">
        <v>1101</v>
      </c>
      <c r="C125" t="s">
        <v>40</v>
      </c>
      <c r="D125">
        <v>611</v>
      </c>
      <c r="E125">
        <v>400010</v>
      </c>
      <c r="F125">
        <v>241</v>
      </c>
      <c r="G125">
        <v>225004</v>
      </c>
      <c r="H125" t="s">
        <v>24</v>
      </c>
      <c r="J125">
        <v>120</v>
      </c>
      <c r="K125">
        <v>272042534</v>
      </c>
      <c r="L125">
        <v>0</v>
      </c>
      <c r="M125">
        <v>0</v>
      </c>
      <c r="N125">
        <v>0</v>
      </c>
      <c r="O125">
        <v>0</v>
      </c>
      <c r="P125">
        <v>0</v>
      </c>
      <c r="Q125">
        <v>170000</v>
      </c>
      <c r="R125">
        <v>180000</v>
      </c>
      <c r="S125">
        <v>170000</v>
      </c>
      <c r="T125">
        <v>182700</v>
      </c>
      <c r="U125">
        <v>702700</v>
      </c>
      <c r="V125">
        <v>-702700</v>
      </c>
      <c r="X125" s="12" t="str">
        <f>VLOOKUP(Результат[[#This Row],[Тип средств]],Таблица4[],2,0)</f>
        <v>Бюджетные средства (Бюджет муниципального образования)</v>
      </c>
      <c r="Y125" s="12" t="str">
        <f>VLOOKUP(Результат[[#This Row],[Тип средств]],Таблица4[],3,0)</f>
        <v>Местный бюджет</v>
      </c>
      <c r="Z125" s="12" t="str">
        <f>IF(LEFT(Результат[[#This Row],[ЦСР]],2)="06",VLOOKUP(Результат[[#This Row],[ЦСР]],Таблица3[[ЦСР]:[Пункт подпрограммы]],4,0),"")</f>
        <v>1.1.4</v>
      </c>
      <c r="AA125" s="1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25" s="1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25" s="12" t="str">
        <f t="shared" si="1"/>
        <v>КФКиС</v>
      </c>
    </row>
    <row r="126" spans="1:29" x14ac:dyDescent="0.25">
      <c r="A126" t="s">
        <v>22</v>
      </c>
      <c r="B126">
        <v>1101</v>
      </c>
      <c r="C126" t="s">
        <v>40</v>
      </c>
      <c r="D126">
        <v>611</v>
      </c>
      <c r="E126">
        <v>400010</v>
      </c>
      <c r="F126">
        <v>241</v>
      </c>
      <c r="G126">
        <v>225004</v>
      </c>
      <c r="H126" t="s">
        <v>32</v>
      </c>
      <c r="J126">
        <v>120</v>
      </c>
      <c r="K126">
        <v>272042534</v>
      </c>
      <c r="L126">
        <v>-65222</v>
      </c>
      <c r="M126">
        <v>-43827</v>
      </c>
      <c r="N126">
        <v>0</v>
      </c>
      <c r="O126">
        <v>0</v>
      </c>
      <c r="P126">
        <v>-65222</v>
      </c>
      <c r="Q126">
        <v>0</v>
      </c>
      <c r="R126">
        <v>0</v>
      </c>
      <c r="S126">
        <v>0</v>
      </c>
      <c r="T126">
        <v>1172086</v>
      </c>
      <c r="U126">
        <v>1172086</v>
      </c>
      <c r="V126">
        <v>-1237308</v>
      </c>
      <c r="X126" s="12" t="str">
        <f>VLOOKUP(Результат[[#This Row],[Тип средств]],Таблица4[],2,0)</f>
        <v>Бюджетные средства (Бюджет муниципального образования)</v>
      </c>
      <c r="Y126" s="12" t="str">
        <f>VLOOKUP(Результат[[#This Row],[Тип средств]],Таблица4[],3,0)</f>
        <v>Местный бюджет</v>
      </c>
      <c r="Z126" s="12" t="str">
        <f>IF(LEFT(Результат[[#This Row],[ЦСР]],2)="06",VLOOKUP(Результат[[#This Row],[ЦСР]],Таблица3[[ЦСР]:[Пункт подпрограммы]],4,0),"")</f>
        <v>1.1.4</v>
      </c>
      <c r="AA126" s="1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26" s="1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26" s="12" t="str">
        <f t="shared" si="1"/>
        <v>КФКиС</v>
      </c>
    </row>
    <row r="127" spans="1:29" x14ac:dyDescent="0.25">
      <c r="A127" t="s">
        <v>22</v>
      </c>
      <c r="B127">
        <v>1101</v>
      </c>
      <c r="C127" t="s">
        <v>40</v>
      </c>
      <c r="D127">
        <v>611</v>
      </c>
      <c r="E127">
        <v>400010</v>
      </c>
      <c r="F127">
        <v>241</v>
      </c>
      <c r="G127">
        <v>225005</v>
      </c>
      <c r="H127" t="s">
        <v>29</v>
      </c>
      <c r="J127">
        <v>110</v>
      </c>
      <c r="K127">
        <v>272042534</v>
      </c>
      <c r="L127">
        <v>909</v>
      </c>
      <c r="M127">
        <v>0</v>
      </c>
      <c r="N127">
        <v>0</v>
      </c>
      <c r="O127">
        <v>18659.05</v>
      </c>
      <c r="P127">
        <v>-17750.05</v>
      </c>
      <c r="Q127">
        <v>40652</v>
      </c>
      <c r="R127">
        <v>60978</v>
      </c>
      <c r="S127">
        <v>60978</v>
      </c>
      <c r="T127">
        <v>81301</v>
      </c>
      <c r="U127">
        <v>243909</v>
      </c>
      <c r="V127">
        <v>-243000</v>
      </c>
      <c r="X127" s="12" t="str">
        <f>VLOOKUP(Результат[[#This Row],[Тип средств]],Таблица4[],2,0)</f>
        <v>Бюджетные средства (Бюджет муниципального образования)</v>
      </c>
      <c r="Y127" s="12" t="str">
        <f>VLOOKUP(Результат[[#This Row],[Тип средств]],Таблица4[],3,0)</f>
        <v>Местный бюджет</v>
      </c>
      <c r="Z127" s="12" t="str">
        <f>IF(LEFT(Результат[[#This Row],[ЦСР]],2)="06",VLOOKUP(Результат[[#This Row],[ЦСР]],Таблица3[[ЦСР]:[Пункт подпрограммы]],4,0),"")</f>
        <v>1.1.4</v>
      </c>
      <c r="AA127" s="1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27" s="1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27" s="12" t="str">
        <f t="shared" si="1"/>
        <v>КФКиС</v>
      </c>
    </row>
    <row r="128" spans="1:29" x14ac:dyDescent="0.25">
      <c r="A128" t="s">
        <v>22</v>
      </c>
      <c r="B128">
        <v>1101</v>
      </c>
      <c r="C128" t="s">
        <v>40</v>
      </c>
      <c r="D128">
        <v>611</v>
      </c>
      <c r="E128">
        <v>400010</v>
      </c>
      <c r="F128">
        <v>241</v>
      </c>
      <c r="G128">
        <v>225005</v>
      </c>
      <c r="H128" t="s">
        <v>31</v>
      </c>
      <c r="J128">
        <v>110</v>
      </c>
      <c r="K128">
        <v>272042534</v>
      </c>
      <c r="L128">
        <v>0</v>
      </c>
      <c r="M128">
        <v>-190400</v>
      </c>
      <c r="N128">
        <v>-190400</v>
      </c>
      <c r="O128">
        <v>11863.56</v>
      </c>
      <c r="P128">
        <v>-11863.56</v>
      </c>
      <c r="Q128">
        <v>31726</v>
      </c>
      <c r="R128">
        <v>47589</v>
      </c>
      <c r="S128">
        <v>47589</v>
      </c>
      <c r="T128">
        <v>63496</v>
      </c>
      <c r="U128">
        <v>190400</v>
      </c>
      <c r="V128">
        <v>-190400</v>
      </c>
      <c r="X128" s="12" t="str">
        <f>VLOOKUP(Результат[[#This Row],[Тип средств]],Таблица4[],2,0)</f>
        <v>Бюджетные средства (Бюджет муниципального образования)</v>
      </c>
      <c r="Y128" s="12" t="str">
        <f>VLOOKUP(Результат[[#This Row],[Тип средств]],Таблица4[],3,0)</f>
        <v>Местный бюджет</v>
      </c>
      <c r="Z128" s="12" t="str">
        <f>IF(LEFT(Результат[[#This Row],[ЦСР]],2)="06",VLOOKUP(Результат[[#This Row],[ЦСР]],Таблица3[[ЦСР]:[Пункт подпрограммы]],4,0),"")</f>
        <v>1.1.4</v>
      </c>
      <c r="AA128" s="1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28" s="1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28" s="12" t="str">
        <f t="shared" si="1"/>
        <v>КФКиС</v>
      </c>
    </row>
    <row r="129" spans="1:29" x14ac:dyDescent="0.25">
      <c r="A129" t="s">
        <v>22</v>
      </c>
      <c r="B129">
        <v>1101</v>
      </c>
      <c r="C129" t="s">
        <v>40</v>
      </c>
      <c r="D129">
        <v>611</v>
      </c>
      <c r="E129">
        <v>400010</v>
      </c>
      <c r="F129">
        <v>241</v>
      </c>
      <c r="G129">
        <v>225005</v>
      </c>
      <c r="H129" t="s">
        <v>24</v>
      </c>
      <c r="J129">
        <v>110</v>
      </c>
      <c r="K129">
        <v>272042534</v>
      </c>
      <c r="L129">
        <v>0</v>
      </c>
      <c r="M129">
        <v>0</v>
      </c>
      <c r="N129">
        <v>0</v>
      </c>
      <c r="O129">
        <v>0</v>
      </c>
      <c r="P129">
        <v>0</v>
      </c>
      <c r="Q129">
        <v>170000</v>
      </c>
      <c r="R129">
        <v>190000</v>
      </c>
      <c r="S129">
        <v>190000</v>
      </c>
      <c r="T129">
        <v>207709</v>
      </c>
      <c r="U129">
        <v>757709</v>
      </c>
      <c r="V129">
        <v>-757709</v>
      </c>
      <c r="X129" s="12" t="str">
        <f>VLOOKUP(Результат[[#This Row],[Тип средств]],Таблица4[],2,0)</f>
        <v>Бюджетные средства (Бюджет муниципального образования)</v>
      </c>
      <c r="Y129" s="12" t="str">
        <f>VLOOKUP(Результат[[#This Row],[Тип средств]],Таблица4[],3,0)</f>
        <v>Местный бюджет</v>
      </c>
      <c r="Z129" s="12" t="str">
        <f>IF(LEFT(Результат[[#This Row],[ЦСР]],2)="06",VLOOKUP(Результат[[#This Row],[ЦСР]],Таблица3[[ЦСР]:[Пункт подпрограммы]],4,0),"")</f>
        <v>1.1.4</v>
      </c>
      <c r="AA129" s="1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29" s="1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29" s="12" t="str">
        <f t="shared" si="1"/>
        <v>КФКиС</v>
      </c>
    </row>
    <row r="130" spans="1:29" x14ac:dyDescent="0.25">
      <c r="A130" t="s">
        <v>22</v>
      </c>
      <c r="B130">
        <v>1101</v>
      </c>
      <c r="C130" t="s">
        <v>40</v>
      </c>
      <c r="D130">
        <v>611</v>
      </c>
      <c r="E130">
        <v>400010</v>
      </c>
      <c r="F130">
        <v>241</v>
      </c>
      <c r="G130">
        <v>225005</v>
      </c>
      <c r="H130" t="s">
        <v>32</v>
      </c>
      <c r="J130">
        <v>110</v>
      </c>
      <c r="K130">
        <v>272042534</v>
      </c>
      <c r="L130">
        <v>-186839</v>
      </c>
      <c r="M130">
        <v>1718</v>
      </c>
      <c r="N130">
        <v>0</v>
      </c>
      <c r="O130">
        <v>141984.97</v>
      </c>
      <c r="P130">
        <v>-328823.96999999997</v>
      </c>
      <c r="Q130">
        <v>300000</v>
      </c>
      <c r="R130">
        <v>450000</v>
      </c>
      <c r="S130">
        <v>450000</v>
      </c>
      <c r="T130">
        <v>394261</v>
      </c>
      <c r="U130">
        <v>1594261</v>
      </c>
      <c r="V130">
        <v>-1781100</v>
      </c>
      <c r="X130" s="12" t="str">
        <f>VLOOKUP(Результат[[#This Row],[Тип средств]],Таблица4[],2,0)</f>
        <v>Бюджетные средства (Бюджет муниципального образования)</v>
      </c>
      <c r="Y130" s="12" t="str">
        <f>VLOOKUP(Результат[[#This Row],[Тип средств]],Таблица4[],3,0)</f>
        <v>Местный бюджет</v>
      </c>
      <c r="Z130" s="12" t="str">
        <f>IF(LEFT(Результат[[#This Row],[ЦСР]],2)="06",VLOOKUP(Результат[[#This Row],[ЦСР]],Таблица3[[ЦСР]:[Пункт подпрограммы]],4,0),"")</f>
        <v>1.1.4</v>
      </c>
      <c r="AA130" s="1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30" s="1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30" s="12" t="str">
        <f t="shared" si="1"/>
        <v>КФКиС</v>
      </c>
    </row>
    <row r="131" spans="1:29" x14ac:dyDescent="0.25">
      <c r="A131" t="s">
        <v>22</v>
      </c>
      <c r="B131">
        <v>1101</v>
      </c>
      <c r="C131" t="s">
        <v>40</v>
      </c>
      <c r="D131">
        <v>611</v>
      </c>
      <c r="E131">
        <v>400010</v>
      </c>
      <c r="F131">
        <v>241</v>
      </c>
      <c r="G131">
        <v>225005</v>
      </c>
      <c r="H131" t="s">
        <v>29</v>
      </c>
      <c r="J131">
        <v>120</v>
      </c>
      <c r="K131">
        <v>272042534</v>
      </c>
      <c r="L131">
        <v>-909</v>
      </c>
      <c r="M131">
        <v>0</v>
      </c>
      <c r="N131">
        <v>0</v>
      </c>
      <c r="O131">
        <v>0</v>
      </c>
      <c r="P131">
        <v>-909</v>
      </c>
      <c r="Q131">
        <v>8900</v>
      </c>
      <c r="R131">
        <v>200581</v>
      </c>
      <c r="S131">
        <v>13400</v>
      </c>
      <c r="T131">
        <v>45910</v>
      </c>
      <c r="U131">
        <v>268791</v>
      </c>
      <c r="V131">
        <v>-269700</v>
      </c>
      <c r="X131" s="12" t="str">
        <f>VLOOKUP(Результат[[#This Row],[Тип средств]],Таблица4[],2,0)</f>
        <v>Бюджетные средства (Бюджет муниципального образования)</v>
      </c>
      <c r="Y131" s="12" t="str">
        <f>VLOOKUP(Результат[[#This Row],[Тип средств]],Таблица4[],3,0)</f>
        <v>Местный бюджет</v>
      </c>
      <c r="Z131" s="12" t="str">
        <f>IF(LEFT(Результат[[#This Row],[ЦСР]],2)="06",VLOOKUP(Результат[[#This Row],[ЦСР]],Таблица3[[ЦСР]:[Пункт подпрограммы]],4,0),"")</f>
        <v>1.1.4</v>
      </c>
      <c r="AA131" s="1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31" s="1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31" s="12" t="str">
        <f t="shared" si="1"/>
        <v>КФКиС</v>
      </c>
    </row>
    <row r="132" spans="1:29" x14ac:dyDescent="0.25">
      <c r="A132" t="s">
        <v>22</v>
      </c>
      <c r="B132">
        <v>1101</v>
      </c>
      <c r="C132" t="s">
        <v>40</v>
      </c>
      <c r="D132">
        <v>611</v>
      </c>
      <c r="E132">
        <v>400010</v>
      </c>
      <c r="F132">
        <v>241</v>
      </c>
      <c r="G132">
        <v>225005</v>
      </c>
      <c r="H132" t="s">
        <v>31</v>
      </c>
      <c r="J132">
        <v>120</v>
      </c>
      <c r="K132">
        <v>272042534</v>
      </c>
      <c r="L132">
        <v>0</v>
      </c>
      <c r="M132">
        <v>190400</v>
      </c>
      <c r="N132">
        <v>190400</v>
      </c>
      <c r="O132">
        <v>0</v>
      </c>
      <c r="P132">
        <v>0</v>
      </c>
      <c r="Q132">
        <v>0</v>
      </c>
      <c r="R132">
        <v>0</v>
      </c>
      <c r="S132">
        <v>0</v>
      </c>
      <c r="T132">
        <v>0</v>
      </c>
      <c r="U132">
        <v>0</v>
      </c>
      <c r="V132">
        <v>0</v>
      </c>
      <c r="X132" s="12" t="str">
        <f>VLOOKUP(Результат[[#This Row],[Тип средств]],Таблица4[],2,0)</f>
        <v>Бюджетные средства (Бюджет муниципального образования)</v>
      </c>
      <c r="Y132" s="12" t="str">
        <f>VLOOKUP(Результат[[#This Row],[Тип средств]],Таблица4[],3,0)</f>
        <v>Местный бюджет</v>
      </c>
      <c r="Z132" s="12" t="str">
        <f>IF(LEFT(Результат[[#This Row],[ЦСР]],2)="06",VLOOKUP(Результат[[#This Row],[ЦСР]],Таблица3[[ЦСР]:[Пункт подпрограммы]],4,0),"")</f>
        <v>1.1.4</v>
      </c>
      <c r="AA132" s="1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32" s="1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32" s="12" t="str">
        <f t="shared" si="1"/>
        <v>КФКиС</v>
      </c>
    </row>
    <row r="133" spans="1:29" x14ac:dyDescent="0.25">
      <c r="A133" t="s">
        <v>22</v>
      </c>
      <c r="B133">
        <v>1101</v>
      </c>
      <c r="C133" t="s">
        <v>40</v>
      </c>
      <c r="D133">
        <v>611</v>
      </c>
      <c r="E133">
        <v>400010</v>
      </c>
      <c r="F133">
        <v>241</v>
      </c>
      <c r="G133">
        <v>225005</v>
      </c>
      <c r="H133" t="s">
        <v>24</v>
      </c>
      <c r="J133">
        <v>120</v>
      </c>
      <c r="K133">
        <v>272042534</v>
      </c>
      <c r="L133">
        <v>0</v>
      </c>
      <c r="M133">
        <v>0</v>
      </c>
      <c r="N133">
        <v>0</v>
      </c>
      <c r="O133">
        <v>0</v>
      </c>
      <c r="P133">
        <v>0</v>
      </c>
      <c r="Q133">
        <v>120000</v>
      </c>
      <c r="R133">
        <v>120000</v>
      </c>
      <c r="S133">
        <v>120000</v>
      </c>
      <c r="T133">
        <v>129791</v>
      </c>
      <c r="U133">
        <v>489791</v>
      </c>
      <c r="V133">
        <v>-489791</v>
      </c>
      <c r="X133" s="12" t="str">
        <f>VLOOKUP(Результат[[#This Row],[Тип средств]],Таблица4[],2,0)</f>
        <v>Бюджетные средства (Бюджет муниципального образования)</v>
      </c>
      <c r="Y133" s="12" t="str">
        <f>VLOOKUP(Результат[[#This Row],[Тип средств]],Таблица4[],3,0)</f>
        <v>Местный бюджет</v>
      </c>
      <c r="Z133" s="12" t="str">
        <f>IF(LEFT(Результат[[#This Row],[ЦСР]],2)="06",VLOOKUP(Результат[[#This Row],[ЦСР]],Таблица3[[ЦСР]:[Пункт подпрограммы]],4,0),"")</f>
        <v>1.1.4</v>
      </c>
      <c r="AA133" s="1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33" s="1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33" s="12" t="str">
        <f t="shared" si="1"/>
        <v>КФКиС</v>
      </c>
    </row>
    <row r="134" spans="1:29" x14ac:dyDescent="0.25">
      <c r="A134" t="s">
        <v>22</v>
      </c>
      <c r="B134">
        <v>1101</v>
      </c>
      <c r="C134" t="s">
        <v>40</v>
      </c>
      <c r="D134">
        <v>611</v>
      </c>
      <c r="E134">
        <v>400010</v>
      </c>
      <c r="F134">
        <v>241</v>
      </c>
      <c r="G134">
        <v>225005</v>
      </c>
      <c r="H134" t="s">
        <v>32</v>
      </c>
      <c r="J134">
        <v>120</v>
      </c>
      <c r="K134">
        <v>272042534</v>
      </c>
      <c r="L134">
        <v>186839</v>
      </c>
      <c r="M134">
        <v>-1718</v>
      </c>
      <c r="N134">
        <v>0</v>
      </c>
      <c r="O134">
        <v>0</v>
      </c>
      <c r="P134">
        <v>186839</v>
      </c>
      <c r="Q134">
        <v>109000</v>
      </c>
      <c r="R134">
        <v>165000</v>
      </c>
      <c r="S134">
        <v>165000</v>
      </c>
      <c r="T134">
        <v>400739</v>
      </c>
      <c r="U134">
        <v>839739</v>
      </c>
      <c r="V134">
        <v>-652900</v>
      </c>
      <c r="X134" s="12" t="str">
        <f>VLOOKUP(Результат[[#This Row],[Тип средств]],Таблица4[],2,0)</f>
        <v>Бюджетные средства (Бюджет муниципального образования)</v>
      </c>
      <c r="Y134" s="12" t="str">
        <f>VLOOKUP(Результат[[#This Row],[Тип средств]],Таблица4[],3,0)</f>
        <v>Местный бюджет</v>
      </c>
      <c r="Z134" s="12" t="str">
        <f>IF(LEFT(Результат[[#This Row],[ЦСР]],2)="06",VLOOKUP(Результат[[#This Row],[ЦСР]],Таблица3[[ЦСР]:[Пункт подпрограммы]],4,0),"")</f>
        <v>1.1.4</v>
      </c>
      <c r="AA134" s="1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34" s="1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34" s="12" t="str">
        <f t="shared" ref="AC134:AC197" si="2">"КФКиС"</f>
        <v>КФКиС</v>
      </c>
    </row>
    <row r="135" spans="1:29" x14ac:dyDescent="0.25">
      <c r="A135" t="s">
        <v>22</v>
      </c>
      <c r="B135">
        <v>1101</v>
      </c>
      <c r="C135" t="s">
        <v>40</v>
      </c>
      <c r="D135">
        <v>611</v>
      </c>
      <c r="E135">
        <v>400010</v>
      </c>
      <c r="F135">
        <v>241</v>
      </c>
      <c r="G135">
        <v>226002</v>
      </c>
      <c r="H135" t="s">
        <v>31</v>
      </c>
      <c r="J135">
        <v>110</v>
      </c>
      <c r="K135">
        <v>272042535</v>
      </c>
      <c r="L135">
        <v>0</v>
      </c>
      <c r="M135">
        <v>0</v>
      </c>
      <c r="N135">
        <v>0</v>
      </c>
      <c r="O135">
        <v>0</v>
      </c>
      <c r="P135">
        <v>0</v>
      </c>
      <c r="Q135">
        <v>100000</v>
      </c>
      <c r="R135">
        <v>0</v>
      </c>
      <c r="S135">
        <v>0</v>
      </c>
      <c r="T135">
        <v>0</v>
      </c>
      <c r="U135">
        <v>100000</v>
      </c>
      <c r="V135">
        <v>-100000</v>
      </c>
      <c r="X135" s="12" t="str">
        <f>VLOOKUP(Результат[[#This Row],[Тип средств]],Таблица4[],2,0)</f>
        <v>Бюджетные средства (Бюджет муниципального образования)</v>
      </c>
      <c r="Y135" s="12" t="str">
        <f>VLOOKUP(Результат[[#This Row],[Тип средств]],Таблица4[],3,0)</f>
        <v>Местный бюджет</v>
      </c>
      <c r="Z135" s="12" t="str">
        <f>IF(LEFT(Результат[[#This Row],[ЦСР]],2)="06",VLOOKUP(Результат[[#This Row],[ЦСР]],Таблица3[[ЦСР]:[Пункт подпрограммы]],4,0),"")</f>
        <v>1.1.4</v>
      </c>
      <c r="AA135" s="1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35" s="1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35" s="12" t="str">
        <f t="shared" si="2"/>
        <v>КФКиС</v>
      </c>
    </row>
    <row r="136" spans="1:29" x14ac:dyDescent="0.25">
      <c r="A136" t="s">
        <v>22</v>
      </c>
      <c r="B136">
        <v>1101</v>
      </c>
      <c r="C136" t="s">
        <v>40</v>
      </c>
      <c r="D136">
        <v>611</v>
      </c>
      <c r="E136">
        <v>400010</v>
      </c>
      <c r="F136">
        <v>241</v>
      </c>
      <c r="G136">
        <v>226002</v>
      </c>
      <c r="H136" t="s">
        <v>29</v>
      </c>
      <c r="J136">
        <v>120</v>
      </c>
      <c r="K136">
        <v>272042535</v>
      </c>
      <c r="L136">
        <v>0</v>
      </c>
      <c r="M136">
        <v>0</v>
      </c>
      <c r="N136">
        <v>0</v>
      </c>
      <c r="O136">
        <v>0</v>
      </c>
      <c r="P136">
        <v>0</v>
      </c>
      <c r="Q136">
        <v>0</v>
      </c>
      <c r="R136">
        <v>20400</v>
      </c>
      <c r="S136">
        <v>0</v>
      </c>
      <c r="T136">
        <v>20400</v>
      </c>
      <c r="U136">
        <v>40800</v>
      </c>
      <c r="V136">
        <v>-40800</v>
      </c>
      <c r="X136" s="12" t="str">
        <f>VLOOKUP(Результат[[#This Row],[Тип средств]],Таблица4[],2,0)</f>
        <v>Бюджетные средства (Бюджет муниципального образования)</v>
      </c>
      <c r="Y136" s="12" t="str">
        <f>VLOOKUP(Результат[[#This Row],[Тип средств]],Таблица4[],3,0)</f>
        <v>Местный бюджет</v>
      </c>
      <c r="Z136" s="12" t="str">
        <f>IF(LEFT(Результат[[#This Row],[ЦСР]],2)="06",VLOOKUP(Результат[[#This Row],[ЦСР]],Таблица3[[ЦСР]:[Пункт подпрограммы]],4,0),"")</f>
        <v>1.1.4</v>
      </c>
      <c r="AA136" s="1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36" s="1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36" s="12" t="str">
        <f t="shared" si="2"/>
        <v>КФКиС</v>
      </c>
    </row>
    <row r="137" spans="1:29" x14ac:dyDescent="0.25">
      <c r="A137" t="s">
        <v>22</v>
      </c>
      <c r="B137">
        <v>1101</v>
      </c>
      <c r="C137" t="s">
        <v>40</v>
      </c>
      <c r="D137">
        <v>611</v>
      </c>
      <c r="E137">
        <v>400010</v>
      </c>
      <c r="F137">
        <v>241</v>
      </c>
      <c r="G137">
        <v>226002</v>
      </c>
      <c r="H137" t="s">
        <v>31</v>
      </c>
      <c r="J137">
        <v>120</v>
      </c>
      <c r="K137">
        <v>272042535</v>
      </c>
      <c r="L137">
        <v>0</v>
      </c>
      <c r="M137">
        <v>0</v>
      </c>
      <c r="N137">
        <v>0</v>
      </c>
      <c r="O137">
        <v>0</v>
      </c>
      <c r="P137">
        <v>0</v>
      </c>
      <c r="Q137">
        <v>0</v>
      </c>
      <c r="R137">
        <v>72050</v>
      </c>
      <c r="S137">
        <v>0</v>
      </c>
      <c r="T137">
        <v>72050</v>
      </c>
      <c r="U137">
        <v>144100</v>
      </c>
      <c r="V137">
        <v>-144100</v>
      </c>
      <c r="X137" s="12" t="str">
        <f>VLOOKUP(Результат[[#This Row],[Тип средств]],Таблица4[],2,0)</f>
        <v>Бюджетные средства (Бюджет муниципального образования)</v>
      </c>
      <c r="Y137" s="12" t="str">
        <f>VLOOKUP(Результат[[#This Row],[Тип средств]],Таблица4[],3,0)</f>
        <v>Местный бюджет</v>
      </c>
      <c r="Z137" s="12" t="str">
        <f>IF(LEFT(Результат[[#This Row],[ЦСР]],2)="06",VLOOKUP(Результат[[#This Row],[ЦСР]],Таблица3[[ЦСР]:[Пункт подпрограммы]],4,0),"")</f>
        <v>1.1.4</v>
      </c>
      <c r="AA137" s="1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37" s="1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37" s="12" t="str">
        <f t="shared" si="2"/>
        <v>КФКиС</v>
      </c>
    </row>
    <row r="138" spans="1:29" x14ac:dyDescent="0.25">
      <c r="A138" t="s">
        <v>22</v>
      </c>
      <c r="B138">
        <v>1101</v>
      </c>
      <c r="C138" t="s">
        <v>40</v>
      </c>
      <c r="D138">
        <v>611</v>
      </c>
      <c r="E138">
        <v>400010</v>
      </c>
      <c r="F138">
        <v>241</v>
      </c>
      <c r="G138">
        <v>226002</v>
      </c>
      <c r="H138" t="s">
        <v>32</v>
      </c>
      <c r="J138">
        <v>120</v>
      </c>
      <c r="K138">
        <v>272042535</v>
      </c>
      <c r="L138">
        <v>-1042400</v>
      </c>
      <c r="M138">
        <v>-241500</v>
      </c>
      <c r="N138">
        <v>-241500</v>
      </c>
      <c r="O138">
        <v>0</v>
      </c>
      <c r="P138">
        <v>-1042400</v>
      </c>
      <c r="Q138">
        <v>45500</v>
      </c>
      <c r="R138">
        <v>167208</v>
      </c>
      <c r="S138">
        <v>5100</v>
      </c>
      <c r="T138">
        <v>50000</v>
      </c>
      <c r="U138">
        <v>267808</v>
      </c>
      <c r="V138">
        <v>-1310208</v>
      </c>
      <c r="X138" s="12" t="str">
        <f>VLOOKUP(Результат[[#This Row],[Тип средств]],Таблица4[],2,0)</f>
        <v>Бюджетные средства (Бюджет муниципального образования)</v>
      </c>
      <c r="Y138" s="12" t="str">
        <f>VLOOKUP(Результат[[#This Row],[Тип средств]],Таблица4[],3,0)</f>
        <v>Местный бюджет</v>
      </c>
      <c r="Z138" s="12" t="str">
        <f>IF(LEFT(Результат[[#This Row],[ЦСР]],2)="06",VLOOKUP(Результат[[#This Row],[ЦСР]],Таблица3[[ЦСР]:[Пункт подпрограммы]],4,0),"")</f>
        <v>1.1.4</v>
      </c>
      <c r="AA138" s="1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38" s="1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38" s="12" t="str">
        <f t="shared" si="2"/>
        <v>КФКиС</v>
      </c>
    </row>
    <row r="139" spans="1:29" x14ac:dyDescent="0.25">
      <c r="A139" t="s">
        <v>22</v>
      </c>
      <c r="B139">
        <v>1101</v>
      </c>
      <c r="C139" t="s">
        <v>40</v>
      </c>
      <c r="D139">
        <v>611</v>
      </c>
      <c r="E139">
        <v>400010</v>
      </c>
      <c r="F139">
        <v>241</v>
      </c>
      <c r="G139">
        <v>226002</v>
      </c>
      <c r="H139" t="s">
        <v>29</v>
      </c>
      <c r="J139">
        <v>910</v>
      </c>
      <c r="K139">
        <v>272042535</v>
      </c>
      <c r="L139">
        <v>0</v>
      </c>
      <c r="M139">
        <v>0</v>
      </c>
      <c r="N139">
        <v>0</v>
      </c>
      <c r="O139">
        <v>1148967.7</v>
      </c>
      <c r="P139">
        <v>-1148967.7</v>
      </c>
      <c r="Q139">
        <v>3186600</v>
      </c>
      <c r="R139">
        <v>1064900</v>
      </c>
      <c r="S139">
        <v>149000</v>
      </c>
      <c r="T139">
        <v>883500</v>
      </c>
      <c r="U139">
        <v>5284000</v>
      </c>
      <c r="V139">
        <v>-5284000</v>
      </c>
      <c r="X139" s="12" t="str">
        <f>VLOOKUP(Результат[[#This Row],[Тип средств]],Таблица4[],2,0)</f>
        <v>Бюджетные средства (Бюджет муниципального образования)</v>
      </c>
      <c r="Y139" s="12" t="str">
        <f>VLOOKUP(Результат[[#This Row],[Тип средств]],Таблица4[],3,0)</f>
        <v>Местный бюджет</v>
      </c>
      <c r="Z139" s="12" t="str">
        <f>IF(LEFT(Результат[[#This Row],[ЦСР]],2)="06",VLOOKUP(Результат[[#This Row],[ЦСР]],Таблица3[[ЦСР]:[Пункт подпрограммы]],4,0),"")</f>
        <v>1.1.4</v>
      </c>
      <c r="AA139" s="1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39" s="1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39" s="12" t="str">
        <f t="shared" si="2"/>
        <v>КФКиС</v>
      </c>
    </row>
    <row r="140" spans="1:29" x14ac:dyDescent="0.25">
      <c r="A140" t="s">
        <v>22</v>
      </c>
      <c r="B140">
        <v>1101</v>
      </c>
      <c r="C140" t="s">
        <v>40</v>
      </c>
      <c r="D140">
        <v>611</v>
      </c>
      <c r="E140">
        <v>400010</v>
      </c>
      <c r="F140">
        <v>241</v>
      </c>
      <c r="G140">
        <v>226002</v>
      </c>
      <c r="H140" t="s">
        <v>31</v>
      </c>
      <c r="J140">
        <v>910</v>
      </c>
      <c r="K140">
        <v>272042535</v>
      </c>
      <c r="L140">
        <v>0</v>
      </c>
      <c r="M140">
        <v>0</v>
      </c>
      <c r="N140">
        <v>0</v>
      </c>
      <c r="O140">
        <v>246045.2</v>
      </c>
      <c r="P140">
        <v>-246045.2</v>
      </c>
      <c r="Q140">
        <v>685900</v>
      </c>
      <c r="R140">
        <v>350700</v>
      </c>
      <c r="S140">
        <v>425500</v>
      </c>
      <c r="T140">
        <v>482757</v>
      </c>
      <c r="U140">
        <v>1944857</v>
      </c>
      <c r="V140">
        <v>-1944857</v>
      </c>
      <c r="X140" s="12" t="str">
        <f>VLOOKUP(Результат[[#This Row],[Тип средств]],Таблица4[],2,0)</f>
        <v>Бюджетные средства (Бюджет муниципального образования)</v>
      </c>
      <c r="Y140" s="12" t="str">
        <f>VLOOKUP(Результат[[#This Row],[Тип средств]],Таблица4[],3,0)</f>
        <v>Местный бюджет</v>
      </c>
      <c r="Z140" s="12" t="str">
        <f>IF(LEFT(Результат[[#This Row],[ЦСР]],2)="06",VLOOKUP(Результат[[#This Row],[ЦСР]],Таблица3[[ЦСР]:[Пункт подпрограммы]],4,0),"")</f>
        <v>1.1.4</v>
      </c>
      <c r="AA140" s="1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40" s="1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40" s="12" t="str">
        <f t="shared" si="2"/>
        <v>КФКиС</v>
      </c>
    </row>
    <row r="141" spans="1:29" x14ac:dyDescent="0.25">
      <c r="A141" t="s">
        <v>22</v>
      </c>
      <c r="B141">
        <v>1101</v>
      </c>
      <c r="C141" t="s">
        <v>40</v>
      </c>
      <c r="D141">
        <v>611</v>
      </c>
      <c r="E141">
        <v>400010</v>
      </c>
      <c r="F141">
        <v>241</v>
      </c>
      <c r="G141">
        <v>226002</v>
      </c>
      <c r="H141" t="s">
        <v>24</v>
      </c>
      <c r="J141">
        <v>910</v>
      </c>
      <c r="K141">
        <v>272042535</v>
      </c>
      <c r="L141">
        <v>0</v>
      </c>
      <c r="M141">
        <v>0</v>
      </c>
      <c r="N141">
        <v>0</v>
      </c>
      <c r="O141">
        <v>1164586.44</v>
      </c>
      <c r="P141">
        <v>-1164586.44</v>
      </c>
      <c r="Q141">
        <v>2008770</v>
      </c>
      <c r="R141">
        <v>369700</v>
      </c>
      <c r="S141">
        <v>977110</v>
      </c>
      <c r="T141">
        <v>720520</v>
      </c>
      <c r="U141">
        <v>4076100</v>
      </c>
      <c r="V141">
        <v>-4076100</v>
      </c>
      <c r="X141" s="12" t="str">
        <f>VLOOKUP(Результат[[#This Row],[Тип средств]],Таблица4[],2,0)</f>
        <v>Бюджетные средства (Бюджет муниципального образования)</v>
      </c>
      <c r="Y141" s="12" t="str">
        <f>VLOOKUP(Результат[[#This Row],[Тип средств]],Таблица4[],3,0)</f>
        <v>Местный бюджет</v>
      </c>
      <c r="Z141" s="12" t="str">
        <f>IF(LEFT(Результат[[#This Row],[ЦСР]],2)="06",VLOOKUP(Результат[[#This Row],[ЦСР]],Таблица3[[ЦСР]:[Пункт подпрограммы]],4,0),"")</f>
        <v>1.1.4</v>
      </c>
      <c r="AA141" s="1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41" s="1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41" s="12" t="str">
        <f t="shared" si="2"/>
        <v>КФКиС</v>
      </c>
    </row>
    <row r="142" spans="1:29" x14ac:dyDescent="0.25">
      <c r="A142" t="s">
        <v>22</v>
      </c>
      <c r="B142">
        <v>1101</v>
      </c>
      <c r="C142" t="s">
        <v>40</v>
      </c>
      <c r="D142">
        <v>611</v>
      </c>
      <c r="E142">
        <v>400010</v>
      </c>
      <c r="F142">
        <v>241</v>
      </c>
      <c r="G142">
        <v>226002</v>
      </c>
      <c r="H142" t="s">
        <v>32</v>
      </c>
      <c r="J142">
        <v>910</v>
      </c>
      <c r="K142">
        <v>272042535</v>
      </c>
      <c r="L142">
        <v>1042400</v>
      </c>
      <c r="M142">
        <v>241500</v>
      </c>
      <c r="N142">
        <v>241500</v>
      </c>
      <c r="O142">
        <v>83100</v>
      </c>
      <c r="P142">
        <v>959300</v>
      </c>
      <c r="Q142">
        <v>272000</v>
      </c>
      <c r="R142">
        <v>655700</v>
      </c>
      <c r="S142">
        <v>436600</v>
      </c>
      <c r="T142">
        <v>215100</v>
      </c>
      <c r="U142">
        <v>1579400</v>
      </c>
      <c r="V142">
        <v>-537000</v>
      </c>
      <c r="X142" s="12" t="str">
        <f>VLOOKUP(Результат[[#This Row],[Тип средств]],Таблица4[],2,0)</f>
        <v>Бюджетные средства (Бюджет муниципального образования)</v>
      </c>
      <c r="Y142" s="12" t="str">
        <f>VLOOKUP(Результат[[#This Row],[Тип средств]],Таблица4[],3,0)</f>
        <v>Местный бюджет</v>
      </c>
      <c r="Z142" s="12" t="str">
        <f>IF(LEFT(Результат[[#This Row],[ЦСР]],2)="06",VLOOKUP(Результат[[#This Row],[ЦСР]],Таблица3[[ЦСР]:[Пункт подпрограммы]],4,0),"")</f>
        <v>1.1.4</v>
      </c>
      <c r="AA142" s="1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42" s="1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42" s="12" t="str">
        <f t="shared" si="2"/>
        <v>КФКиС</v>
      </c>
    </row>
    <row r="143" spans="1:29" x14ac:dyDescent="0.25">
      <c r="A143" t="s">
        <v>22</v>
      </c>
      <c r="B143">
        <v>1101</v>
      </c>
      <c r="C143" t="s">
        <v>40</v>
      </c>
      <c r="D143">
        <v>611</v>
      </c>
      <c r="E143">
        <v>400010</v>
      </c>
      <c r="F143">
        <v>241</v>
      </c>
      <c r="G143">
        <v>226004</v>
      </c>
      <c r="H143" t="s">
        <v>29</v>
      </c>
      <c r="J143">
        <v>110</v>
      </c>
      <c r="K143">
        <v>272042534</v>
      </c>
      <c r="L143">
        <v>-898640</v>
      </c>
      <c r="M143">
        <v>0</v>
      </c>
      <c r="N143">
        <v>0</v>
      </c>
      <c r="O143">
        <v>161280</v>
      </c>
      <c r="P143">
        <v>-1059920</v>
      </c>
      <c r="Q143">
        <v>416550</v>
      </c>
      <c r="R143">
        <v>288360</v>
      </c>
      <c r="S143">
        <v>0</v>
      </c>
      <c r="T143">
        <v>0</v>
      </c>
      <c r="U143">
        <v>704910</v>
      </c>
      <c r="V143">
        <v>-1603550</v>
      </c>
      <c r="X143" s="12" t="str">
        <f>VLOOKUP(Результат[[#This Row],[Тип средств]],Таблица4[],2,0)</f>
        <v>Бюджетные средства (Бюджет муниципального образования)</v>
      </c>
      <c r="Y143" s="12" t="str">
        <f>VLOOKUP(Результат[[#This Row],[Тип средств]],Таблица4[],3,0)</f>
        <v>Местный бюджет</v>
      </c>
      <c r="Z143" s="12" t="str">
        <f>IF(LEFT(Результат[[#This Row],[ЦСР]],2)="06",VLOOKUP(Результат[[#This Row],[ЦСР]],Таблица3[[ЦСР]:[Пункт подпрограммы]],4,0),"")</f>
        <v>1.1.4</v>
      </c>
      <c r="AA143" s="1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43" s="1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43" s="12" t="str">
        <f t="shared" si="2"/>
        <v>КФКиС</v>
      </c>
    </row>
    <row r="144" spans="1:29" x14ac:dyDescent="0.25">
      <c r="A144" t="s">
        <v>22</v>
      </c>
      <c r="B144">
        <v>1101</v>
      </c>
      <c r="C144" t="s">
        <v>40</v>
      </c>
      <c r="D144">
        <v>611</v>
      </c>
      <c r="E144">
        <v>400010</v>
      </c>
      <c r="F144">
        <v>241</v>
      </c>
      <c r="G144">
        <v>226004</v>
      </c>
      <c r="H144" t="s">
        <v>31</v>
      </c>
      <c r="J144">
        <v>110</v>
      </c>
      <c r="K144">
        <v>272042534</v>
      </c>
      <c r="L144">
        <v>0</v>
      </c>
      <c r="M144">
        <v>-140000</v>
      </c>
      <c r="N144">
        <v>-140000</v>
      </c>
      <c r="O144">
        <v>11889.12</v>
      </c>
      <c r="P144">
        <v>-11889.12</v>
      </c>
      <c r="Q144">
        <v>22628</v>
      </c>
      <c r="R144">
        <v>35284</v>
      </c>
      <c r="S144">
        <v>35284</v>
      </c>
      <c r="T144">
        <v>46804</v>
      </c>
      <c r="U144">
        <v>140000</v>
      </c>
      <c r="V144">
        <v>-140000</v>
      </c>
      <c r="X144" s="12" t="str">
        <f>VLOOKUP(Результат[[#This Row],[Тип средств]],Таблица4[],2,0)</f>
        <v>Бюджетные средства (Бюджет муниципального образования)</v>
      </c>
      <c r="Y144" s="12" t="str">
        <f>VLOOKUP(Результат[[#This Row],[Тип средств]],Таблица4[],3,0)</f>
        <v>Местный бюджет</v>
      </c>
      <c r="Z144" s="12" t="str">
        <f>IF(LEFT(Результат[[#This Row],[ЦСР]],2)="06",VLOOKUP(Результат[[#This Row],[ЦСР]],Таблица3[[ЦСР]:[Пункт подпрограммы]],4,0),"")</f>
        <v>1.1.4</v>
      </c>
      <c r="AA144" s="1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44" s="1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44" s="12" t="str">
        <f t="shared" si="2"/>
        <v>КФКиС</v>
      </c>
    </row>
    <row r="145" spans="1:29" x14ac:dyDescent="0.25">
      <c r="A145" t="s">
        <v>22</v>
      </c>
      <c r="B145">
        <v>1101</v>
      </c>
      <c r="C145" t="s">
        <v>40</v>
      </c>
      <c r="D145">
        <v>611</v>
      </c>
      <c r="E145">
        <v>400010</v>
      </c>
      <c r="F145">
        <v>241</v>
      </c>
      <c r="G145">
        <v>226004</v>
      </c>
      <c r="H145" t="s">
        <v>24</v>
      </c>
      <c r="J145">
        <v>110</v>
      </c>
      <c r="K145">
        <v>272042534</v>
      </c>
      <c r="L145">
        <v>0</v>
      </c>
      <c r="M145">
        <v>0</v>
      </c>
      <c r="N145">
        <v>0</v>
      </c>
      <c r="O145">
        <v>0</v>
      </c>
      <c r="P145">
        <v>0</v>
      </c>
      <c r="Q145">
        <v>110000</v>
      </c>
      <c r="R145">
        <v>110000</v>
      </c>
      <c r="S145">
        <v>110000</v>
      </c>
      <c r="T145">
        <v>128228</v>
      </c>
      <c r="U145">
        <v>458228</v>
      </c>
      <c r="V145">
        <v>-458228</v>
      </c>
      <c r="X145" s="12" t="str">
        <f>VLOOKUP(Результат[[#This Row],[Тип средств]],Таблица4[],2,0)</f>
        <v>Бюджетные средства (Бюджет муниципального образования)</v>
      </c>
      <c r="Y145" s="12" t="str">
        <f>VLOOKUP(Результат[[#This Row],[Тип средств]],Таблица4[],3,0)</f>
        <v>Местный бюджет</v>
      </c>
      <c r="Z145" s="12" t="str">
        <f>IF(LEFT(Результат[[#This Row],[ЦСР]],2)="06",VLOOKUP(Результат[[#This Row],[ЦСР]],Таблица3[[ЦСР]:[Пункт подпрограммы]],4,0),"")</f>
        <v>1.1.4</v>
      </c>
      <c r="AA145" s="1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45" s="1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45" s="12" t="str">
        <f t="shared" si="2"/>
        <v>КФКиС</v>
      </c>
    </row>
    <row r="146" spans="1:29" x14ac:dyDescent="0.25">
      <c r="A146" t="s">
        <v>22</v>
      </c>
      <c r="B146">
        <v>1101</v>
      </c>
      <c r="C146" t="s">
        <v>40</v>
      </c>
      <c r="D146">
        <v>611</v>
      </c>
      <c r="E146">
        <v>400010</v>
      </c>
      <c r="F146">
        <v>241</v>
      </c>
      <c r="G146">
        <v>226004</v>
      </c>
      <c r="H146" t="s">
        <v>32</v>
      </c>
      <c r="J146">
        <v>110</v>
      </c>
      <c r="K146">
        <v>272042534</v>
      </c>
      <c r="L146">
        <v>-3564243</v>
      </c>
      <c r="M146">
        <v>0</v>
      </c>
      <c r="N146">
        <v>0</v>
      </c>
      <c r="O146">
        <v>91764.02</v>
      </c>
      <c r="P146">
        <v>-3656007.02</v>
      </c>
      <c r="Q146">
        <v>292360</v>
      </c>
      <c r="R146">
        <v>438540</v>
      </c>
      <c r="S146">
        <v>438540</v>
      </c>
      <c r="T146">
        <v>584717</v>
      </c>
      <c r="U146">
        <v>1754157</v>
      </c>
      <c r="V146">
        <v>-5318400</v>
      </c>
      <c r="X146" s="12" t="str">
        <f>VLOOKUP(Результат[[#This Row],[Тип средств]],Таблица4[],2,0)</f>
        <v>Бюджетные средства (Бюджет муниципального образования)</v>
      </c>
      <c r="Y146" s="12" t="str">
        <f>VLOOKUP(Результат[[#This Row],[Тип средств]],Таблица4[],3,0)</f>
        <v>Местный бюджет</v>
      </c>
      <c r="Z146" s="12" t="str">
        <f>IF(LEFT(Результат[[#This Row],[ЦСР]],2)="06",VLOOKUP(Результат[[#This Row],[ЦСР]],Таблица3[[ЦСР]:[Пункт подпрограммы]],4,0),"")</f>
        <v>1.1.4</v>
      </c>
      <c r="AA146" s="1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46" s="1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46" s="12" t="str">
        <f t="shared" si="2"/>
        <v>КФКиС</v>
      </c>
    </row>
    <row r="147" spans="1:29" x14ac:dyDescent="0.25">
      <c r="A147" t="s">
        <v>22</v>
      </c>
      <c r="B147">
        <v>1101</v>
      </c>
      <c r="C147" t="s">
        <v>40</v>
      </c>
      <c r="D147">
        <v>611</v>
      </c>
      <c r="E147">
        <v>400010</v>
      </c>
      <c r="F147">
        <v>241</v>
      </c>
      <c r="G147">
        <v>226004</v>
      </c>
      <c r="H147" t="s">
        <v>29</v>
      </c>
      <c r="J147">
        <v>120</v>
      </c>
      <c r="K147">
        <v>272042534</v>
      </c>
      <c r="L147">
        <v>898640</v>
      </c>
      <c r="M147">
        <v>0</v>
      </c>
      <c r="N147">
        <v>0</v>
      </c>
      <c r="O147">
        <v>0</v>
      </c>
      <c r="P147">
        <v>898640</v>
      </c>
      <c r="Q147">
        <v>0</v>
      </c>
      <c r="R147">
        <v>229140</v>
      </c>
      <c r="S147">
        <v>529100</v>
      </c>
      <c r="T147">
        <v>556950</v>
      </c>
      <c r="U147">
        <v>1315190</v>
      </c>
      <c r="V147">
        <v>-416550</v>
      </c>
      <c r="X147" s="12" t="str">
        <f>VLOOKUP(Результат[[#This Row],[Тип средств]],Таблица4[],2,0)</f>
        <v>Бюджетные средства (Бюджет муниципального образования)</v>
      </c>
      <c r="Y147" s="12" t="str">
        <f>VLOOKUP(Результат[[#This Row],[Тип средств]],Таблица4[],3,0)</f>
        <v>Местный бюджет</v>
      </c>
      <c r="Z147" s="12" t="str">
        <f>IF(LEFT(Результат[[#This Row],[ЦСР]],2)="06",VLOOKUP(Результат[[#This Row],[ЦСР]],Таблица3[[ЦСР]:[Пункт подпрограммы]],4,0),"")</f>
        <v>1.1.4</v>
      </c>
      <c r="AA147" s="1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47" s="1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47" s="12" t="str">
        <f t="shared" si="2"/>
        <v>КФКиС</v>
      </c>
    </row>
    <row r="148" spans="1:29" x14ac:dyDescent="0.25">
      <c r="A148" t="s">
        <v>22</v>
      </c>
      <c r="B148">
        <v>1101</v>
      </c>
      <c r="C148" t="s">
        <v>40</v>
      </c>
      <c r="D148">
        <v>611</v>
      </c>
      <c r="E148">
        <v>400010</v>
      </c>
      <c r="F148">
        <v>241</v>
      </c>
      <c r="G148">
        <v>226004</v>
      </c>
      <c r="H148" t="s">
        <v>31</v>
      </c>
      <c r="J148">
        <v>120</v>
      </c>
      <c r="K148">
        <v>272042534</v>
      </c>
      <c r="L148">
        <v>0</v>
      </c>
      <c r="M148">
        <v>140000</v>
      </c>
      <c r="N148">
        <v>140000</v>
      </c>
      <c r="O148">
        <v>0</v>
      </c>
      <c r="P148">
        <v>0</v>
      </c>
      <c r="Q148">
        <v>0</v>
      </c>
      <c r="R148">
        <v>0</v>
      </c>
      <c r="S148">
        <v>0</v>
      </c>
      <c r="T148">
        <v>0</v>
      </c>
      <c r="U148">
        <v>0</v>
      </c>
      <c r="V148">
        <v>0</v>
      </c>
      <c r="X148" s="12" t="str">
        <f>VLOOKUP(Результат[[#This Row],[Тип средств]],Таблица4[],2,0)</f>
        <v>Бюджетные средства (Бюджет муниципального образования)</v>
      </c>
      <c r="Y148" s="12" t="str">
        <f>VLOOKUP(Результат[[#This Row],[Тип средств]],Таблица4[],3,0)</f>
        <v>Местный бюджет</v>
      </c>
      <c r="Z148" s="12" t="str">
        <f>IF(LEFT(Результат[[#This Row],[ЦСР]],2)="06",VLOOKUP(Результат[[#This Row],[ЦСР]],Таблица3[[ЦСР]:[Пункт подпрограммы]],4,0),"")</f>
        <v>1.1.4</v>
      </c>
      <c r="AA148" s="1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48" s="1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48" s="12" t="str">
        <f t="shared" si="2"/>
        <v>КФКиС</v>
      </c>
    </row>
    <row r="149" spans="1:29" x14ac:dyDescent="0.25">
      <c r="A149" t="s">
        <v>22</v>
      </c>
      <c r="B149">
        <v>1101</v>
      </c>
      <c r="C149" t="s">
        <v>40</v>
      </c>
      <c r="D149">
        <v>611</v>
      </c>
      <c r="E149">
        <v>400010</v>
      </c>
      <c r="F149">
        <v>241</v>
      </c>
      <c r="G149">
        <v>226004</v>
      </c>
      <c r="H149" t="s">
        <v>24</v>
      </c>
      <c r="J149">
        <v>120</v>
      </c>
      <c r="K149">
        <v>272042534</v>
      </c>
      <c r="L149">
        <v>0</v>
      </c>
      <c r="M149">
        <v>0</v>
      </c>
      <c r="N149">
        <v>0</v>
      </c>
      <c r="O149">
        <v>0</v>
      </c>
      <c r="P149">
        <v>0</v>
      </c>
      <c r="Q149">
        <v>80000</v>
      </c>
      <c r="R149">
        <v>80000</v>
      </c>
      <c r="S149">
        <v>80000</v>
      </c>
      <c r="T149">
        <v>81172</v>
      </c>
      <c r="U149">
        <v>321172</v>
      </c>
      <c r="V149">
        <v>-321172</v>
      </c>
      <c r="X149" s="12" t="str">
        <f>VLOOKUP(Результат[[#This Row],[Тип средств]],Таблица4[],2,0)</f>
        <v>Бюджетные средства (Бюджет муниципального образования)</v>
      </c>
      <c r="Y149" s="12" t="str">
        <f>VLOOKUP(Результат[[#This Row],[Тип средств]],Таблица4[],3,0)</f>
        <v>Местный бюджет</v>
      </c>
      <c r="Z149" s="12" t="str">
        <f>IF(LEFT(Результат[[#This Row],[ЦСР]],2)="06",VLOOKUP(Результат[[#This Row],[ЦСР]],Таблица3[[ЦСР]:[Пункт подпрограммы]],4,0),"")</f>
        <v>1.1.4</v>
      </c>
      <c r="AA149" s="1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49" s="1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49" s="12" t="str">
        <f t="shared" si="2"/>
        <v>КФКиС</v>
      </c>
    </row>
    <row r="150" spans="1:29" x14ac:dyDescent="0.25">
      <c r="A150" t="s">
        <v>22</v>
      </c>
      <c r="B150">
        <v>1101</v>
      </c>
      <c r="C150" t="s">
        <v>40</v>
      </c>
      <c r="D150">
        <v>611</v>
      </c>
      <c r="E150">
        <v>400010</v>
      </c>
      <c r="F150">
        <v>241</v>
      </c>
      <c r="G150">
        <v>226004</v>
      </c>
      <c r="H150" t="s">
        <v>32</v>
      </c>
      <c r="J150">
        <v>120</v>
      </c>
      <c r="K150">
        <v>272042534</v>
      </c>
      <c r="L150">
        <v>3564243</v>
      </c>
      <c r="M150">
        <v>0</v>
      </c>
      <c r="N150">
        <v>0</v>
      </c>
      <c r="O150">
        <v>0</v>
      </c>
      <c r="P150">
        <v>3564243</v>
      </c>
      <c r="Q150">
        <v>723540</v>
      </c>
      <c r="R150">
        <v>1085310</v>
      </c>
      <c r="S150">
        <v>1085310</v>
      </c>
      <c r="T150">
        <v>1447083</v>
      </c>
      <c r="U150">
        <v>4341243</v>
      </c>
      <c r="V150">
        <v>-777000</v>
      </c>
      <c r="X150" s="12" t="str">
        <f>VLOOKUP(Результат[[#This Row],[Тип средств]],Таблица4[],2,0)</f>
        <v>Бюджетные средства (Бюджет муниципального образования)</v>
      </c>
      <c r="Y150" s="12" t="str">
        <f>VLOOKUP(Результат[[#This Row],[Тип средств]],Таблица4[],3,0)</f>
        <v>Местный бюджет</v>
      </c>
      <c r="Z150" s="12" t="str">
        <f>IF(LEFT(Результат[[#This Row],[ЦСР]],2)="06",VLOOKUP(Результат[[#This Row],[ЦСР]],Таблица3[[ЦСР]:[Пункт подпрограммы]],4,0),"")</f>
        <v>1.1.4</v>
      </c>
      <c r="AA150" s="1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50" s="1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50" s="12" t="str">
        <f t="shared" si="2"/>
        <v>КФКиС</v>
      </c>
    </row>
    <row r="151" spans="1:29" x14ac:dyDescent="0.25">
      <c r="A151" t="s">
        <v>22</v>
      </c>
      <c r="B151">
        <v>1101</v>
      </c>
      <c r="C151" t="s">
        <v>40</v>
      </c>
      <c r="D151">
        <v>611</v>
      </c>
      <c r="E151">
        <v>400010</v>
      </c>
      <c r="F151">
        <v>241</v>
      </c>
      <c r="G151">
        <v>226005</v>
      </c>
      <c r="H151" t="s">
        <v>29</v>
      </c>
      <c r="J151">
        <v>110</v>
      </c>
      <c r="K151">
        <v>272042534</v>
      </c>
      <c r="L151">
        <v>16</v>
      </c>
      <c r="M151">
        <v>0</v>
      </c>
      <c r="N151">
        <v>0</v>
      </c>
      <c r="O151">
        <v>0</v>
      </c>
      <c r="P151">
        <v>16</v>
      </c>
      <c r="Q151">
        <v>56300</v>
      </c>
      <c r="R151">
        <v>32516</v>
      </c>
      <c r="S151">
        <v>15000</v>
      </c>
      <c r="T151">
        <v>20000</v>
      </c>
      <c r="U151">
        <v>123816</v>
      </c>
      <c r="V151">
        <v>-123800</v>
      </c>
      <c r="X151" s="12" t="str">
        <f>VLOOKUP(Результат[[#This Row],[Тип средств]],Таблица4[],2,0)</f>
        <v>Бюджетные средства (Бюджет муниципального образования)</v>
      </c>
      <c r="Y151" s="12" t="str">
        <f>VLOOKUP(Результат[[#This Row],[Тип средств]],Таблица4[],3,0)</f>
        <v>Местный бюджет</v>
      </c>
      <c r="Z151" s="12" t="str">
        <f>IF(LEFT(Результат[[#This Row],[ЦСР]],2)="06",VLOOKUP(Результат[[#This Row],[ЦСР]],Таблица3[[ЦСР]:[Пункт подпрограммы]],4,0),"")</f>
        <v>1.1.4</v>
      </c>
      <c r="AA151" s="1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51" s="1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51" s="12" t="str">
        <f t="shared" si="2"/>
        <v>КФКиС</v>
      </c>
    </row>
    <row r="152" spans="1:29" x14ac:dyDescent="0.25">
      <c r="A152" t="s">
        <v>22</v>
      </c>
      <c r="B152">
        <v>1101</v>
      </c>
      <c r="C152" t="s">
        <v>40</v>
      </c>
      <c r="D152">
        <v>611</v>
      </c>
      <c r="E152">
        <v>400010</v>
      </c>
      <c r="F152">
        <v>241</v>
      </c>
      <c r="G152">
        <v>226005</v>
      </c>
      <c r="H152" t="s">
        <v>31</v>
      </c>
      <c r="J152">
        <v>110</v>
      </c>
      <c r="K152">
        <v>272042534</v>
      </c>
      <c r="L152">
        <v>0</v>
      </c>
      <c r="M152">
        <v>-234200</v>
      </c>
      <c r="N152">
        <v>-234200</v>
      </c>
      <c r="O152">
        <v>0</v>
      </c>
      <c r="P152">
        <v>0</v>
      </c>
      <c r="Q152">
        <v>30000</v>
      </c>
      <c r="R152">
        <v>12000</v>
      </c>
      <c r="S152">
        <v>30000</v>
      </c>
      <c r="T152">
        <v>31800</v>
      </c>
      <c r="U152">
        <v>103800</v>
      </c>
      <c r="V152">
        <v>-103800</v>
      </c>
      <c r="X152" s="12" t="str">
        <f>VLOOKUP(Результат[[#This Row],[Тип средств]],Таблица4[],2,0)</f>
        <v>Бюджетные средства (Бюджет муниципального образования)</v>
      </c>
      <c r="Y152" s="12" t="str">
        <f>VLOOKUP(Результат[[#This Row],[Тип средств]],Таблица4[],3,0)</f>
        <v>Местный бюджет</v>
      </c>
      <c r="Z152" s="12" t="str">
        <f>IF(LEFT(Результат[[#This Row],[ЦСР]],2)="06",VLOOKUP(Результат[[#This Row],[ЦСР]],Таблица3[[ЦСР]:[Пункт подпрограммы]],4,0),"")</f>
        <v>1.1.4</v>
      </c>
      <c r="AA152" s="1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52" s="1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52" s="12" t="str">
        <f t="shared" si="2"/>
        <v>КФКиС</v>
      </c>
    </row>
    <row r="153" spans="1:29" x14ac:dyDescent="0.25">
      <c r="A153" t="s">
        <v>22</v>
      </c>
      <c r="B153">
        <v>1101</v>
      </c>
      <c r="C153" t="s">
        <v>40</v>
      </c>
      <c r="D153">
        <v>611</v>
      </c>
      <c r="E153">
        <v>400010</v>
      </c>
      <c r="F153">
        <v>241</v>
      </c>
      <c r="G153">
        <v>226005</v>
      </c>
      <c r="H153" t="s">
        <v>24</v>
      </c>
      <c r="J153">
        <v>110</v>
      </c>
      <c r="K153">
        <v>272042534</v>
      </c>
      <c r="L153">
        <v>0</v>
      </c>
      <c r="M153">
        <v>0</v>
      </c>
      <c r="N153">
        <v>0</v>
      </c>
      <c r="O153">
        <v>33816</v>
      </c>
      <c r="P153">
        <v>-33816</v>
      </c>
      <c r="Q153">
        <v>70000</v>
      </c>
      <c r="R153">
        <v>37000</v>
      </c>
      <c r="S153">
        <v>37000</v>
      </c>
      <c r="T153">
        <v>38100</v>
      </c>
      <c r="U153">
        <v>182100</v>
      </c>
      <c r="V153">
        <v>-182100</v>
      </c>
      <c r="X153" s="12" t="str">
        <f>VLOOKUP(Результат[[#This Row],[Тип средств]],Таблица4[],2,0)</f>
        <v>Бюджетные средства (Бюджет муниципального образования)</v>
      </c>
      <c r="Y153" s="12" t="str">
        <f>VLOOKUP(Результат[[#This Row],[Тип средств]],Таблица4[],3,0)</f>
        <v>Местный бюджет</v>
      </c>
      <c r="Z153" s="12" t="str">
        <f>IF(LEFT(Результат[[#This Row],[ЦСР]],2)="06",VLOOKUP(Результат[[#This Row],[ЦСР]],Таблица3[[ЦСР]:[Пункт подпрограммы]],4,0),"")</f>
        <v>1.1.4</v>
      </c>
      <c r="AA153" s="1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53" s="1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53" s="12" t="str">
        <f t="shared" si="2"/>
        <v>КФКиС</v>
      </c>
    </row>
    <row r="154" spans="1:29" x14ac:dyDescent="0.25">
      <c r="A154" t="s">
        <v>22</v>
      </c>
      <c r="B154">
        <v>1101</v>
      </c>
      <c r="C154" t="s">
        <v>40</v>
      </c>
      <c r="D154">
        <v>611</v>
      </c>
      <c r="E154">
        <v>400010</v>
      </c>
      <c r="F154">
        <v>241</v>
      </c>
      <c r="G154">
        <v>226005</v>
      </c>
      <c r="H154" t="s">
        <v>32</v>
      </c>
      <c r="J154">
        <v>110</v>
      </c>
      <c r="K154">
        <v>272042534</v>
      </c>
      <c r="L154">
        <v>-55077</v>
      </c>
      <c r="M154">
        <v>0</v>
      </c>
      <c r="N154">
        <v>0</v>
      </c>
      <c r="O154">
        <v>19000</v>
      </c>
      <c r="P154">
        <v>-74077</v>
      </c>
      <c r="Q154">
        <v>71000</v>
      </c>
      <c r="R154">
        <v>107000</v>
      </c>
      <c r="S154">
        <v>107000</v>
      </c>
      <c r="T154">
        <v>85900</v>
      </c>
      <c r="U154">
        <v>370900</v>
      </c>
      <c r="V154">
        <v>-425977</v>
      </c>
      <c r="X154" s="12" t="str">
        <f>VLOOKUP(Результат[[#This Row],[Тип средств]],Таблица4[],2,0)</f>
        <v>Бюджетные средства (Бюджет муниципального образования)</v>
      </c>
      <c r="Y154" s="12" t="str">
        <f>VLOOKUP(Результат[[#This Row],[Тип средств]],Таблица4[],3,0)</f>
        <v>Местный бюджет</v>
      </c>
      <c r="Z154" s="12" t="str">
        <f>IF(LEFT(Результат[[#This Row],[ЦСР]],2)="06",VLOOKUP(Результат[[#This Row],[ЦСР]],Таблица3[[ЦСР]:[Пункт подпрограммы]],4,0),"")</f>
        <v>1.1.4</v>
      </c>
      <c r="AA154" s="1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54" s="1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54" s="12" t="str">
        <f t="shared" si="2"/>
        <v>КФКиС</v>
      </c>
    </row>
    <row r="155" spans="1:29" x14ac:dyDescent="0.25">
      <c r="A155" t="s">
        <v>22</v>
      </c>
      <c r="B155">
        <v>1101</v>
      </c>
      <c r="C155" t="s">
        <v>40</v>
      </c>
      <c r="D155">
        <v>611</v>
      </c>
      <c r="E155">
        <v>400010</v>
      </c>
      <c r="F155">
        <v>241</v>
      </c>
      <c r="G155">
        <v>226005</v>
      </c>
      <c r="H155" t="s">
        <v>29</v>
      </c>
      <c r="J155">
        <v>120</v>
      </c>
      <c r="K155">
        <v>272042534</v>
      </c>
      <c r="L155">
        <v>-16</v>
      </c>
      <c r="M155">
        <v>0</v>
      </c>
      <c r="N155">
        <v>0</v>
      </c>
      <c r="O155">
        <v>0</v>
      </c>
      <c r="P155">
        <v>-16</v>
      </c>
      <c r="Q155">
        <v>0</v>
      </c>
      <c r="R155">
        <v>18984</v>
      </c>
      <c r="S155">
        <v>0</v>
      </c>
      <c r="T155">
        <v>0</v>
      </c>
      <c r="U155">
        <v>18984</v>
      </c>
      <c r="V155">
        <v>-19000</v>
      </c>
      <c r="X155" s="12" t="str">
        <f>VLOOKUP(Результат[[#This Row],[Тип средств]],Таблица4[],2,0)</f>
        <v>Бюджетные средства (Бюджет муниципального образования)</v>
      </c>
      <c r="Y155" s="12" t="str">
        <f>VLOOKUP(Результат[[#This Row],[Тип средств]],Таблица4[],3,0)</f>
        <v>Местный бюджет</v>
      </c>
      <c r="Z155" s="12" t="str">
        <f>IF(LEFT(Результат[[#This Row],[ЦСР]],2)="06",VLOOKUP(Результат[[#This Row],[ЦСР]],Таблица3[[ЦСР]:[Пункт подпрограммы]],4,0),"")</f>
        <v>1.1.4</v>
      </c>
      <c r="AA155" s="1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55" s="1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55" s="12" t="str">
        <f t="shared" si="2"/>
        <v>КФКиС</v>
      </c>
    </row>
    <row r="156" spans="1:29" x14ac:dyDescent="0.25">
      <c r="A156" t="s">
        <v>22</v>
      </c>
      <c r="B156">
        <v>1101</v>
      </c>
      <c r="C156" t="s">
        <v>40</v>
      </c>
      <c r="D156">
        <v>611</v>
      </c>
      <c r="E156">
        <v>400010</v>
      </c>
      <c r="F156">
        <v>241</v>
      </c>
      <c r="G156">
        <v>226005</v>
      </c>
      <c r="H156" t="s">
        <v>31</v>
      </c>
      <c r="J156">
        <v>120</v>
      </c>
      <c r="K156">
        <v>272042534</v>
      </c>
      <c r="L156">
        <v>0</v>
      </c>
      <c r="M156">
        <v>234200</v>
      </c>
      <c r="N156">
        <v>234200</v>
      </c>
      <c r="O156">
        <v>0</v>
      </c>
      <c r="P156">
        <v>0</v>
      </c>
      <c r="Q156">
        <v>29000</v>
      </c>
      <c r="R156">
        <v>20000</v>
      </c>
      <c r="S156">
        <v>80000</v>
      </c>
      <c r="T156">
        <v>1400</v>
      </c>
      <c r="U156">
        <v>130400</v>
      </c>
      <c r="V156">
        <v>-130400</v>
      </c>
      <c r="X156" s="12" t="str">
        <f>VLOOKUP(Результат[[#This Row],[Тип средств]],Таблица4[],2,0)</f>
        <v>Бюджетные средства (Бюджет муниципального образования)</v>
      </c>
      <c r="Y156" s="12" t="str">
        <f>VLOOKUP(Результат[[#This Row],[Тип средств]],Таблица4[],3,0)</f>
        <v>Местный бюджет</v>
      </c>
      <c r="Z156" s="12" t="str">
        <f>IF(LEFT(Результат[[#This Row],[ЦСР]],2)="06",VLOOKUP(Результат[[#This Row],[ЦСР]],Таблица3[[ЦСР]:[Пункт подпрограммы]],4,0),"")</f>
        <v>1.1.4</v>
      </c>
      <c r="AA156" s="1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56" s="1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56" s="12" t="str">
        <f t="shared" si="2"/>
        <v>КФКиС</v>
      </c>
    </row>
    <row r="157" spans="1:29" x14ac:dyDescent="0.25">
      <c r="A157" t="s">
        <v>22</v>
      </c>
      <c r="B157">
        <v>1101</v>
      </c>
      <c r="C157" t="s">
        <v>40</v>
      </c>
      <c r="D157">
        <v>611</v>
      </c>
      <c r="E157">
        <v>400010</v>
      </c>
      <c r="F157">
        <v>241</v>
      </c>
      <c r="G157">
        <v>226005</v>
      </c>
      <c r="H157" t="s">
        <v>32</v>
      </c>
      <c r="J157">
        <v>120</v>
      </c>
      <c r="K157">
        <v>272042534</v>
      </c>
      <c r="L157">
        <v>55077</v>
      </c>
      <c r="M157">
        <v>0</v>
      </c>
      <c r="N157">
        <v>0</v>
      </c>
      <c r="O157">
        <v>0</v>
      </c>
      <c r="P157">
        <v>55077</v>
      </c>
      <c r="Q157">
        <v>76000</v>
      </c>
      <c r="R157">
        <v>115000</v>
      </c>
      <c r="S157">
        <v>115000</v>
      </c>
      <c r="T157">
        <v>199200</v>
      </c>
      <c r="U157">
        <v>505200</v>
      </c>
      <c r="V157">
        <v>-450123</v>
      </c>
      <c r="X157" s="12" t="str">
        <f>VLOOKUP(Результат[[#This Row],[Тип средств]],Таблица4[],2,0)</f>
        <v>Бюджетные средства (Бюджет муниципального образования)</v>
      </c>
      <c r="Y157" s="12" t="str">
        <f>VLOOKUP(Результат[[#This Row],[Тип средств]],Таблица4[],3,0)</f>
        <v>Местный бюджет</v>
      </c>
      <c r="Z157" s="12" t="str">
        <f>IF(LEFT(Результат[[#This Row],[ЦСР]],2)="06",VLOOKUP(Результат[[#This Row],[ЦСР]],Таблица3[[ЦСР]:[Пункт подпрограммы]],4,0),"")</f>
        <v>1.1.4</v>
      </c>
      <c r="AA157" s="1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57" s="1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57" s="12" t="str">
        <f t="shared" si="2"/>
        <v>КФКиС</v>
      </c>
    </row>
    <row r="158" spans="1:29" x14ac:dyDescent="0.25">
      <c r="A158" t="s">
        <v>22</v>
      </c>
      <c r="B158">
        <v>1101</v>
      </c>
      <c r="C158" t="s">
        <v>40</v>
      </c>
      <c r="D158">
        <v>611</v>
      </c>
      <c r="E158">
        <v>400010</v>
      </c>
      <c r="F158">
        <v>241</v>
      </c>
      <c r="G158">
        <v>226007</v>
      </c>
      <c r="H158" t="s">
        <v>32</v>
      </c>
      <c r="J158">
        <v>910</v>
      </c>
      <c r="K158">
        <v>272042534</v>
      </c>
      <c r="L158">
        <v>13665</v>
      </c>
      <c r="M158">
        <v>0</v>
      </c>
      <c r="N158">
        <v>0</v>
      </c>
      <c r="O158">
        <v>0</v>
      </c>
      <c r="P158">
        <v>13665</v>
      </c>
      <c r="Q158">
        <v>13665</v>
      </c>
      <c r="R158">
        <v>0</v>
      </c>
      <c r="S158">
        <v>0</v>
      </c>
      <c r="T158">
        <v>0</v>
      </c>
      <c r="U158">
        <v>13665</v>
      </c>
      <c r="V158">
        <v>0</v>
      </c>
      <c r="X158" s="12" t="str">
        <f>VLOOKUP(Результат[[#This Row],[Тип средств]],Таблица4[],2,0)</f>
        <v>Бюджетные средства (Бюджет муниципального образования)</v>
      </c>
      <c r="Y158" s="12" t="str">
        <f>VLOOKUP(Результат[[#This Row],[Тип средств]],Таблица4[],3,0)</f>
        <v>Местный бюджет</v>
      </c>
      <c r="Z158" s="12" t="str">
        <f>IF(LEFT(Результат[[#This Row],[ЦСР]],2)="06",VLOOKUP(Результат[[#This Row],[ЦСР]],Таблица3[[ЦСР]:[Пункт подпрограммы]],4,0),"")</f>
        <v>1.1.4</v>
      </c>
      <c r="AA158" s="1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58" s="1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58" s="12" t="str">
        <f t="shared" si="2"/>
        <v>КФКиС</v>
      </c>
    </row>
    <row r="159" spans="1:29" x14ac:dyDescent="0.25">
      <c r="A159" t="s">
        <v>22</v>
      </c>
      <c r="B159">
        <v>1101</v>
      </c>
      <c r="C159" t="s">
        <v>40</v>
      </c>
      <c r="D159">
        <v>611</v>
      </c>
      <c r="E159">
        <v>400010</v>
      </c>
      <c r="F159">
        <v>241</v>
      </c>
      <c r="G159">
        <v>226008</v>
      </c>
      <c r="H159" t="s">
        <v>32</v>
      </c>
      <c r="J159">
        <v>910</v>
      </c>
      <c r="K159">
        <v>272042534</v>
      </c>
      <c r="L159">
        <v>0</v>
      </c>
      <c r="M159">
        <v>0</v>
      </c>
      <c r="N159">
        <v>0</v>
      </c>
      <c r="O159">
        <v>0</v>
      </c>
      <c r="P159">
        <v>0</v>
      </c>
      <c r="Q159">
        <v>12800</v>
      </c>
      <c r="R159">
        <v>12600</v>
      </c>
      <c r="S159">
        <v>0</v>
      </c>
      <c r="T159">
        <v>12600</v>
      </c>
      <c r="U159">
        <v>38000</v>
      </c>
      <c r="V159">
        <v>-38000</v>
      </c>
      <c r="X159" s="12" t="str">
        <f>VLOOKUP(Результат[[#This Row],[Тип средств]],Таблица4[],2,0)</f>
        <v>Бюджетные средства (Бюджет муниципального образования)</v>
      </c>
      <c r="Y159" s="12" t="str">
        <f>VLOOKUP(Результат[[#This Row],[Тип средств]],Таблица4[],3,0)</f>
        <v>Местный бюджет</v>
      </c>
      <c r="Z159" s="12" t="str">
        <f>IF(LEFT(Результат[[#This Row],[ЦСР]],2)="06",VLOOKUP(Результат[[#This Row],[ЦСР]],Таблица3[[ЦСР]:[Пункт подпрограммы]],4,0),"")</f>
        <v>1.1.4</v>
      </c>
      <c r="AA159" s="1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59" s="1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59" s="12" t="str">
        <f t="shared" si="2"/>
        <v>КФКиС</v>
      </c>
    </row>
    <row r="160" spans="1:29" x14ac:dyDescent="0.25">
      <c r="A160" t="s">
        <v>22</v>
      </c>
      <c r="B160">
        <v>1101</v>
      </c>
      <c r="C160" t="s">
        <v>40</v>
      </c>
      <c r="D160">
        <v>611</v>
      </c>
      <c r="E160">
        <v>400010</v>
      </c>
      <c r="F160">
        <v>241</v>
      </c>
      <c r="G160">
        <v>226009</v>
      </c>
      <c r="H160" t="s">
        <v>32</v>
      </c>
      <c r="J160">
        <v>910</v>
      </c>
      <c r="K160">
        <v>272042534</v>
      </c>
      <c r="L160">
        <v>0</v>
      </c>
      <c r="M160">
        <v>0</v>
      </c>
      <c r="N160">
        <v>0</v>
      </c>
      <c r="O160">
        <v>0</v>
      </c>
      <c r="P160">
        <v>0</v>
      </c>
      <c r="Q160">
        <v>3400</v>
      </c>
      <c r="R160">
        <v>3400</v>
      </c>
      <c r="S160">
        <v>1200</v>
      </c>
      <c r="T160">
        <v>2000</v>
      </c>
      <c r="U160">
        <v>10000</v>
      </c>
      <c r="V160">
        <v>-10000</v>
      </c>
      <c r="X160" s="12" t="str">
        <f>VLOOKUP(Результат[[#This Row],[Тип средств]],Таблица4[],2,0)</f>
        <v>Бюджетные средства (Бюджет муниципального образования)</v>
      </c>
      <c r="Y160" s="12" t="str">
        <f>VLOOKUP(Результат[[#This Row],[Тип средств]],Таблица4[],3,0)</f>
        <v>Местный бюджет</v>
      </c>
      <c r="Z160" s="12" t="str">
        <f>IF(LEFT(Результат[[#This Row],[ЦСР]],2)="06",VLOOKUP(Результат[[#This Row],[ЦСР]],Таблица3[[ЦСР]:[Пункт подпрограммы]],4,0),"")</f>
        <v>1.1.4</v>
      </c>
      <c r="AA160" s="1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60" s="1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60" s="12" t="str">
        <f t="shared" si="2"/>
        <v>КФКиС</v>
      </c>
    </row>
    <row r="161" spans="1:29" x14ac:dyDescent="0.25">
      <c r="A161" t="s">
        <v>22</v>
      </c>
      <c r="B161">
        <v>1101</v>
      </c>
      <c r="C161" t="s">
        <v>40</v>
      </c>
      <c r="D161">
        <v>611</v>
      </c>
      <c r="E161">
        <v>400010</v>
      </c>
      <c r="F161">
        <v>241</v>
      </c>
      <c r="G161">
        <v>226010</v>
      </c>
      <c r="H161" t="s">
        <v>29</v>
      </c>
      <c r="J161">
        <v>110</v>
      </c>
      <c r="K161">
        <v>272042534</v>
      </c>
      <c r="L161">
        <v>-120200</v>
      </c>
      <c r="M161">
        <v>0</v>
      </c>
      <c r="N161">
        <v>0</v>
      </c>
      <c r="O161">
        <v>382300</v>
      </c>
      <c r="P161">
        <v>-502500</v>
      </c>
      <c r="Q161">
        <v>382300</v>
      </c>
      <c r="R161">
        <v>0</v>
      </c>
      <c r="S161">
        <v>0</v>
      </c>
      <c r="T161">
        <v>0</v>
      </c>
      <c r="U161">
        <v>382300</v>
      </c>
      <c r="V161">
        <v>-502500</v>
      </c>
      <c r="X161" s="12" t="str">
        <f>VLOOKUP(Результат[[#This Row],[Тип средств]],Таблица4[],2,0)</f>
        <v>Бюджетные средства (Бюджет муниципального образования)</v>
      </c>
      <c r="Y161" s="12" t="str">
        <f>VLOOKUP(Результат[[#This Row],[Тип средств]],Таблица4[],3,0)</f>
        <v>Местный бюджет</v>
      </c>
      <c r="Z161" s="12" t="str">
        <f>IF(LEFT(Результат[[#This Row],[ЦСР]],2)="06",VLOOKUP(Результат[[#This Row],[ЦСР]],Таблица3[[ЦСР]:[Пункт подпрограммы]],4,0),"")</f>
        <v>1.1.4</v>
      </c>
      <c r="AA161" s="1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61" s="1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61" s="12" t="str">
        <f t="shared" si="2"/>
        <v>КФКиС</v>
      </c>
    </row>
    <row r="162" spans="1:29" x14ac:dyDescent="0.25">
      <c r="A162" t="s">
        <v>22</v>
      </c>
      <c r="B162">
        <v>1101</v>
      </c>
      <c r="C162" t="s">
        <v>40</v>
      </c>
      <c r="D162">
        <v>611</v>
      </c>
      <c r="E162">
        <v>400010</v>
      </c>
      <c r="F162">
        <v>241</v>
      </c>
      <c r="G162">
        <v>226010</v>
      </c>
      <c r="H162" t="s">
        <v>31</v>
      </c>
      <c r="J162">
        <v>110</v>
      </c>
      <c r="K162">
        <v>272042534</v>
      </c>
      <c r="L162">
        <v>-225000</v>
      </c>
      <c r="M162">
        <v>0</v>
      </c>
      <c r="N162">
        <v>0</v>
      </c>
      <c r="O162">
        <v>226000</v>
      </c>
      <c r="P162">
        <v>-451000</v>
      </c>
      <c r="Q162">
        <v>247000</v>
      </c>
      <c r="R162">
        <v>0</v>
      </c>
      <c r="S162">
        <v>0</v>
      </c>
      <c r="T162">
        <v>0</v>
      </c>
      <c r="U162">
        <v>247000</v>
      </c>
      <c r="V162">
        <v>-472000</v>
      </c>
      <c r="X162" s="12" t="str">
        <f>VLOOKUP(Результат[[#This Row],[Тип средств]],Таблица4[],2,0)</f>
        <v>Бюджетные средства (Бюджет муниципального образования)</v>
      </c>
      <c r="Y162" s="12" t="str">
        <f>VLOOKUP(Результат[[#This Row],[Тип средств]],Таблица4[],3,0)</f>
        <v>Местный бюджет</v>
      </c>
      <c r="Z162" s="12" t="str">
        <f>IF(LEFT(Результат[[#This Row],[ЦСР]],2)="06",VLOOKUP(Результат[[#This Row],[ЦСР]],Таблица3[[ЦСР]:[Пункт подпрограммы]],4,0),"")</f>
        <v>1.1.4</v>
      </c>
      <c r="AA162" s="1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62" s="1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62" s="12" t="str">
        <f t="shared" si="2"/>
        <v>КФКиС</v>
      </c>
    </row>
    <row r="163" spans="1:29" x14ac:dyDescent="0.25">
      <c r="A163" t="s">
        <v>22</v>
      </c>
      <c r="B163">
        <v>1101</v>
      </c>
      <c r="C163" t="s">
        <v>40</v>
      </c>
      <c r="D163">
        <v>611</v>
      </c>
      <c r="E163">
        <v>400010</v>
      </c>
      <c r="F163">
        <v>241</v>
      </c>
      <c r="G163">
        <v>226010</v>
      </c>
      <c r="H163" t="s">
        <v>24</v>
      </c>
      <c r="J163">
        <v>110</v>
      </c>
      <c r="K163">
        <v>272042534</v>
      </c>
      <c r="L163">
        <v>0</v>
      </c>
      <c r="M163">
        <v>0</v>
      </c>
      <c r="N163">
        <v>0</v>
      </c>
      <c r="O163">
        <v>0</v>
      </c>
      <c r="P163">
        <v>0</v>
      </c>
      <c r="Q163">
        <v>78000</v>
      </c>
      <c r="R163">
        <v>78000</v>
      </c>
      <c r="S163">
        <v>78000</v>
      </c>
      <c r="T163">
        <v>78000</v>
      </c>
      <c r="U163">
        <v>312000</v>
      </c>
      <c r="V163">
        <v>-312000</v>
      </c>
      <c r="X163" s="12" t="str">
        <f>VLOOKUP(Результат[[#This Row],[Тип средств]],Таблица4[],2,0)</f>
        <v>Бюджетные средства (Бюджет муниципального образования)</v>
      </c>
      <c r="Y163" s="12" t="str">
        <f>VLOOKUP(Результат[[#This Row],[Тип средств]],Таблица4[],3,0)</f>
        <v>Местный бюджет</v>
      </c>
      <c r="Z163" s="12" t="str">
        <f>IF(LEFT(Результат[[#This Row],[ЦСР]],2)="06",VLOOKUP(Результат[[#This Row],[ЦСР]],Таблица3[[ЦСР]:[Пункт подпрограммы]],4,0),"")</f>
        <v>1.1.4</v>
      </c>
      <c r="AA163" s="1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63" s="1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63" s="12" t="str">
        <f t="shared" si="2"/>
        <v>КФКиС</v>
      </c>
    </row>
    <row r="164" spans="1:29" x14ac:dyDescent="0.25">
      <c r="A164" t="s">
        <v>22</v>
      </c>
      <c r="B164">
        <v>1101</v>
      </c>
      <c r="C164" t="s">
        <v>40</v>
      </c>
      <c r="D164">
        <v>611</v>
      </c>
      <c r="E164">
        <v>400010</v>
      </c>
      <c r="F164">
        <v>241</v>
      </c>
      <c r="G164">
        <v>226010</v>
      </c>
      <c r="H164" t="s">
        <v>32</v>
      </c>
      <c r="J164">
        <v>110</v>
      </c>
      <c r="K164">
        <v>272042534</v>
      </c>
      <c r="L164">
        <v>824766</v>
      </c>
      <c r="M164">
        <v>0</v>
      </c>
      <c r="N164">
        <v>0</v>
      </c>
      <c r="O164">
        <v>355081.4</v>
      </c>
      <c r="P164">
        <v>469684.6</v>
      </c>
      <c r="Q164">
        <v>1470000</v>
      </c>
      <c r="R164">
        <v>33000</v>
      </c>
      <c r="S164">
        <v>33000</v>
      </c>
      <c r="T164">
        <v>3473</v>
      </c>
      <c r="U164">
        <v>1539473</v>
      </c>
      <c r="V164">
        <v>-714707</v>
      </c>
      <c r="X164" s="12" t="str">
        <f>VLOOKUP(Результат[[#This Row],[Тип средств]],Таблица4[],2,0)</f>
        <v>Бюджетные средства (Бюджет муниципального образования)</v>
      </c>
      <c r="Y164" s="12" t="str">
        <f>VLOOKUP(Результат[[#This Row],[Тип средств]],Таблица4[],3,0)</f>
        <v>Местный бюджет</v>
      </c>
      <c r="Z164" s="12" t="str">
        <f>IF(LEFT(Результат[[#This Row],[ЦСР]],2)="06",VLOOKUP(Результат[[#This Row],[ЦСР]],Таблица3[[ЦСР]:[Пункт подпрограммы]],4,0),"")</f>
        <v>1.1.4</v>
      </c>
      <c r="AA164" s="1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64" s="1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64" s="12" t="str">
        <f t="shared" si="2"/>
        <v>КФКиС</v>
      </c>
    </row>
    <row r="165" spans="1:29" x14ac:dyDescent="0.25">
      <c r="A165" t="s">
        <v>22</v>
      </c>
      <c r="B165">
        <v>1101</v>
      </c>
      <c r="C165" t="s">
        <v>40</v>
      </c>
      <c r="D165">
        <v>611</v>
      </c>
      <c r="E165">
        <v>400010</v>
      </c>
      <c r="F165">
        <v>241</v>
      </c>
      <c r="G165">
        <v>226010</v>
      </c>
      <c r="H165" t="s">
        <v>29</v>
      </c>
      <c r="J165">
        <v>120</v>
      </c>
      <c r="K165">
        <v>272042534</v>
      </c>
      <c r="L165">
        <v>120200</v>
      </c>
      <c r="M165">
        <v>0</v>
      </c>
      <c r="N165">
        <v>0</v>
      </c>
      <c r="O165">
        <v>0</v>
      </c>
      <c r="P165">
        <v>120200</v>
      </c>
      <c r="Q165">
        <v>320200</v>
      </c>
      <c r="R165">
        <v>206400</v>
      </c>
      <c r="S165">
        <v>0</v>
      </c>
      <c r="T165">
        <v>774500</v>
      </c>
      <c r="U165">
        <v>1301100</v>
      </c>
      <c r="V165">
        <v>-1180900</v>
      </c>
      <c r="X165" s="12" t="str">
        <f>VLOOKUP(Результат[[#This Row],[Тип средств]],Таблица4[],2,0)</f>
        <v>Бюджетные средства (Бюджет муниципального образования)</v>
      </c>
      <c r="Y165" s="12" t="str">
        <f>VLOOKUP(Результат[[#This Row],[Тип средств]],Таблица4[],3,0)</f>
        <v>Местный бюджет</v>
      </c>
      <c r="Z165" s="12" t="str">
        <f>IF(LEFT(Результат[[#This Row],[ЦСР]],2)="06",VLOOKUP(Результат[[#This Row],[ЦСР]],Таблица3[[ЦСР]:[Пункт подпрограммы]],4,0),"")</f>
        <v>1.1.4</v>
      </c>
      <c r="AA165" s="1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65" s="1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65" s="12" t="str">
        <f t="shared" si="2"/>
        <v>КФКиС</v>
      </c>
    </row>
    <row r="166" spans="1:29" x14ac:dyDescent="0.25">
      <c r="A166" t="s">
        <v>22</v>
      </c>
      <c r="B166">
        <v>1101</v>
      </c>
      <c r="C166" t="s">
        <v>40</v>
      </c>
      <c r="D166">
        <v>611</v>
      </c>
      <c r="E166">
        <v>400010</v>
      </c>
      <c r="F166">
        <v>241</v>
      </c>
      <c r="G166">
        <v>226010</v>
      </c>
      <c r="H166" t="s">
        <v>31</v>
      </c>
      <c r="J166">
        <v>120</v>
      </c>
      <c r="K166">
        <v>272042534</v>
      </c>
      <c r="L166">
        <v>225000</v>
      </c>
      <c r="M166">
        <v>0</v>
      </c>
      <c r="N166">
        <v>0</v>
      </c>
      <c r="O166">
        <v>0</v>
      </c>
      <c r="P166">
        <v>225000</v>
      </c>
      <c r="Q166">
        <v>813700</v>
      </c>
      <c r="R166">
        <v>1566000</v>
      </c>
      <c r="S166">
        <v>0</v>
      </c>
      <c r="T166">
        <v>14100</v>
      </c>
      <c r="U166">
        <v>2393800</v>
      </c>
      <c r="V166">
        <v>-2168800</v>
      </c>
      <c r="X166" s="12" t="str">
        <f>VLOOKUP(Результат[[#This Row],[Тип средств]],Таблица4[],2,0)</f>
        <v>Бюджетные средства (Бюджет муниципального образования)</v>
      </c>
      <c r="Y166" s="12" t="str">
        <f>VLOOKUP(Результат[[#This Row],[Тип средств]],Таблица4[],3,0)</f>
        <v>Местный бюджет</v>
      </c>
      <c r="Z166" s="12" t="str">
        <f>IF(LEFT(Результат[[#This Row],[ЦСР]],2)="06",VLOOKUP(Результат[[#This Row],[ЦСР]],Таблица3[[ЦСР]:[Пункт подпрограммы]],4,0),"")</f>
        <v>1.1.4</v>
      </c>
      <c r="AA166" s="1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66" s="1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66" s="12" t="str">
        <f t="shared" si="2"/>
        <v>КФКиС</v>
      </c>
    </row>
    <row r="167" spans="1:29" x14ac:dyDescent="0.25">
      <c r="A167" t="s">
        <v>22</v>
      </c>
      <c r="B167">
        <v>1101</v>
      </c>
      <c r="C167" t="s">
        <v>40</v>
      </c>
      <c r="D167">
        <v>611</v>
      </c>
      <c r="E167">
        <v>400010</v>
      </c>
      <c r="F167">
        <v>241</v>
      </c>
      <c r="G167">
        <v>226010</v>
      </c>
      <c r="H167" t="s">
        <v>24</v>
      </c>
      <c r="J167">
        <v>120</v>
      </c>
      <c r="K167">
        <v>272042534</v>
      </c>
      <c r="L167">
        <v>0</v>
      </c>
      <c r="M167">
        <v>0</v>
      </c>
      <c r="N167">
        <v>0</v>
      </c>
      <c r="O167">
        <v>0</v>
      </c>
      <c r="P167">
        <v>0</v>
      </c>
      <c r="Q167">
        <v>490000</v>
      </c>
      <c r="R167">
        <v>490000</v>
      </c>
      <c r="S167">
        <v>490000</v>
      </c>
      <c r="T167">
        <v>504100</v>
      </c>
      <c r="U167">
        <v>1974100</v>
      </c>
      <c r="V167">
        <v>-1974100</v>
      </c>
      <c r="X167" s="12" t="str">
        <f>VLOOKUP(Результат[[#This Row],[Тип средств]],Таблица4[],2,0)</f>
        <v>Бюджетные средства (Бюджет муниципального образования)</v>
      </c>
      <c r="Y167" s="12" t="str">
        <f>VLOOKUP(Результат[[#This Row],[Тип средств]],Таблица4[],3,0)</f>
        <v>Местный бюджет</v>
      </c>
      <c r="Z167" s="12" t="str">
        <f>IF(LEFT(Результат[[#This Row],[ЦСР]],2)="06",VLOOKUP(Результат[[#This Row],[ЦСР]],Таблица3[[ЦСР]:[Пункт подпрограммы]],4,0),"")</f>
        <v>1.1.4</v>
      </c>
      <c r="AA167" s="1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67" s="1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67" s="12" t="str">
        <f t="shared" si="2"/>
        <v>КФКиС</v>
      </c>
    </row>
    <row r="168" spans="1:29" x14ac:dyDescent="0.25">
      <c r="A168" t="s">
        <v>22</v>
      </c>
      <c r="B168">
        <v>1101</v>
      </c>
      <c r="C168" t="s">
        <v>40</v>
      </c>
      <c r="D168">
        <v>611</v>
      </c>
      <c r="E168">
        <v>400010</v>
      </c>
      <c r="F168">
        <v>241</v>
      </c>
      <c r="G168">
        <v>226010</v>
      </c>
      <c r="H168" t="s">
        <v>32</v>
      </c>
      <c r="J168">
        <v>120</v>
      </c>
      <c r="K168">
        <v>272042534</v>
      </c>
      <c r="L168">
        <v>-824766</v>
      </c>
      <c r="M168">
        <v>0</v>
      </c>
      <c r="N168">
        <v>0</v>
      </c>
      <c r="O168">
        <v>0</v>
      </c>
      <c r="P168">
        <v>-824766</v>
      </c>
      <c r="Q168">
        <v>1000000</v>
      </c>
      <c r="R168">
        <v>1600000</v>
      </c>
      <c r="S168">
        <v>1300000</v>
      </c>
      <c r="T168">
        <v>832227</v>
      </c>
      <c r="U168">
        <v>4732227</v>
      </c>
      <c r="V168">
        <v>-5556993</v>
      </c>
      <c r="X168" s="12" t="str">
        <f>VLOOKUP(Результат[[#This Row],[Тип средств]],Таблица4[],2,0)</f>
        <v>Бюджетные средства (Бюджет муниципального образования)</v>
      </c>
      <c r="Y168" s="12" t="str">
        <f>VLOOKUP(Результат[[#This Row],[Тип средств]],Таблица4[],3,0)</f>
        <v>Местный бюджет</v>
      </c>
      <c r="Z168" s="12" t="str">
        <f>IF(LEFT(Результат[[#This Row],[ЦСР]],2)="06",VLOOKUP(Результат[[#This Row],[ЦСР]],Таблица3[[ЦСР]:[Пункт подпрограммы]],4,0),"")</f>
        <v>1.1.4</v>
      </c>
      <c r="AA168" s="1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68" s="1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68" s="12" t="str">
        <f t="shared" si="2"/>
        <v>КФКиС</v>
      </c>
    </row>
    <row r="169" spans="1:29" x14ac:dyDescent="0.25">
      <c r="A169" t="s">
        <v>22</v>
      </c>
      <c r="B169">
        <v>1101</v>
      </c>
      <c r="C169" t="s">
        <v>40</v>
      </c>
      <c r="D169">
        <v>611</v>
      </c>
      <c r="E169">
        <v>400010</v>
      </c>
      <c r="F169">
        <v>241</v>
      </c>
      <c r="G169">
        <v>226011</v>
      </c>
      <c r="H169" t="s">
        <v>32</v>
      </c>
      <c r="J169">
        <v>110</v>
      </c>
      <c r="K169">
        <v>272042534</v>
      </c>
      <c r="L169">
        <v>76800</v>
      </c>
      <c r="M169">
        <v>0</v>
      </c>
      <c r="N169">
        <v>0</v>
      </c>
      <c r="O169">
        <v>76800</v>
      </c>
      <c r="P169">
        <v>0</v>
      </c>
      <c r="Q169">
        <v>76800</v>
      </c>
      <c r="R169">
        <v>0</v>
      </c>
      <c r="S169">
        <v>0</v>
      </c>
      <c r="T169">
        <v>0</v>
      </c>
      <c r="U169">
        <v>76800</v>
      </c>
      <c r="V169">
        <v>0</v>
      </c>
      <c r="X169" s="12" t="str">
        <f>VLOOKUP(Результат[[#This Row],[Тип средств]],Таблица4[],2,0)</f>
        <v>Бюджетные средства (Бюджет муниципального образования)</v>
      </c>
      <c r="Y169" s="12" t="str">
        <f>VLOOKUP(Результат[[#This Row],[Тип средств]],Таблица4[],3,0)</f>
        <v>Местный бюджет</v>
      </c>
      <c r="Z169" s="12" t="str">
        <f>IF(LEFT(Результат[[#This Row],[ЦСР]],2)="06",VLOOKUP(Результат[[#This Row],[ЦСР]],Таблица3[[ЦСР]:[Пункт подпрограммы]],4,0),"")</f>
        <v>1.1.4</v>
      </c>
      <c r="AA169" s="1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69" s="1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69" s="12" t="str">
        <f t="shared" si="2"/>
        <v>КФКиС</v>
      </c>
    </row>
    <row r="170" spans="1:29" x14ac:dyDescent="0.25">
      <c r="A170" t="s">
        <v>22</v>
      </c>
      <c r="B170">
        <v>1101</v>
      </c>
      <c r="C170" t="s">
        <v>40</v>
      </c>
      <c r="D170">
        <v>611</v>
      </c>
      <c r="E170">
        <v>400010</v>
      </c>
      <c r="F170">
        <v>241</v>
      </c>
      <c r="G170">
        <v>226011</v>
      </c>
      <c r="H170" t="s">
        <v>29</v>
      </c>
      <c r="J170">
        <v>120</v>
      </c>
      <c r="K170">
        <v>272042534</v>
      </c>
      <c r="L170">
        <v>0</v>
      </c>
      <c r="M170">
        <v>0</v>
      </c>
      <c r="N170">
        <v>0</v>
      </c>
      <c r="O170">
        <v>0</v>
      </c>
      <c r="P170">
        <v>0</v>
      </c>
      <c r="Q170">
        <v>0</v>
      </c>
      <c r="R170">
        <v>360300</v>
      </c>
      <c r="S170">
        <v>0</v>
      </c>
      <c r="T170">
        <v>0</v>
      </c>
      <c r="U170">
        <v>360300</v>
      </c>
      <c r="V170">
        <v>-360300</v>
      </c>
      <c r="X170" s="12" t="str">
        <f>VLOOKUP(Результат[[#This Row],[Тип средств]],Таблица4[],2,0)</f>
        <v>Бюджетные средства (Бюджет муниципального образования)</v>
      </c>
      <c r="Y170" s="12" t="str">
        <f>VLOOKUP(Результат[[#This Row],[Тип средств]],Таблица4[],3,0)</f>
        <v>Местный бюджет</v>
      </c>
      <c r="Z170" s="12" t="str">
        <f>IF(LEFT(Результат[[#This Row],[ЦСР]],2)="06",VLOOKUP(Результат[[#This Row],[ЦСР]],Таблица3[[ЦСР]:[Пункт подпрограммы]],4,0),"")</f>
        <v>1.1.4</v>
      </c>
      <c r="AA170" s="1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70" s="1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70" s="12" t="str">
        <f t="shared" si="2"/>
        <v>КФКиС</v>
      </c>
    </row>
    <row r="171" spans="1:29" x14ac:dyDescent="0.25">
      <c r="A171" t="s">
        <v>22</v>
      </c>
      <c r="B171">
        <v>1101</v>
      </c>
      <c r="C171" t="s">
        <v>40</v>
      </c>
      <c r="D171">
        <v>611</v>
      </c>
      <c r="E171">
        <v>400010</v>
      </c>
      <c r="F171">
        <v>241</v>
      </c>
      <c r="G171">
        <v>226011</v>
      </c>
      <c r="H171" t="s">
        <v>31</v>
      </c>
      <c r="J171">
        <v>120</v>
      </c>
      <c r="K171">
        <v>272042534</v>
      </c>
      <c r="L171">
        <v>0</v>
      </c>
      <c r="M171">
        <v>0</v>
      </c>
      <c r="N171">
        <v>0</v>
      </c>
      <c r="O171">
        <v>0</v>
      </c>
      <c r="P171">
        <v>0</v>
      </c>
      <c r="Q171">
        <v>0</v>
      </c>
      <c r="R171">
        <v>37184</v>
      </c>
      <c r="S171">
        <v>0</v>
      </c>
      <c r="T171">
        <v>183016</v>
      </c>
      <c r="U171">
        <v>220200</v>
      </c>
      <c r="V171">
        <v>-220200</v>
      </c>
      <c r="X171" s="12" t="str">
        <f>VLOOKUP(Результат[[#This Row],[Тип средств]],Таблица4[],2,0)</f>
        <v>Бюджетные средства (Бюджет муниципального образования)</v>
      </c>
      <c r="Y171" s="12" t="str">
        <f>VLOOKUP(Результат[[#This Row],[Тип средств]],Таблица4[],3,0)</f>
        <v>Местный бюджет</v>
      </c>
      <c r="Z171" s="12" t="str">
        <f>IF(LEFT(Результат[[#This Row],[ЦСР]],2)="06",VLOOKUP(Результат[[#This Row],[ЦСР]],Таблица3[[ЦСР]:[Пункт подпрограммы]],4,0),"")</f>
        <v>1.1.4</v>
      </c>
      <c r="AA171" s="1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71" s="1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71" s="12" t="str">
        <f t="shared" si="2"/>
        <v>КФКиС</v>
      </c>
    </row>
    <row r="172" spans="1:29" x14ac:dyDescent="0.25">
      <c r="A172" t="s">
        <v>22</v>
      </c>
      <c r="B172">
        <v>1101</v>
      </c>
      <c r="C172" t="s">
        <v>40</v>
      </c>
      <c r="D172">
        <v>611</v>
      </c>
      <c r="E172">
        <v>400010</v>
      </c>
      <c r="F172">
        <v>241</v>
      </c>
      <c r="G172">
        <v>226011</v>
      </c>
      <c r="H172" t="s">
        <v>24</v>
      </c>
      <c r="J172">
        <v>120</v>
      </c>
      <c r="K172">
        <v>272042534</v>
      </c>
      <c r="L172">
        <v>0</v>
      </c>
      <c r="M172">
        <v>0</v>
      </c>
      <c r="N172">
        <v>0</v>
      </c>
      <c r="O172">
        <v>0</v>
      </c>
      <c r="P172">
        <v>0</v>
      </c>
      <c r="Q172">
        <v>0</v>
      </c>
      <c r="R172">
        <v>0</v>
      </c>
      <c r="S172">
        <v>0</v>
      </c>
      <c r="T172">
        <v>254100</v>
      </c>
      <c r="U172">
        <v>254100</v>
      </c>
      <c r="V172">
        <v>-254100</v>
      </c>
      <c r="X172" s="12" t="str">
        <f>VLOOKUP(Результат[[#This Row],[Тип средств]],Таблица4[],2,0)</f>
        <v>Бюджетные средства (Бюджет муниципального образования)</v>
      </c>
      <c r="Y172" s="12" t="str">
        <f>VLOOKUP(Результат[[#This Row],[Тип средств]],Таблица4[],3,0)</f>
        <v>Местный бюджет</v>
      </c>
      <c r="Z172" s="12" t="str">
        <f>IF(LEFT(Результат[[#This Row],[ЦСР]],2)="06",VLOOKUP(Результат[[#This Row],[ЦСР]],Таблица3[[ЦСР]:[Пункт подпрограммы]],4,0),"")</f>
        <v>1.1.4</v>
      </c>
      <c r="AA172" s="1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72" s="1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72" s="12" t="str">
        <f t="shared" si="2"/>
        <v>КФКиС</v>
      </c>
    </row>
    <row r="173" spans="1:29" x14ac:dyDescent="0.25">
      <c r="A173" t="s">
        <v>22</v>
      </c>
      <c r="B173">
        <v>1101</v>
      </c>
      <c r="C173" t="s">
        <v>40</v>
      </c>
      <c r="D173">
        <v>611</v>
      </c>
      <c r="E173">
        <v>400010</v>
      </c>
      <c r="F173">
        <v>241</v>
      </c>
      <c r="G173">
        <v>226011</v>
      </c>
      <c r="H173" t="s">
        <v>32</v>
      </c>
      <c r="J173">
        <v>120</v>
      </c>
      <c r="K173">
        <v>272042534</v>
      </c>
      <c r="L173">
        <v>-76800</v>
      </c>
      <c r="M173">
        <v>0</v>
      </c>
      <c r="N173">
        <v>0</v>
      </c>
      <c r="O173">
        <v>0</v>
      </c>
      <c r="P173">
        <v>-76800</v>
      </c>
      <c r="Q173">
        <v>0</v>
      </c>
      <c r="R173">
        <v>0</v>
      </c>
      <c r="S173">
        <v>0</v>
      </c>
      <c r="T173">
        <v>455200</v>
      </c>
      <c r="U173">
        <v>455200</v>
      </c>
      <c r="V173">
        <v>-532000</v>
      </c>
      <c r="X173" s="12" t="str">
        <f>VLOOKUP(Результат[[#This Row],[Тип средств]],Таблица4[],2,0)</f>
        <v>Бюджетные средства (Бюджет муниципального образования)</v>
      </c>
      <c r="Y173" s="12" t="str">
        <f>VLOOKUP(Результат[[#This Row],[Тип средств]],Таблица4[],3,0)</f>
        <v>Местный бюджет</v>
      </c>
      <c r="Z173" s="12" t="str">
        <f>IF(LEFT(Результат[[#This Row],[ЦСР]],2)="06",VLOOKUP(Результат[[#This Row],[ЦСР]],Таблица3[[ЦСР]:[Пункт подпрограммы]],4,0),"")</f>
        <v>1.1.4</v>
      </c>
      <c r="AA173" s="1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73" s="1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73" s="12" t="str">
        <f t="shared" si="2"/>
        <v>КФКиС</v>
      </c>
    </row>
    <row r="174" spans="1:29" x14ac:dyDescent="0.25">
      <c r="A174" t="s">
        <v>22</v>
      </c>
      <c r="B174">
        <v>1101</v>
      </c>
      <c r="C174" t="s">
        <v>40</v>
      </c>
      <c r="D174">
        <v>611</v>
      </c>
      <c r="E174">
        <v>400010</v>
      </c>
      <c r="F174">
        <v>241</v>
      </c>
      <c r="G174">
        <v>226012</v>
      </c>
      <c r="H174" t="s">
        <v>29</v>
      </c>
      <c r="J174">
        <v>120</v>
      </c>
      <c r="K174">
        <v>272042534</v>
      </c>
      <c r="L174">
        <v>0</v>
      </c>
      <c r="M174">
        <v>0</v>
      </c>
      <c r="N174">
        <v>0</v>
      </c>
      <c r="O174">
        <v>0</v>
      </c>
      <c r="P174">
        <v>0</v>
      </c>
      <c r="Q174">
        <v>0</v>
      </c>
      <c r="R174">
        <v>3800</v>
      </c>
      <c r="S174">
        <v>0</v>
      </c>
      <c r="T174">
        <v>0</v>
      </c>
      <c r="U174">
        <v>3800</v>
      </c>
      <c r="V174">
        <v>-3800</v>
      </c>
      <c r="X174" s="12" t="str">
        <f>VLOOKUP(Результат[[#This Row],[Тип средств]],Таблица4[],2,0)</f>
        <v>Бюджетные средства (Бюджет муниципального образования)</v>
      </c>
      <c r="Y174" s="12" t="str">
        <f>VLOOKUP(Результат[[#This Row],[Тип средств]],Таблица4[],3,0)</f>
        <v>Местный бюджет</v>
      </c>
      <c r="Z174" s="12" t="str">
        <f>IF(LEFT(Результат[[#This Row],[ЦСР]],2)="06",VLOOKUP(Результат[[#This Row],[ЦСР]],Таблица3[[ЦСР]:[Пункт подпрограммы]],4,0),"")</f>
        <v>1.1.4</v>
      </c>
      <c r="AA174" s="1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74" s="1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74" s="12" t="str">
        <f t="shared" si="2"/>
        <v>КФКиС</v>
      </c>
    </row>
    <row r="175" spans="1:29" x14ac:dyDescent="0.25">
      <c r="A175" t="s">
        <v>22</v>
      </c>
      <c r="B175">
        <v>1101</v>
      </c>
      <c r="C175" t="s">
        <v>40</v>
      </c>
      <c r="D175">
        <v>611</v>
      </c>
      <c r="E175">
        <v>400010</v>
      </c>
      <c r="F175">
        <v>241</v>
      </c>
      <c r="G175">
        <v>226012</v>
      </c>
      <c r="H175" t="s">
        <v>32</v>
      </c>
      <c r="J175">
        <v>120</v>
      </c>
      <c r="K175">
        <v>272042534</v>
      </c>
      <c r="L175">
        <v>0</v>
      </c>
      <c r="M175">
        <v>0</v>
      </c>
      <c r="N175">
        <v>0</v>
      </c>
      <c r="O175">
        <v>0</v>
      </c>
      <c r="P175">
        <v>0</v>
      </c>
      <c r="Q175">
        <v>5000</v>
      </c>
      <c r="R175">
        <v>10000</v>
      </c>
      <c r="S175">
        <v>10000</v>
      </c>
      <c r="T175">
        <v>5000</v>
      </c>
      <c r="U175">
        <v>30000</v>
      </c>
      <c r="V175">
        <v>-30000</v>
      </c>
      <c r="X175" s="12" t="str">
        <f>VLOOKUP(Результат[[#This Row],[Тип средств]],Таблица4[],2,0)</f>
        <v>Бюджетные средства (Бюджет муниципального образования)</v>
      </c>
      <c r="Y175" s="12" t="str">
        <f>VLOOKUP(Результат[[#This Row],[Тип средств]],Таблица4[],3,0)</f>
        <v>Местный бюджет</v>
      </c>
      <c r="Z175" s="12" t="str">
        <f>IF(LEFT(Результат[[#This Row],[ЦСР]],2)="06",VLOOKUP(Результат[[#This Row],[ЦСР]],Таблица3[[ЦСР]:[Пункт подпрограммы]],4,0),"")</f>
        <v>1.1.4</v>
      </c>
      <c r="AA175" s="1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75" s="1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75" s="12" t="str">
        <f t="shared" si="2"/>
        <v>КФКиС</v>
      </c>
    </row>
    <row r="176" spans="1:29" x14ac:dyDescent="0.25">
      <c r="A176" t="s">
        <v>22</v>
      </c>
      <c r="B176">
        <v>1101</v>
      </c>
      <c r="C176" t="s">
        <v>40</v>
      </c>
      <c r="D176">
        <v>611</v>
      </c>
      <c r="E176">
        <v>400010</v>
      </c>
      <c r="F176">
        <v>241</v>
      </c>
      <c r="G176">
        <v>227001</v>
      </c>
      <c r="H176" t="s">
        <v>32</v>
      </c>
      <c r="J176">
        <v>120</v>
      </c>
      <c r="K176">
        <v>272042534</v>
      </c>
      <c r="L176">
        <v>0</v>
      </c>
      <c r="M176">
        <v>0</v>
      </c>
      <c r="N176">
        <v>0</v>
      </c>
      <c r="O176">
        <v>0</v>
      </c>
      <c r="P176">
        <v>0</v>
      </c>
      <c r="Q176">
        <v>19300</v>
      </c>
      <c r="R176">
        <v>0</v>
      </c>
      <c r="S176">
        <v>28300</v>
      </c>
      <c r="T176">
        <v>0</v>
      </c>
      <c r="U176">
        <v>47600</v>
      </c>
      <c r="V176">
        <v>-47600</v>
      </c>
      <c r="X176" s="12" t="str">
        <f>VLOOKUP(Результат[[#This Row],[Тип средств]],Таблица4[],2,0)</f>
        <v>Бюджетные средства (Бюджет муниципального образования)</v>
      </c>
      <c r="Y176" s="12" t="str">
        <f>VLOOKUP(Результат[[#This Row],[Тип средств]],Таблица4[],3,0)</f>
        <v>Местный бюджет</v>
      </c>
      <c r="Z176" s="12" t="str">
        <f>IF(LEFT(Результат[[#This Row],[ЦСР]],2)="06",VLOOKUP(Результат[[#This Row],[ЦСР]],Таблица3[[ЦСР]:[Пункт подпрограммы]],4,0),"")</f>
        <v>1.1.4</v>
      </c>
      <c r="AA176" s="1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76" s="1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76" s="12" t="str">
        <f t="shared" si="2"/>
        <v>КФКиС</v>
      </c>
    </row>
    <row r="177" spans="1:29" x14ac:dyDescent="0.25">
      <c r="A177" t="s">
        <v>22</v>
      </c>
      <c r="B177">
        <v>1101</v>
      </c>
      <c r="C177" t="s">
        <v>40</v>
      </c>
      <c r="D177">
        <v>611</v>
      </c>
      <c r="E177">
        <v>400010</v>
      </c>
      <c r="F177">
        <v>241</v>
      </c>
      <c r="G177">
        <v>227002</v>
      </c>
      <c r="H177" t="s">
        <v>32</v>
      </c>
      <c r="J177">
        <v>120</v>
      </c>
      <c r="K177">
        <v>272042535</v>
      </c>
      <c r="L177">
        <v>0</v>
      </c>
      <c r="M177">
        <v>0</v>
      </c>
      <c r="N177">
        <v>0</v>
      </c>
      <c r="O177">
        <v>0</v>
      </c>
      <c r="P177">
        <v>0</v>
      </c>
      <c r="Q177">
        <v>5000</v>
      </c>
      <c r="R177">
        <v>0</v>
      </c>
      <c r="S177">
        <v>0</v>
      </c>
      <c r="T177">
        <v>0</v>
      </c>
      <c r="U177">
        <v>5000</v>
      </c>
      <c r="V177">
        <v>-5000</v>
      </c>
      <c r="X177" s="12" t="str">
        <f>VLOOKUP(Результат[[#This Row],[Тип средств]],Таблица4[],2,0)</f>
        <v>Бюджетные средства (Бюджет муниципального образования)</v>
      </c>
      <c r="Y177" s="12" t="str">
        <f>VLOOKUP(Результат[[#This Row],[Тип средств]],Таблица4[],3,0)</f>
        <v>Местный бюджет</v>
      </c>
      <c r="Z177" s="12" t="str">
        <f>IF(LEFT(Результат[[#This Row],[ЦСР]],2)="06",VLOOKUP(Результат[[#This Row],[ЦСР]],Таблица3[[ЦСР]:[Пункт подпрограммы]],4,0),"")</f>
        <v>1.1.4</v>
      </c>
      <c r="AA177" s="1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77" s="1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77" s="12" t="str">
        <f t="shared" si="2"/>
        <v>КФКиС</v>
      </c>
    </row>
    <row r="178" spans="1:29" x14ac:dyDescent="0.25">
      <c r="A178" t="s">
        <v>22</v>
      </c>
      <c r="B178">
        <v>1101</v>
      </c>
      <c r="C178" t="s">
        <v>40</v>
      </c>
      <c r="D178">
        <v>611</v>
      </c>
      <c r="E178">
        <v>400010</v>
      </c>
      <c r="F178">
        <v>241</v>
      </c>
      <c r="G178">
        <v>227003</v>
      </c>
      <c r="H178" t="s">
        <v>29</v>
      </c>
      <c r="J178">
        <v>120</v>
      </c>
      <c r="K178">
        <v>272042534</v>
      </c>
      <c r="L178">
        <v>0</v>
      </c>
      <c r="M178">
        <v>0</v>
      </c>
      <c r="N178">
        <v>0</v>
      </c>
      <c r="O178">
        <v>0</v>
      </c>
      <c r="P178">
        <v>0</v>
      </c>
      <c r="Q178">
        <v>0</v>
      </c>
      <c r="R178">
        <v>0</v>
      </c>
      <c r="S178">
        <v>0</v>
      </c>
      <c r="T178">
        <v>4200</v>
      </c>
      <c r="U178">
        <v>4200</v>
      </c>
      <c r="V178">
        <v>-4200</v>
      </c>
      <c r="X178" s="12" t="str">
        <f>VLOOKUP(Результат[[#This Row],[Тип средств]],Таблица4[],2,0)</f>
        <v>Бюджетные средства (Бюджет муниципального образования)</v>
      </c>
      <c r="Y178" s="12" t="str">
        <f>VLOOKUP(Результат[[#This Row],[Тип средств]],Таблица4[],3,0)</f>
        <v>Местный бюджет</v>
      </c>
      <c r="Z178" s="12" t="str">
        <f>IF(LEFT(Результат[[#This Row],[ЦСР]],2)="06",VLOOKUP(Результат[[#This Row],[ЦСР]],Таблица3[[ЦСР]:[Пункт подпрограммы]],4,0),"")</f>
        <v>1.1.4</v>
      </c>
      <c r="AA178" s="1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78" s="1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78" s="12" t="str">
        <f t="shared" si="2"/>
        <v>КФКиС</v>
      </c>
    </row>
    <row r="179" spans="1:29" x14ac:dyDescent="0.25">
      <c r="A179" t="s">
        <v>22</v>
      </c>
      <c r="B179">
        <v>1101</v>
      </c>
      <c r="C179" t="s">
        <v>40</v>
      </c>
      <c r="D179">
        <v>611</v>
      </c>
      <c r="E179">
        <v>400010</v>
      </c>
      <c r="F179">
        <v>241</v>
      </c>
      <c r="G179">
        <v>227003</v>
      </c>
      <c r="H179" t="s">
        <v>24</v>
      </c>
      <c r="J179">
        <v>120</v>
      </c>
      <c r="K179">
        <v>272042534</v>
      </c>
      <c r="L179">
        <v>0</v>
      </c>
      <c r="M179">
        <v>0</v>
      </c>
      <c r="N179">
        <v>0</v>
      </c>
      <c r="O179">
        <v>0</v>
      </c>
      <c r="P179">
        <v>0</v>
      </c>
      <c r="Q179">
        <v>0</v>
      </c>
      <c r="R179">
        <v>0</v>
      </c>
      <c r="S179">
        <v>0</v>
      </c>
      <c r="T179">
        <v>10300</v>
      </c>
      <c r="U179">
        <v>10300</v>
      </c>
      <c r="V179">
        <v>-10300</v>
      </c>
      <c r="X179" s="12" t="str">
        <f>VLOOKUP(Результат[[#This Row],[Тип средств]],Таблица4[],2,0)</f>
        <v>Бюджетные средства (Бюджет муниципального образования)</v>
      </c>
      <c r="Y179" s="12" t="str">
        <f>VLOOKUP(Результат[[#This Row],[Тип средств]],Таблица4[],3,0)</f>
        <v>Местный бюджет</v>
      </c>
      <c r="Z179" s="12" t="str">
        <f>IF(LEFT(Результат[[#This Row],[ЦСР]],2)="06",VLOOKUP(Результат[[#This Row],[ЦСР]],Таблица3[[ЦСР]:[Пункт подпрограммы]],4,0),"")</f>
        <v>1.1.4</v>
      </c>
      <c r="AA179" s="1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79" s="1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79" s="12" t="str">
        <f t="shared" si="2"/>
        <v>КФКиС</v>
      </c>
    </row>
    <row r="180" spans="1:29" x14ac:dyDescent="0.25">
      <c r="A180" t="s">
        <v>22</v>
      </c>
      <c r="B180">
        <v>1101</v>
      </c>
      <c r="C180" t="s">
        <v>40</v>
      </c>
      <c r="D180">
        <v>611</v>
      </c>
      <c r="E180">
        <v>400010</v>
      </c>
      <c r="F180">
        <v>241</v>
      </c>
      <c r="G180">
        <v>227003</v>
      </c>
      <c r="H180" t="s">
        <v>32</v>
      </c>
      <c r="J180">
        <v>120</v>
      </c>
      <c r="K180">
        <v>272042534</v>
      </c>
      <c r="L180">
        <v>0</v>
      </c>
      <c r="M180">
        <v>0</v>
      </c>
      <c r="N180">
        <v>0</v>
      </c>
      <c r="O180">
        <v>0</v>
      </c>
      <c r="P180">
        <v>0</v>
      </c>
      <c r="Q180">
        <v>10000</v>
      </c>
      <c r="R180">
        <v>30000</v>
      </c>
      <c r="S180">
        <v>25900</v>
      </c>
      <c r="T180">
        <v>7900</v>
      </c>
      <c r="U180">
        <v>73800</v>
      </c>
      <c r="V180">
        <v>-73800</v>
      </c>
      <c r="X180" s="12" t="str">
        <f>VLOOKUP(Результат[[#This Row],[Тип средств]],Таблица4[],2,0)</f>
        <v>Бюджетные средства (Бюджет муниципального образования)</v>
      </c>
      <c r="Y180" s="12" t="str">
        <f>VLOOKUP(Результат[[#This Row],[Тип средств]],Таблица4[],3,0)</f>
        <v>Местный бюджет</v>
      </c>
      <c r="Z180" s="12" t="str">
        <f>IF(LEFT(Результат[[#This Row],[ЦСР]],2)="06",VLOOKUP(Результат[[#This Row],[ЦСР]],Таблица3[[ЦСР]:[Пункт подпрограммы]],4,0),"")</f>
        <v>1.1.4</v>
      </c>
      <c r="AA180" s="1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80" s="1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80" s="12" t="str">
        <f t="shared" si="2"/>
        <v>КФКиС</v>
      </c>
    </row>
    <row r="181" spans="1:29" x14ac:dyDescent="0.25">
      <c r="A181" t="s">
        <v>22</v>
      </c>
      <c r="B181">
        <v>1101</v>
      </c>
      <c r="C181" t="s">
        <v>40</v>
      </c>
      <c r="D181">
        <v>611</v>
      </c>
      <c r="E181">
        <v>400010</v>
      </c>
      <c r="F181">
        <v>241</v>
      </c>
      <c r="G181">
        <v>264002</v>
      </c>
      <c r="H181" t="s">
        <v>32</v>
      </c>
      <c r="J181">
        <v>910</v>
      </c>
      <c r="K181">
        <v>272042534</v>
      </c>
      <c r="L181">
        <v>0</v>
      </c>
      <c r="M181">
        <v>0</v>
      </c>
      <c r="N181">
        <v>0</v>
      </c>
      <c r="O181">
        <v>0</v>
      </c>
      <c r="P181">
        <v>0</v>
      </c>
      <c r="Q181">
        <v>329100</v>
      </c>
      <c r="R181">
        <v>329000</v>
      </c>
      <c r="S181">
        <v>0</v>
      </c>
      <c r="T181">
        <v>0</v>
      </c>
      <c r="U181">
        <v>658100</v>
      </c>
      <c r="V181">
        <v>-658100</v>
      </c>
      <c r="X181" s="12" t="str">
        <f>VLOOKUP(Результат[[#This Row],[Тип средств]],Таблица4[],2,0)</f>
        <v>Бюджетные средства (Бюджет муниципального образования)</v>
      </c>
      <c r="Y181" s="12" t="str">
        <f>VLOOKUP(Результат[[#This Row],[Тип средств]],Таблица4[],3,0)</f>
        <v>Местный бюджет</v>
      </c>
      <c r="Z181" s="12" t="str">
        <f>IF(LEFT(Результат[[#This Row],[ЦСР]],2)="06",VLOOKUP(Результат[[#This Row],[ЦСР]],Таблица3[[ЦСР]:[Пункт подпрограммы]],4,0),"")</f>
        <v>1.1.4</v>
      </c>
      <c r="AA181" s="1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81" s="1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81" s="12" t="str">
        <f t="shared" si="2"/>
        <v>КФКиС</v>
      </c>
    </row>
    <row r="182" spans="1:29" x14ac:dyDescent="0.25">
      <c r="A182" t="s">
        <v>22</v>
      </c>
      <c r="B182">
        <v>1101</v>
      </c>
      <c r="C182" t="s">
        <v>40</v>
      </c>
      <c r="D182">
        <v>611</v>
      </c>
      <c r="E182">
        <v>400010</v>
      </c>
      <c r="F182">
        <v>241</v>
      </c>
      <c r="G182">
        <v>266002</v>
      </c>
      <c r="H182" t="s">
        <v>29</v>
      </c>
      <c r="J182">
        <v>910</v>
      </c>
      <c r="K182">
        <v>272042534</v>
      </c>
      <c r="L182">
        <v>220800</v>
      </c>
      <c r="M182">
        <v>0</v>
      </c>
      <c r="N182">
        <v>0</v>
      </c>
      <c r="O182">
        <v>15856.24</v>
      </c>
      <c r="P182">
        <v>204943.76</v>
      </c>
      <c r="Q182">
        <v>80000</v>
      </c>
      <c r="R182">
        <v>35000</v>
      </c>
      <c r="S182">
        <v>35000</v>
      </c>
      <c r="T182">
        <v>70800</v>
      </c>
      <c r="U182">
        <v>220800</v>
      </c>
      <c r="V182">
        <v>0</v>
      </c>
      <c r="X182" s="12" t="str">
        <f>VLOOKUP(Результат[[#This Row],[Тип средств]],Таблица4[],2,0)</f>
        <v>Бюджетные средства (Бюджет муниципального образования)</v>
      </c>
      <c r="Y182" s="12" t="str">
        <f>VLOOKUP(Результат[[#This Row],[Тип средств]],Таблица4[],3,0)</f>
        <v>Местный бюджет</v>
      </c>
      <c r="Z182" s="12" t="str">
        <f>IF(LEFT(Результат[[#This Row],[ЦСР]],2)="06",VLOOKUP(Результат[[#This Row],[ЦСР]],Таблица3[[ЦСР]:[Пункт подпрограммы]],4,0),"")</f>
        <v>1.1.4</v>
      </c>
      <c r="AA182" s="1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82" s="1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82" s="12" t="str">
        <f t="shared" si="2"/>
        <v>КФКиС</v>
      </c>
    </row>
    <row r="183" spans="1:29" x14ac:dyDescent="0.25">
      <c r="A183" t="s">
        <v>22</v>
      </c>
      <c r="B183">
        <v>1101</v>
      </c>
      <c r="C183" t="s">
        <v>40</v>
      </c>
      <c r="D183">
        <v>611</v>
      </c>
      <c r="E183">
        <v>400010</v>
      </c>
      <c r="F183">
        <v>241</v>
      </c>
      <c r="G183">
        <v>266002</v>
      </c>
      <c r="H183" t="s">
        <v>31</v>
      </c>
      <c r="J183">
        <v>910</v>
      </c>
      <c r="K183">
        <v>272042534</v>
      </c>
      <c r="L183">
        <v>110000</v>
      </c>
      <c r="M183">
        <v>0</v>
      </c>
      <c r="N183">
        <v>0</v>
      </c>
      <c r="O183">
        <v>53136.480000000003</v>
      </c>
      <c r="P183">
        <v>56863.519999999997</v>
      </c>
      <c r="Q183">
        <v>60000</v>
      </c>
      <c r="R183">
        <v>10000</v>
      </c>
      <c r="S183">
        <v>20000</v>
      </c>
      <c r="T183">
        <v>20000</v>
      </c>
      <c r="U183">
        <v>110000</v>
      </c>
      <c r="V183">
        <v>0</v>
      </c>
      <c r="X183" s="12" t="str">
        <f>VLOOKUP(Результат[[#This Row],[Тип средств]],Таблица4[],2,0)</f>
        <v>Бюджетные средства (Бюджет муниципального образования)</v>
      </c>
      <c r="Y183" s="12" t="str">
        <f>VLOOKUP(Результат[[#This Row],[Тип средств]],Таблица4[],3,0)</f>
        <v>Местный бюджет</v>
      </c>
      <c r="Z183" s="12" t="str">
        <f>IF(LEFT(Результат[[#This Row],[ЦСР]],2)="06",VLOOKUP(Результат[[#This Row],[ЦСР]],Таблица3[[ЦСР]:[Пункт подпрограммы]],4,0),"")</f>
        <v>1.1.4</v>
      </c>
      <c r="AA183" s="1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83" s="1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83" s="12" t="str">
        <f t="shared" si="2"/>
        <v>КФКиС</v>
      </c>
    </row>
    <row r="184" spans="1:29" x14ac:dyDescent="0.25">
      <c r="A184" t="s">
        <v>22</v>
      </c>
      <c r="B184">
        <v>1101</v>
      </c>
      <c r="C184" t="s">
        <v>40</v>
      </c>
      <c r="D184">
        <v>611</v>
      </c>
      <c r="E184">
        <v>400010</v>
      </c>
      <c r="F184">
        <v>241</v>
      </c>
      <c r="G184">
        <v>266002</v>
      </c>
      <c r="H184" t="s">
        <v>24</v>
      </c>
      <c r="J184">
        <v>910</v>
      </c>
      <c r="K184">
        <v>272042534</v>
      </c>
      <c r="L184">
        <v>200000</v>
      </c>
      <c r="M184">
        <v>0</v>
      </c>
      <c r="N184">
        <v>0</v>
      </c>
      <c r="O184">
        <v>32559.919999999998</v>
      </c>
      <c r="P184">
        <v>167440.07999999999</v>
      </c>
      <c r="Q184">
        <v>50000</v>
      </c>
      <c r="R184">
        <v>50000</v>
      </c>
      <c r="S184">
        <v>50000</v>
      </c>
      <c r="T184">
        <v>50000</v>
      </c>
      <c r="U184">
        <v>200000</v>
      </c>
      <c r="V184">
        <v>0</v>
      </c>
      <c r="X184" s="12" t="str">
        <f>VLOOKUP(Результат[[#This Row],[Тип средств]],Таблица4[],2,0)</f>
        <v>Бюджетные средства (Бюджет муниципального образования)</v>
      </c>
      <c r="Y184" s="12" t="str">
        <f>VLOOKUP(Результат[[#This Row],[Тип средств]],Таблица4[],3,0)</f>
        <v>Местный бюджет</v>
      </c>
      <c r="Z184" s="12" t="str">
        <f>IF(LEFT(Результат[[#This Row],[ЦСР]],2)="06",VLOOKUP(Результат[[#This Row],[ЦСР]],Таблица3[[ЦСР]:[Пункт подпрограммы]],4,0),"")</f>
        <v>1.1.4</v>
      </c>
      <c r="AA184" s="1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84" s="1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84" s="12" t="str">
        <f t="shared" si="2"/>
        <v>КФКиС</v>
      </c>
    </row>
    <row r="185" spans="1:29" x14ac:dyDescent="0.25">
      <c r="A185" t="s">
        <v>22</v>
      </c>
      <c r="B185">
        <v>1101</v>
      </c>
      <c r="C185" t="s">
        <v>40</v>
      </c>
      <c r="D185">
        <v>611</v>
      </c>
      <c r="E185">
        <v>400010</v>
      </c>
      <c r="F185">
        <v>241</v>
      </c>
      <c r="G185">
        <v>266002</v>
      </c>
      <c r="H185" t="s">
        <v>32</v>
      </c>
      <c r="J185">
        <v>910</v>
      </c>
      <c r="K185">
        <v>272042534</v>
      </c>
      <c r="L185">
        <v>200000</v>
      </c>
      <c r="M185">
        <v>0</v>
      </c>
      <c r="N185">
        <v>0</v>
      </c>
      <c r="O185">
        <v>50000</v>
      </c>
      <c r="P185">
        <v>150000</v>
      </c>
      <c r="Q185">
        <v>50000</v>
      </c>
      <c r="R185">
        <v>50000</v>
      </c>
      <c r="S185">
        <v>50000</v>
      </c>
      <c r="T185">
        <v>50000</v>
      </c>
      <c r="U185">
        <v>200000</v>
      </c>
      <c r="V185">
        <v>0</v>
      </c>
      <c r="X185" s="12" t="str">
        <f>VLOOKUP(Результат[[#This Row],[Тип средств]],Таблица4[],2,0)</f>
        <v>Бюджетные средства (Бюджет муниципального образования)</v>
      </c>
      <c r="Y185" s="12" t="str">
        <f>VLOOKUP(Результат[[#This Row],[Тип средств]],Таблица4[],3,0)</f>
        <v>Местный бюджет</v>
      </c>
      <c r="Z185" s="12" t="str">
        <f>IF(LEFT(Результат[[#This Row],[ЦСР]],2)="06",VLOOKUP(Результат[[#This Row],[ЦСР]],Таблица3[[ЦСР]:[Пункт подпрограммы]],4,0),"")</f>
        <v>1.1.4</v>
      </c>
      <c r="AA185" s="1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85" s="1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85" s="12" t="str">
        <f t="shared" si="2"/>
        <v>КФКиС</v>
      </c>
    </row>
    <row r="186" spans="1:29" x14ac:dyDescent="0.25">
      <c r="A186" t="s">
        <v>22</v>
      </c>
      <c r="B186">
        <v>1101</v>
      </c>
      <c r="C186" t="s">
        <v>40</v>
      </c>
      <c r="D186">
        <v>611</v>
      </c>
      <c r="E186">
        <v>400010</v>
      </c>
      <c r="F186">
        <v>241</v>
      </c>
      <c r="G186">
        <v>267001</v>
      </c>
      <c r="H186" t="s">
        <v>29</v>
      </c>
      <c r="J186">
        <v>910</v>
      </c>
      <c r="K186">
        <v>272042534</v>
      </c>
      <c r="L186">
        <v>0</v>
      </c>
      <c r="M186">
        <v>0</v>
      </c>
      <c r="N186">
        <v>0</v>
      </c>
      <c r="O186">
        <v>0</v>
      </c>
      <c r="P186">
        <v>0</v>
      </c>
      <c r="Q186">
        <v>0</v>
      </c>
      <c r="R186">
        <v>40000</v>
      </c>
      <c r="S186">
        <v>120000</v>
      </c>
      <c r="T186">
        <v>120000</v>
      </c>
      <c r="U186">
        <v>280000</v>
      </c>
      <c r="V186">
        <v>-280000</v>
      </c>
      <c r="X186" s="12" t="str">
        <f>VLOOKUP(Результат[[#This Row],[Тип средств]],Таблица4[],2,0)</f>
        <v>Бюджетные средства (Бюджет муниципального образования)</v>
      </c>
      <c r="Y186" s="12" t="str">
        <f>VLOOKUP(Результат[[#This Row],[Тип средств]],Таблица4[],3,0)</f>
        <v>Местный бюджет</v>
      </c>
      <c r="Z186" s="12" t="str">
        <f>IF(LEFT(Результат[[#This Row],[ЦСР]],2)="06",VLOOKUP(Результат[[#This Row],[ЦСР]],Таблица3[[ЦСР]:[Пункт подпрограммы]],4,0),"")</f>
        <v>1.1.4</v>
      </c>
      <c r="AA186" s="1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86" s="1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86" s="12" t="str">
        <f t="shared" si="2"/>
        <v>КФКиС</v>
      </c>
    </row>
    <row r="187" spans="1:29" x14ac:dyDescent="0.25">
      <c r="A187" t="s">
        <v>22</v>
      </c>
      <c r="B187">
        <v>1101</v>
      </c>
      <c r="C187" t="s">
        <v>40</v>
      </c>
      <c r="D187">
        <v>611</v>
      </c>
      <c r="E187">
        <v>400010</v>
      </c>
      <c r="F187">
        <v>241</v>
      </c>
      <c r="G187">
        <v>267001</v>
      </c>
      <c r="H187" t="s">
        <v>31</v>
      </c>
      <c r="J187">
        <v>910</v>
      </c>
      <c r="K187">
        <v>272042534</v>
      </c>
      <c r="L187">
        <v>0</v>
      </c>
      <c r="M187">
        <v>0</v>
      </c>
      <c r="N187">
        <v>0</v>
      </c>
      <c r="O187">
        <v>0</v>
      </c>
      <c r="P187">
        <v>0</v>
      </c>
      <c r="Q187">
        <v>0</v>
      </c>
      <c r="R187">
        <v>20000</v>
      </c>
      <c r="S187">
        <v>40000</v>
      </c>
      <c r="T187">
        <v>160000</v>
      </c>
      <c r="U187">
        <v>220000</v>
      </c>
      <c r="V187">
        <v>-220000</v>
      </c>
      <c r="X187" s="12" t="str">
        <f>VLOOKUP(Результат[[#This Row],[Тип средств]],Таблица4[],2,0)</f>
        <v>Бюджетные средства (Бюджет муниципального образования)</v>
      </c>
      <c r="Y187" s="12" t="str">
        <f>VLOOKUP(Результат[[#This Row],[Тип средств]],Таблица4[],3,0)</f>
        <v>Местный бюджет</v>
      </c>
      <c r="Z187" s="12" t="str">
        <f>IF(LEFT(Результат[[#This Row],[ЦСР]],2)="06",VLOOKUP(Результат[[#This Row],[ЦСР]],Таблица3[[ЦСР]:[Пункт подпрограммы]],4,0),"")</f>
        <v>1.1.4</v>
      </c>
      <c r="AA187" s="1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87" s="1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87" s="12" t="str">
        <f t="shared" si="2"/>
        <v>КФКиС</v>
      </c>
    </row>
    <row r="188" spans="1:29" x14ac:dyDescent="0.25">
      <c r="A188" t="s">
        <v>22</v>
      </c>
      <c r="B188">
        <v>1101</v>
      </c>
      <c r="C188" t="s">
        <v>40</v>
      </c>
      <c r="D188">
        <v>611</v>
      </c>
      <c r="E188">
        <v>400010</v>
      </c>
      <c r="F188">
        <v>241</v>
      </c>
      <c r="G188">
        <v>267001</v>
      </c>
      <c r="H188" t="s">
        <v>24</v>
      </c>
      <c r="J188">
        <v>910</v>
      </c>
      <c r="K188">
        <v>272042534</v>
      </c>
      <c r="L188">
        <v>0</v>
      </c>
      <c r="M188">
        <v>0</v>
      </c>
      <c r="N188">
        <v>0</v>
      </c>
      <c r="O188">
        <v>20000</v>
      </c>
      <c r="P188">
        <v>-20000</v>
      </c>
      <c r="Q188">
        <v>20000</v>
      </c>
      <c r="R188">
        <v>60000</v>
      </c>
      <c r="S188">
        <v>20000</v>
      </c>
      <c r="T188">
        <v>0</v>
      </c>
      <c r="U188">
        <v>100000</v>
      </c>
      <c r="V188">
        <v>-100000</v>
      </c>
      <c r="X188" s="12" t="str">
        <f>VLOOKUP(Результат[[#This Row],[Тип средств]],Таблица4[],2,0)</f>
        <v>Бюджетные средства (Бюджет муниципального образования)</v>
      </c>
      <c r="Y188" s="12" t="str">
        <f>VLOOKUP(Результат[[#This Row],[Тип средств]],Таблица4[],3,0)</f>
        <v>Местный бюджет</v>
      </c>
      <c r="Z188" s="12" t="str">
        <f>IF(LEFT(Результат[[#This Row],[ЦСР]],2)="06",VLOOKUP(Результат[[#This Row],[ЦСР]],Таблица3[[ЦСР]:[Пункт подпрограммы]],4,0),"")</f>
        <v>1.1.4</v>
      </c>
      <c r="AA188" s="1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88" s="1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88" s="12" t="str">
        <f t="shared" si="2"/>
        <v>КФКиС</v>
      </c>
    </row>
    <row r="189" spans="1:29" x14ac:dyDescent="0.25">
      <c r="A189" t="s">
        <v>22</v>
      </c>
      <c r="B189">
        <v>1101</v>
      </c>
      <c r="C189" t="s">
        <v>40</v>
      </c>
      <c r="D189">
        <v>611</v>
      </c>
      <c r="E189">
        <v>400010</v>
      </c>
      <c r="F189">
        <v>241</v>
      </c>
      <c r="G189">
        <v>267001</v>
      </c>
      <c r="H189" t="s">
        <v>32</v>
      </c>
      <c r="J189">
        <v>910</v>
      </c>
      <c r="K189">
        <v>272042534</v>
      </c>
      <c r="L189">
        <v>0</v>
      </c>
      <c r="M189">
        <v>0</v>
      </c>
      <c r="N189">
        <v>0</v>
      </c>
      <c r="O189">
        <v>0</v>
      </c>
      <c r="P189">
        <v>0</v>
      </c>
      <c r="Q189">
        <v>60000</v>
      </c>
      <c r="R189">
        <v>60000</v>
      </c>
      <c r="S189">
        <v>180000</v>
      </c>
      <c r="T189">
        <v>180000</v>
      </c>
      <c r="U189">
        <v>480000</v>
      </c>
      <c r="V189">
        <v>-480000</v>
      </c>
      <c r="X189" s="12" t="str">
        <f>VLOOKUP(Результат[[#This Row],[Тип средств]],Таблица4[],2,0)</f>
        <v>Бюджетные средства (Бюджет муниципального образования)</v>
      </c>
      <c r="Y189" s="12" t="str">
        <f>VLOOKUP(Результат[[#This Row],[Тип средств]],Таблица4[],3,0)</f>
        <v>Местный бюджет</v>
      </c>
      <c r="Z189" s="12" t="str">
        <f>IF(LEFT(Результат[[#This Row],[ЦСР]],2)="06",VLOOKUP(Результат[[#This Row],[ЦСР]],Таблица3[[ЦСР]:[Пункт подпрограммы]],4,0),"")</f>
        <v>1.1.4</v>
      </c>
      <c r="AA189" s="1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89" s="1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89" s="12" t="str">
        <f t="shared" si="2"/>
        <v>КФКиС</v>
      </c>
    </row>
    <row r="190" spans="1:29" x14ac:dyDescent="0.25">
      <c r="A190" t="s">
        <v>22</v>
      </c>
      <c r="B190">
        <v>1101</v>
      </c>
      <c r="C190" t="s">
        <v>40</v>
      </c>
      <c r="D190">
        <v>611</v>
      </c>
      <c r="E190">
        <v>400010</v>
      </c>
      <c r="F190">
        <v>241</v>
      </c>
      <c r="G190">
        <v>267002</v>
      </c>
      <c r="H190" t="s">
        <v>29</v>
      </c>
      <c r="J190">
        <v>910</v>
      </c>
      <c r="K190">
        <v>272042534</v>
      </c>
      <c r="L190">
        <v>0</v>
      </c>
      <c r="M190">
        <v>0</v>
      </c>
      <c r="N190">
        <v>0</v>
      </c>
      <c r="O190">
        <v>0</v>
      </c>
      <c r="P190">
        <v>0</v>
      </c>
      <c r="Q190">
        <v>0</v>
      </c>
      <c r="R190">
        <v>12100</v>
      </c>
      <c r="S190">
        <v>36300</v>
      </c>
      <c r="T190">
        <v>36200</v>
      </c>
      <c r="U190">
        <v>84600</v>
      </c>
      <c r="V190">
        <v>-84600</v>
      </c>
      <c r="X190" s="12" t="str">
        <f>VLOOKUP(Результат[[#This Row],[Тип средств]],Таблица4[],2,0)</f>
        <v>Бюджетные средства (Бюджет муниципального образования)</v>
      </c>
      <c r="Y190" s="12" t="str">
        <f>VLOOKUP(Результат[[#This Row],[Тип средств]],Таблица4[],3,0)</f>
        <v>Местный бюджет</v>
      </c>
      <c r="Z190" s="12" t="str">
        <f>IF(LEFT(Результат[[#This Row],[ЦСР]],2)="06",VLOOKUP(Результат[[#This Row],[ЦСР]],Таблица3[[ЦСР]:[Пункт подпрограммы]],4,0),"")</f>
        <v>1.1.4</v>
      </c>
      <c r="AA190" s="1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90" s="1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90" s="12" t="str">
        <f t="shared" si="2"/>
        <v>КФКиС</v>
      </c>
    </row>
    <row r="191" spans="1:29" x14ac:dyDescent="0.25">
      <c r="A191" t="s">
        <v>22</v>
      </c>
      <c r="B191">
        <v>1101</v>
      </c>
      <c r="C191" t="s">
        <v>40</v>
      </c>
      <c r="D191">
        <v>611</v>
      </c>
      <c r="E191">
        <v>400010</v>
      </c>
      <c r="F191">
        <v>241</v>
      </c>
      <c r="G191">
        <v>267002</v>
      </c>
      <c r="H191" t="s">
        <v>31</v>
      </c>
      <c r="J191">
        <v>910</v>
      </c>
      <c r="K191">
        <v>272042534</v>
      </c>
      <c r="L191">
        <v>0</v>
      </c>
      <c r="M191">
        <v>0</v>
      </c>
      <c r="N191">
        <v>0</v>
      </c>
      <c r="O191">
        <v>0</v>
      </c>
      <c r="P191">
        <v>0</v>
      </c>
      <c r="Q191">
        <v>0</v>
      </c>
      <c r="R191">
        <v>6000</v>
      </c>
      <c r="S191">
        <v>12080</v>
      </c>
      <c r="T191">
        <v>48320</v>
      </c>
      <c r="U191">
        <v>66400</v>
      </c>
      <c r="V191">
        <v>-66400</v>
      </c>
      <c r="X191" s="12" t="str">
        <f>VLOOKUP(Результат[[#This Row],[Тип средств]],Таблица4[],2,0)</f>
        <v>Бюджетные средства (Бюджет муниципального образования)</v>
      </c>
      <c r="Y191" s="12" t="str">
        <f>VLOOKUP(Результат[[#This Row],[Тип средств]],Таблица4[],3,0)</f>
        <v>Местный бюджет</v>
      </c>
      <c r="Z191" s="12" t="str">
        <f>IF(LEFT(Результат[[#This Row],[ЦСР]],2)="06",VLOOKUP(Результат[[#This Row],[ЦСР]],Таблица3[[ЦСР]:[Пункт подпрограммы]],4,0),"")</f>
        <v>1.1.4</v>
      </c>
      <c r="AA191" s="1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91" s="1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91" s="12" t="str">
        <f t="shared" si="2"/>
        <v>КФКиС</v>
      </c>
    </row>
    <row r="192" spans="1:29" x14ac:dyDescent="0.25">
      <c r="A192" t="s">
        <v>22</v>
      </c>
      <c r="B192">
        <v>1101</v>
      </c>
      <c r="C192" t="s">
        <v>40</v>
      </c>
      <c r="D192">
        <v>611</v>
      </c>
      <c r="E192">
        <v>400010</v>
      </c>
      <c r="F192">
        <v>241</v>
      </c>
      <c r="G192">
        <v>267002</v>
      </c>
      <c r="H192" t="s">
        <v>24</v>
      </c>
      <c r="J192">
        <v>910</v>
      </c>
      <c r="K192">
        <v>272042534</v>
      </c>
      <c r="L192">
        <v>0</v>
      </c>
      <c r="M192">
        <v>0</v>
      </c>
      <c r="N192">
        <v>0</v>
      </c>
      <c r="O192">
        <v>0</v>
      </c>
      <c r="P192">
        <v>0</v>
      </c>
      <c r="Q192">
        <v>6040</v>
      </c>
      <c r="R192">
        <v>18120</v>
      </c>
      <c r="S192">
        <v>6040</v>
      </c>
      <c r="T192">
        <v>0</v>
      </c>
      <c r="U192">
        <v>30200</v>
      </c>
      <c r="V192">
        <v>-30200</v>
      </c>
      <c r="X192" s="12" t="str">
        <f>VLOOKUP(Результат[[#This Row],[Тип средств]],Таблица4[],2,0)</f>
        <v>Бюджетные средства (Бюджет муниципального образования)</v>
      </c>
      <c r="Y192" s="12" t="str">
        <f>VLOOKUP(Результат[[#This Row],[Тип средств]],Таблица4[],3,0)</f>
        <v>Местный бюджет</v>
      </c>
      <c r="Z192" s="12" t="str">
        <f>IF(LEFT(Результат[[#This Row],[ЦСР]],2)="06",VLOOKUP(Результат[[#This Row],[ЦСР]],Таблица3[[ЦСР]:[Пункт подпрограммы]],4,0),"")</f>
        <v>1.1.4</v>
      </c>
      <c r="AA192" s="1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92" s="1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92" s="12" t="str">
        <f t="shared" si="2"/>
        <v>КФКиС</v>
      </c>
    </row>
    <row r="193" spans="1:29" x14ac:dyDescent="0.25">
      <c r="A193" t="s">
        <v>22</v>
      </c>
      <c r="B193">
        <v>1101</v>
      </c>
      <c r="C193" t="s">
        <v>40</v>
      </c>
      <c r="D193">
        <v>611</v>
      </c>
      <c r="E193">
        <v>400010</v>
      </c>
      <c r="F193">
        <v>241</v>
      </c>
      <c r="G193">
        <v>267002</v>
      </c>
      <c r="H193" t="s">
        <v>32</v>
      </c>
      <c r="J193">
        <v>910</v>
      </c>
      <c r="K193">
        <v>272042534</v>
      </c>
      <c r="L193">
        <v>0</v>
      </c>
      <c r="M193">
        <v>0</v>
      </c>
      <c r="N193">
        <v>0</v>
      </c>
      <c r="O193">
        <v>0</v>
      </c>
      <c r="P193">
        <v>0</v>
      </c>
      <c r="Q193">
        <v>18120</v>
      </c>
      <c r="R193">
        <v>18120</v>
      </c>
      <c r="S193">
        <v>54360</v>
      </c>
      <c r="T193">
        <v>54400</v>
      </c>
      <c r="U193">
        <v>145000</v>
      </c>
      <c r="V193">
        <v>-145000</v>
      </c>
      <c r="X193" s="12" t="str">
        <f>VLOOKUP(Результат[[#This Row],[Тип средств]],Таблица4[],2,0)</f>
        <v>Бюджетные средства (Бюджет муниципального образования)</v>
      </c>
      <c r="Y193" s="12" t="str">
        <f>VLOOKUP(Результат[[#This Row],[Тип средств]],Таблица4[],3,0)</f>
        <v>Местный бюджет</v>
      </c>
      <c r="Z193" s="12" t="str">
        <f>IF(LEFT(Результат[[#This Row],[ЦСР]],2)="06",VLOOKUP(Результат[[#This Row],[ЦСР]],Таблица3[[ЦСР]:[Пункт подпрограммы]],4,0),"")</f>
        <v>1.1.4</v>
      </c>
      <c r="AA193" s="1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93" s="1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93" s="12" t="str">
        <f t="shared" si="2"/>
        <v>КФКиС</v>
      </c>
    </row>
    <row r="194" spans="1:29" x14ac:dyDescent="0.25">
      <c r="A194" t="s">
        <v>22</v>
      </c>
      <c r="B194">
        <v>1101</v>
      </c>
      <c r="C194" t="s">
        <v>40</v>
      </c>
      <c r="D194">
        <v>611</v>
      </c>
      <c r="E194">
        <v>400010</v>
      </c>
      <c r="F194">
        <v>241</v>
      </c>
      <c r="G194">
        <v>291001</v>
      </c>
      <c r="H194" t="s">
        <v>29</v>
      </c>
      <c r="J194">
        <v>910</v>
      </c>
      <c r="K194">
        <v>272042534</v>
      </c>
      <c r="L194">
        <v>0</v>
      </c>
      <c r="M194">
        <v>0</v>
      </c>
      <c r="N194">
        <v>0</v>
      </c>
      <c r="O194">
        <v>258802</v>
      </c>
      <c r="P194">
        <v>-258802</v>
      </c>
      <c r="Q194">
        <v>625400</v>
      </c>
      <c r="R194">
        <v>624200</v>
      </c>
      <c r="S194">
        <v>624200</v>
      </c>
      <c r="T194">
        <v>623800</v>
      </c>
      <c r="U194">
        <v>2497600</v>
      </c>
      <c r="V194">
        <v>-2497600</v>
      </c>
      <c r="X194" s="12" t="str">
        <f>VLOOKUP(Результат[[#This Row],[Тип средств]],Таблица4[],2,0)</f>
        <v>Бюджетные средства (Бюджет муниципального образования)</v>
      </c>
      <c r="Y194" s="12" t="str">
        <f>VLOOKUP(Результат[[#This Row],[Тип средств]],Таблица4[],3,0)</f>
        <v>Местный бюджет</v>
      </c>
      <c r="Z194" s="12" t="str">
        <f>IF(LEFT(Результат[[#This Row],[ЦСР]],2)="06",VLOOKUP(Результат[[#This Row],[ЦСР]],Таблица3[[ЦСР]:[Пункт подпрограммы]],4,0),"")</f>
        <v>1.1.4</v>
      </c>
      <c r="AA194" s="1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94" s="1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94" s="12" t="str">
        <f t="shared" si="2"/>
        <v>КФКиС</v>
      </c>
    </row>
    <row r="195" spans="1:29" x14ac:dyDescent="0.25">
      <c r="A195" t="s">
        <v>22</v>
      </c>
      <c r="B195">
        <v>1101</v>
      </c>
      <c r="C195" t="s">
        <v>40</v>
      </c>
      <c r="D195">
        <v>611</v>
      </c>
      <c r="E195">
        <v>400010</v>
      </c>
      <c r="F195">
        <v>241</v>
      </c>
      <c r="G195">
        <v>291001</v>
      </c>
      <c r="H195" t="s">
        <v>31</v>
      </c>
      <c r="J195">
        <v>910</v>
      </c>
      <c r="K195">
        <v>272042534</v>
      </c>
      <c r="L195">
        <v>0</v>
      </c>
      <c r="M195">
        <v>0</v>
      </c>
      <c r="N195">
        <v>0</v>
      </c>
      <c r="O195">
        <v>0</v>
      </c>
      <c r="P195">
        <v>0</v>
      </c>
      <c r="Q195">
        <v>86575</v>
      </c>
      <c r="R195">
        <v>86575</v>
      </c>
      <c r="S195">
        <v>86575</v>
      </c>
      <c r="T195">
        <v>86575</v>
      </c>
      <c r="U195">
        <v>346300</v>
      </c>
      <c r="V195">
        <v>-346300</v>
      </c>
      <c r="X195" s="12" t="str">
        <f>VLOOKUP(Результат[[#This Row],[Тип средств]],Таблица4[],2,0)</f>
        <v>Бюджетные средства (Бюджет муниципального образования)</v>
      </c>
      <c r="Y195" s="12" t="str">
        <f>VLOOKUP(Результат[[#This Row],[Тип средств]],Таблица4[],3,0)</f>
        <v>Местный бюджет</v>
      </c>
      <c r="Z195" s="12" t="str">
        <f>IF(LEFT(Результат[[#This Row],[ЦСР]],2)="06",VLOOKUP(Результат[[#This Row],[ЦСР]],Таблица3[[ЦСР]:[Пункт подпрограммы]],4,0),"")</f>
        <v>1.1.4</v>
      </c>
      <c r="AA195" s="1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95" s="1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95" s="12" t="str">
        <f t="shared" si="2"/>
        <v>КФКиС</v>
      </c>
    </row>
    <row r="196" spans="1:29" x14ac:dyDescent="0.25">
      <c r="A196" t="s">
        <v>22</v>
      </c>
      <c r="B196">
        <v>1101</v>
      </c>
      <c r="C196" t="s">
        <v>40</v>
      </c>
      <c r="D196">
        <v>611</v>
      </c>
      <c r="E196">
        <v>400010</v>
      </c>
      <c r="F196">
        <v>241</v>
      </c>
      <c r="G196">
        <v>291001</v>
      </c>
      <c r="H196" t="s">
        <v>24</v>
      </c>
      <c r="J196">
        <v>910</v>
      </c>
      <c r="K196">
        <v>272042534</v>
      </c>
      <c r="L196">
        <v>0</v>
      </c>
      <c r="M196">
        <v>0</v>
      </c>
      <c r="N196">
        <v>0</v>
      </c>
      <c r="O196">
        <v>0</v>
      </c>
      <c r="P196">
        <v>0</v>
      </c>
      <c r="Q196">
        <v>1200000</v>
      </c>
      <c r="R196">
        <v>1200000</v>
      </c>
      <c r="S196">
        <v>1200000</v>
      </c>
      <c r="T196">
        <v>1141300</v>
      </c>
      <c r="U196">
        <v>4741300</v>
      </c>
      <c r="V196">
        <v>-4741300</v>
      </c>
      <c r="X196" s="12" t="str">
        <f>VLOOKUP(Результат[[#This Row],[Тип средств]],Таблица4[],2,0)</f>
        <v>Бюджетные средства (Бюджет муниципального образования)</v>
      </c>
      <c r="Y196" s="12" t="str">
        <f>VLOOKUP(Результат[[#This Row],[Тип средств]],Таблица4[],3,0)</f>
        <v>Местный бюджет</v>
      </c>
      <c r="Z196" s="12" t="str">
        <f>IF(LEFT(Результат[[#This Row],[ЦСР]],2)="06",VLOOKUP(Результат[[#This Row],[ЦСР]],Таблица3[[ЦСР]:[Пункт подпрограммы]],4,0),"")</f>
        <v>1.1.4</v>
      </c>
      <c r="AA196" s="1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96" s="1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96" s="12" t="str">
        <f t="shared" si="2"/>
        <v>КФКиС</v>
      </c>
    </row>
    <row r="197" spans="1:29" x14ac:dyDescent="0.25">
      <c r="A197" t="s">
        <v>22</v>
      </c>
      <c r="B197">
        <v>1101</v>
      </c>
      <c r="C197" t="s">
        <v>40</v>
      </c>
      <c r="D197">
        <v>611</v>
      </c>
      <c r="E197">
        <v>400010</v>
      </c>
      <c r="F197">
        <v>241</v>
      </c>
      <c r="G197">
        <v>291001</v>
      </c>
      <c r="H197" t="s">
        <v>32</v>
      </c>
      <c r="J197">
        <v>910</v>
      </c>
      <c r="K197">
        <v>272042534</v>
      </c>
      <c r="L197">
        <v>0</v>
      </c>
      <c r="M197">
        <v>0</v>
      </c>
      <c r="N197">
        <v>0</v>
      </c>
      <c r="O197">
        <v>7911585</v>
      </c>
      <c r="P197">
        <v>-7911585</v>
      </c>
      <c r="Q197">
        <v>8371500</v>
      </c>
      <c r="R197">
        <v>8371500</v>
      </c>
      <c r="S197">
        <v>8371500</v>
      </c>
      <c r="T197">
        <v>8371500</v>
      </c>
      <c r="U197">
        <v>33486000</v>
      </c>
      <c r="V197">
        <v>-33486000</v>
      </c>
      <c r="X197" s="12" t="str">
        <f>VLOOKUP(Результат[[#This Row],[Тип средств]],Таблица4[],2,0)</f>
        <v>Бюджетные средства (Бюджет муниципального образования)</v>
      </c>
      <c r="Y197" s="12" t="str">
        <f>VLOOKUP(Результат[[#This Row],[Тип средств]],Таблица4[],3,0)</f>
        <v>Местный бюджет</v>
      </c>
      <c r="Z197" s="12" t="str">
        <f>IF(LEFT(Результат[[#This Row],[ЦСР]],2)="06",VLOOKUP(Результат[[#This Row],[ЦСР]],Таблица3[[ЦСР]:[Пункт подпрограммы]],4,0),"")</f>
        <v>1.1.4</v>
      </c>
      <c r="AA197" s="1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97" s="1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97" s="12" t="str">
        <f t="shared" si="2"/>
        <v>КФКиС</v>
      </c>
    </row>
    <row r="198" spans="1:29" x14ac:dyDescent="0.25">
      <c r="A198" t="s">
        <v>22</v>
      </c>
      <c r="B198">
        <v>1101</v>
      </c>
      <c r="C198" t="s">
        <v>40</v>
      </c>
      <c r="D198">
        <v>611</v>
      </c>
      <c r="E198">
        <v>400010</v>
      </c>
      <c r="F198">
        <v>241</v>
      </c>
      <c r="G198">
        <v>341001</v>
      </c>
      <c r="H198" t="s">
        <v>29</v>
      </c>
      <c r="J198">
        <v>120</v>
      </c>
      <c r="K198">
        <v>272042534</v>
      </c>
      <c r="L198">
        <v>0</v>
      </c>
      <c r="M198">
        <v>0</v>
      </c>
      <c r="N198">
        <v>0</v>
      </c>
      <c r="O198">
        <v>0</v>
      </c>
      <c r="P198">
        <v>0</v>
      </c>
      <c r="Q198">
        <v>0</v>
      </c>
      <c r="R198">
        <v>11000</v>
      </c>
      <c r="S198">
        <v>0</v>
      </c>
      <c r="T198">
        <v>0</v>
      </c>
      <c r="U198">
        <v>11000</v>
      </c>
      <c r="V198">
        <v>-11000</v>
      </c>
      <c r="X198" s="12" t="str">
        <f>VLOOKUP(Результат[[#This Row],[Тип средств]],Таблица4[],2,0)</f>
        <v>Бюджетные средства (Бюджет муниципального образования)</v>
      </c>
      <c r="Y198" s="12" t="str">
        <f>VLOOKUP(Результат[[#This Row],[Тип средств]],Таблица4[],3,0)</f>
        <v>Местный бюджет</v>
      </c>
      <c r="Z198" s="12" t="str">
        <f>IF(LEFT(Результат[[#This Row],[ЦСР]],2)="06",VLOOKUP(Результат[[#This Row],[ЦСР]],Таблица3[[ЦСР]:[Пункт подпрограммы]],4,0),"")</f>
        <v>1.1.4</v>
      </c>
      <c r="AA198" s="1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98" s="1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98" s="12" t="str">
        <f t="shared" ref="AC198:AC261" si="3">"КФКиС"</f>
        <v>КФКиС</v>
      </c>
    </row>
    <row r="199" spans="1:29" x14ac:dyDescent="0.25">
      <c r="A199" t="s">
        <v>22</v>
      </c>
      <c r="B199">
        <v>1101</v>
      </c>
      <c r="C199" t="s">
        <v>40</v>
      </c>
      <c r="D199">
        <v>611</v>
      </c>
      <c r="E199">
        <v>400010</v>
      </c>
      <c r="F199">
        <v>241</v>
      </c>
      <c r="G199">
        <v>343001</v>
      </c>
      <c r="H199" t="s">
        <v>24</v>
      </c>
      <c r="J199">
        <v>110</v>
      </c>
      <c r="K199">
        <v>272042534</v>
      </c>
      <c r="L199">
        <v>0</v>
      </c>
      <c r="M199">
        <v>0</v>
      </c>
      <c r="N199">
        <v>0</v>
      </c>
      <c r="O199">
        <v>0</v>
      </c>
      <c r="P199">
        <v>0</v>
      </c>
      <c r="Q199">
        <v>55800</v>
      </c>
      <c r="R199">
        <v>0</v>
      </c>
      <c r="S199">
        <v>0</v>
      </c>
      <c r="T199">
        <v>50000</v>
      </c>
      <c r="U199">
        <v>105800</v>
      </c>
      <c r="V199">
        <v>-105800</v>
      </c>
      <c r="X199" s="12" t="str">
        <f>VLOOKUP(Результат[[#This Row],[Тип средств]],Таблица4[],2,0)</f>
        <v>Бюджетные средства (Бюджет муниципального образования)</v>
      </c>
      <c r="Y199" s="12" t="str">
        <f>VLOOKUP(Результат[[#This Row],[Тип средств]],Таблица4[],3,0)</f>
        <v>Местный бюджет</v>
      </c>
      <c r="Z199" s="12" t="str">
        <f>IF(LEFT(Результат[[#This Row],[ЦСР]],2)="06",VLOOKUP(Результат[[#This Row],[ЦСР]],Таблица3[[ЦСР]:[Пункт подпрограммы]],4,0),"")</f>
        <v>1.1.4</v>
      </c>
      <c r="AA199" s="1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99" s="1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99" s="12" t="str">
        <f t="shared" si="3"/>
        <v>КФКиС</v>
      </c>
    </row>
    <row r="200" spans="1:29" x14ac:dyDescent="0.25">
      <c r="A200" t="s">
        <v>22</v>
      </c>
      <c r="B200">
        <v>1101</v>
      </c>
      <c r="C200" t="s">
        <v>40</v>
      </c>
      <c r="D200">
        <v>611</v>
      </c>
      <c r="E200">
        <v>400010</v>
      </c>
      <c r="F200">
        <v>241</v>
      </c>
      <c r="G200">
        <v>343001</v>
      </c>
      <c r="H200" t="s">
        <v>32</v>
      </c>
      <c r="J200">
        <v>110</v>
      </c>
      <c r="K200">
        <v>272042534</v>
      </c>
      <c r="L200">
        <v>-108</v>
      </c>
      <c r="M200">
        <v>0</v>
      </c>
      <c r="N200">
        <v>0</v>
      </c>
      <c r="O200">
        <v>0</v>
      </c>
      <c r="P200">
        <v>-108</v>
      </c>
      <c r="Q200">
        <v>200000</v>
      </c>
      <c r="R200">
        <v>197192</v>
      </c>
      <c r="S200">
        <v>0</v>
      </c>
      <c r="T200">
        <v>0</v>
      </c>
      <c r="U200">
        <v>397192</v>
      </c>
      <c r="V200">
        <v>-397300</v>
      </c>
      <c r="X200" s="12" t="str">
        <f>VLOOKUP(Результат[[#This Row],[Тип средств]],Таблица4[],2,0)</f>
        <v>Бюджетные средства (Бюджет муниципального образования)</v>
      </c>
      <c r="Y200" s="12" t="str">
        <f>VLOOKUP(Результат[[#This Row],[Тип средств]],Таблица4[],3,0)</f>
        <v>Местный бюджет</v>
      </c>
      <c r="Z200" s="12" t="str">
        <f>IF(LEFT(Результат[[#This Row],[ЦСР]],2)="06",VLOOKUP(Результат[[#This Row],[ЦСР]],Таблица3[[ЦСР]:[Пункт подпрограммы]],4,0),"")</f>
        <v>1.1.4</v>
      </c>
      <c r="AA200" s="1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00" s="1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00" s="12" t="str">
        <f t="shared" si="3"/>
        <v>КФКиС</v>
      </c>
    </row>
    <row r="201" spans="1:29" x14ac:dyDescent="0.25">
      <c r="A201" t="s">
        <v>22</v>
      </c>
      <c r="B201">
        <v>1101</v>
      </c>
      <c r="C201" t="s">
        <v>40</v>
      </c>
      <c r="D201">
        <v>611</v>
      </c>
      <c r="E201">
        <v>400010</v>
      </c>
      <c r="F201">
        <v>241</v>
      </c>
      <c r="G201">
        <v>343001</v>
      </c>
      <c r="H201" t="s">
        <v>24</v>
      </c>
      <c r="J201">
        <v>120</v>
      </c>
      <c r="K201">
        <v>272042534</v>
      </c>
      <c r="L201">
        <v>0</v>
      </c>
      <c r="M201">
        <v>0</v>
      </c>
      <c r="N201">
        <v>0</v>
      </c>
      <c r="O201">
        <v>0</v>
      </c>
      <c r="P201">
        <v>0</v>
      </c>
      <c r="Q201">
        <v>220000</v>
      </c>
      <c r="R201">
        <v>100000</v>
      </c>
      <c r="S201">
        <v>200000</v>
      </c>
      <c r="T201">
        <v>78800</v>
      </c>
      <c r="U201">
        <v>598800</v>
      </c>
      <c r="V201">
        <v>-598800</v>
      </c>
      <c r="X201" s="12" t="str">
        <f>VLOOKUP(Результат[[#This Row],[Тип средств]],Таблица4[],2,0)</f>
        <v>Бюджетные средства (Бюджет муниципального образования)</v>
      </c>
      <c r="Y201" s="12" t="str">
        <f>VLOOKUP(Результат[[#This Row],[Тип средств]],Таблица4[],3,0)</f>
        <v>Местный бюджет</v>
      </c>
      <c r="Z201" s="12" t="str">
        <f>IF(LEFT(Результат[[#This Row],[ЦСР]],2)="06",VLOOKUP(Результат[[#This Row],[ЦСР]],Таблица3[[ЦСР]:[Пункт подпрограммы]],4,0),"")</f>
        <v>1.1.4</v>
      </c>
      <c r="AA201" s="1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01" s="1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01" s="12" t="str">
        <f t="shared" si="3"/>
        <v>КФКиС</v>
      </c>
    </row>
    <row r="202" spans="1:29" x14ac:dyDescent="0.25">
      <c r="A202" t="s">
        <v>22</v>
      </c>
      <c r="B202">
        <v>1101</v>
      </c>
      <c r="C202" t="s">
        <v>40</v>
      </c>
      <c r="D202">
        <v>611</v>
      </c>
      <c r="E202">
        <v>400010</v>
      </c>
      <c r="F202">
        <v>241</v>
      </c>
      <c r="G202">
        <v>343001</v>
      </c>
      <c r="H202" t="s">
        <v>32</v>
      </c>
      <c r="J202">
        <v>120</v>
      </c>
      <c r="K202">
        <v>272042534</v>
      </c>
      <c r="L202">
        <v>108</v>
      </c>
      <c r="M202">
        <v>0</v>
      </c>
      <c r="N202">
        <v>0</v>
      </c>
      <c r="O202">
        <v>0</v>
      </c>
      <c r="P202">
        <v>108</v>
      </c>
      <c r="Q202">
        <v>160000</v>
      </c>
      <c r="R202">
        <v>250000</v>
      </c>
      <c r="S202">
        <v>250000</v>
      </c>
      <c r="T202">
        <v>269908</v>
      </c>
      <c r="U202">
        <v>929908</v>
      </c>
      <c r="V202">
        <v>-929800</v>
      </c>
      <c r="X202" s="12" t="str">
        <f>VLOOKUP(Результат[[#This Row],[Тип средств]],Таблица4[],2,0)</f>
        <v>Бюджетные средства (Бюджет муниципального образования)</v>
      </c>
      <c r="Y202" s="12" t="str">
        <f>VLOOKUP(Результат[[#This Row],[Тип средств]],Таблица4[],3,0)</f>
        <v>Местный бюджет</v>
      </c>
      <c r="Z202" s="12" t="str">
        <f>IF(LEFT(Результат[[#This Row],[ЦСР]],2)="06",VLOOKUP(Результат[[#This Row],[ЦСР]],Таблица3[[ЦСР]:[Пункт подпрограммы]],4,0),"")</f>
        <v>1.1.4</v>
      </c>
      <c r="AA202" s="1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02" s="1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02" s="12" t="str">
        <f t="shared" si="3"/>
        <v>КФКиС</v>
      </c>
    </row>
    <row r="203" spans="1:29" x14ac:dyDescent="0.25">
      <c r="A203" t="s">
        <v>22</v>
      </c>
      <c r="B203">
        <v>1101</v>
      </c>
      <c r="C203" t="s">
        <v>40</v>
      </c>
      <c r="D203">
        <v>611</v>
      </c>
      <c r="E203">
        <v>400010</v>
      </c>
      <c r="F203">
        <v>241</v>
      </c>
      <c r="G203">
        <v>344001</v>
      </c>
      <c r="H203" t="s">
        <v>32</v>
      </c>
      <c r="J203">
        <v>120</v>
      </c>
      <c r="K203">
        <v>272042534</v>
      </c>
      <c r="L203">
        <v>0</v>
      </c>
      <c r="M203">
        <v>0</v>
      </c>
      <c r="N203">
        <v>0</v>
      </c>
      <c r="O203">
        <v>0</v>
      </c>
      <c r="P203">
        <v>0</v>
      </c>
      <c r="Q203">
        <v>100000</v>
      </c>
      <c r="R203">
        <v>100000</v>
      </c>
      <c r="S203">
        <v>100000</v>
      </c>
      <c r="T203">
        <v>23000</v>
      </c>
      <c r="U203">
        <v>323000</v>
      </c>
      <c r="V203">
        <v>-323000</v>
      </c>
      <c r="X203" s="12" t="str">
        <f>VLOOKUP(Результат[[#This Row],[Тип средств]],Таблица4[],2,0)</f>
        <v>Бюджетные средства (Бюджет муниципального образования)</v>
      </c>
      <c r="Y203" s="12" t="str">
        <f>VLOOKUP(Результат[[#This Row],[Тип средств]],Таблица4[],3,0)</f>
        <v>Местный бюджет</v>
      </c>
      <c r="Z203" s="12" t="str">
        <f>IF(LEFT(Результат[[#This Row],[ЦСР]],2)="06",VLOOKUP(Результат[[#This Row],[ЦСР]],Таблица3[[ЦСР]:[Пункт подпрограммы]],4,0),"")</f>
        <v>1.1.4</v>
      </c>
      <c r="AA203" s="1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03" s="1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03" s="12" t="str">
        <f t="shared" si="3"/>
        <v>КФКиС</v>
      </c>
    </row>
    <row r="204" spans="1:29" x14ac:dyDescent="0.25">
      <c r="A204" t="s">
        <v>22</v>
      </c>
      <c r="B204">
        <v>1101</v>
      </c>
      <c r="C204" t="s">
        <v>40</v>
      </c>
      <c r="D204">
        <v>611</v>
      </c>
      <c r="E204">
        <v>400010</v>
      </c>
      <c r="F204">
        <v>241</v>
      </c>
      <c r="G204">
        <v>345003</v>
      </c>
      <c r="H204" t="s">
        <v>29</v>
      </c>
      <c r="J204">
        <v>120</v>
      </c>
      <c r="K204">
        <v>272042534</v>
      </c>
      <c r="L204">
        <v>0</v>
      </c>
      <c r="M204">
        <v>0</v>
      </c>
      <c r="N204">
        <v>0</v>
      </c>
      <c r="O204">
        <v>0</v>
      </c>
      <c r="P204">
        <v>0</v>
      </c>
      <c r="Q204">
        <v>38000</v>
      </c>
      <c r="R204">
        <v>0</v>
      </c>
      <c r="S204">
        <v>0</v>
      </c>
      <c r="T204">
        <v>38200</v>
      </c>
      <c r="U204">
        <v>76200</v>
      </c>
      <c r="V204">
        <v>-76200</v>
      </c>
      <c r="X204" s="12" t="str">
        <f>VLOOKUP(Результат[[#This Row],[Тип средств]],Таблица4[],2,0)</f>
        <v>Бюджетные средства (Бюджет муниципального образования)</v>
      </c>
      <c r="Y204" s="12" t="str">
        <f>VLOOKUP(Результат[[#This Row],[Тип средств]],Таблица4[],3,0)</f>
        <v>Местный бюджет</v>
      </c>
      <c r="Z204" s="12" t="str">
        <f>IF(LEFT(Результат[[#This Row],[ЦСР]],2)="06",VLOOKUP(Результат[[#This Row],[ЦСР]],Таблица3[[ЦСР]:[Пункт подпрограммы]],4,0),"")</f>
        <v>1.1.4</v>
      </c>
      <c r="AA204" s="1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04" s="1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04" s="12" t="str">
        <f t="shared" si="3"/>
        <v>КФКиС</v>
      </c>
    </row>
    <row r="205" spans="1:29" x14ac:dyDescent="0.25">
      <c r="A205" t="s">
        <v>22</v>
      </c>
      <c r="B205">
        <v>1101</v>
      </c>
      <c r="C205" t="s">
        <v>40</v>
      </c>
      <c r="D205">
        <v>611</v>
      </c>
      <c r="E205">
        <v>400010</v>
      </c>
      <c r="F205">
        <v>241</v>
      </c>
      <c r="G205">
        <v>345003</v>
      </c>
      <c r="H205" t="s">
        <v>31</v>
      </c>
      <c r="J205">
        <v>120</v>
      </c>
      <c r="K205">
        <v>272042534</v>
      </c>
      <c r="L205">
        <v>0</v>
      </c>
      <c r="M205">
        <v>0</v>
      </c>
      <c r="N205">
        <v>0</v>
      </c>
      <c r="O205">
        <v>0</v>
      </c>
      <c r="P205">
        <v>0</v>
      </c>
      <c r="Q205">
        <v>0</v>
      </c>
      <c r="R205">
        <v>12000</v>
      </c>
      <c r="S205">
        <v>0</v>
      </c>
      <c r="T205">
        <v>0</v>
      </c>
      <c r="U205">
        <v>12000</v>
      </c>
      <c r="V205">
        <v>-12000</v>
      </c>
      <c r="X205" s="12" t="str">
        <f>VLOOKUP(Результат[[#This Row],[Тип средств]],Таблица4[],2,0)</f>
        <v>Бюджетные средства (Бюджет муниципального образования)</v>
      </c>
      <c r="Y205" s="12" t="str">
        <f>VLOOKUP(Результат[[#This Row],[Тип средств]],Таблица4[],3,0)</f>
        <v>Местный бюджет</v>
      </c>
      <c r="Z205" s="12" t="str">
        <f>IF(LEFT(Результат[[#This Row],[ЦСР]],2)="06",VLOOKUP(Результат[[#This Row],[ЦСР]],Таблица3[[ЦСР]:[Пункт подпрограммы]],4,0),"")</f>
        <v>1.1.4</v>
      </c>
      <c r="AA205" s="1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05" s="1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05" s="12" t="str">
        <f t="shared" si="3"/>
        <v>КФКиС</v>
      </c>
    </row>
    <row r="206" spans="1:29" x14ac:dyDescent="0.25">
      <c r="A206" t="s">
        <v>22</v>
      </c>
      <c r="B206">
        <v>1101</v>
      </c>
      <c r="C206" t="s">
        <v>40</v>
      </c>
      <c r="D206">
        <v>611</v>
      </c>
      <c r="E206">
        <v>400010</v>
      </c>
      <c r="F206">
        <v>241</v>
      </c>
      <c r="G206">
        <v>345003</v>
      </c>
      <c r="H206" t="s">
        <v>32</v>
      </c>
      <c r="J206">
        <v>120</v>
      </c>
      <c r="K206">
        <v>272042534</v>
      </c>
      <c r="L206">
        <v>0</v>
      </c>
      <c r="M206">
        <v>0</v>
      </c>
      <c r="N206">
        <v>0</v>
      </c>
      <c r="O206">
        <v>0</v>
      </c>
      <c r="P206">
        <v>0</v>
      </c>
      <c r="Q206">
        <v>60000</v>
      </c>
      <c r="R206">
        <v>149000</v>
      </c>
      <c r="S206">
        <v>120000</v>
      </c>
      <c r="T206">
        <v>120800</v>
      </c>
      <c r="U206">
        <v>449800</v>
      </c>
      <c r="V206">
        <v>-449800</v>
      </c>
      <c r="X206" s="12" t="str">
        <f>VLOOKUP(Результат[[#This Row],[Тип средств]],Таблица4[],2,0)</f>
        <v>Бюджетные средства (Бюджет муниципального образования)</v>
      </c>
      <c r="Y206" s="12" t="str">
        <f>VLOOKUP(Результат[[#This Row],[Тип средств]],Таблица4[],3,0)</f>
        <v>Местный бюджет</v>
      </c>
      <c r="Z206" s="12" t="str">
        <f>IF(LEFT(Результат[[#This Row],[ЦСР]],2)="06",VLOOKUP(Результат[[#This Row],[ЦСР]],Таблица3[[ЦСР]:[Пункт подпрограммы]],4,0),"")</f>
        <v>1.1.4</v>
      </c>
      <c r="AA206" s="1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06" s="1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06" s="12" t="str">
        <f t="shared" si="3"/>
        <v>КФКиС</v>
      </c>
    </row>
    <row r="207" spans="1:29" x14ac:dyDescent="0.25">
      <c r="A207" t="s">
        <v>22</v>
      </c>
      <c r="B207">
        <v>1101</v>
      </c>
      <c r="C207" t="s">
        <v>40</v>
      </c>
      <c r="D207">
        <v>611</v>
      </c>
      <c r="E207">
        <v>400010</v>
      </c>
      <c r="F207">
        <v>241</v>
      </c>
      <c r="G207">
        <v>346001</v>
      </c>
      <c r="H207" t="s">
        <v>29</v>
      </c>
      <c r="J207">
        <v>120</v>
      </c>
      <c r="K207">
        <v>272042534</v>
      </c>
      <c r="L207">
        <v>0</v>
      </c>
      <c r="M207">
        <v>0</v>
      </c>
      <c r="N207">
        <v>0</v>
      </c>
      <c r="O207">
        <v>0</v>
      </c>
      <c r="P207">
        <v>0</v>
      </c>
      <c r="Q207">
        <v>50000</v>
      </c>
      <c r="R207">
        <v>50000</v>
      </c>
      <c r="S207">
        <v>50000</v>
      </c>
      <c r="T207">
        <v>50000</v>
      </c>
      <c r="U207">
        <v>200000</v>
      </c>
      <c r="V207">
        <v>-200000</v>
      </c>
      <c r="X207" s="12" t="str">
        <f>VLOOKUP(Результат[[#This Row],[Тип средств]],Таблица4[],2,0)</f>
        <v>Бюджетные средства (Бюджет муниципального образования)</v>
      </c>
      <c r="Y207" s="12" t="str">
        <f>VLOOKUP(Результат[[#This Row],[Тип средств]],Таблица4[],3,0)</f>
        <v>Местный бюджет</v>
      </c>
      <c r="Z207" s="12" t="str">
        <f>IF(LEFT(Результат[[#This Row],[ЦСР]],2)="06",VLOOKUP(Результат[[#This Row],[ЦСР]],Таблица3[[ЦСР]:[Пункт подпрограммы]],4,0),"")</f>
        <v>1.1.4</v>
      </c>
      <c r="AA207" s="1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07" s="1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07" s="12" t="str">
        <f t="shared" si="3"/>
        <v>КФКиС</v>
      </c>
    </row>
    <row r="208" spans="1:29" x14ac:dyDescent="0.25">
      <c r="A208" t="s">
        <v>22</v>
      </c>
      <c r="B208">
        <v>1101</v>
      </c>
      <c r="C208" t="s">
        <v>40</v>
      </c>
      <c r="D208">
        <v>611</v>
      </c>
      <c r="E208">
        <v>400010</v>
      </c>
      <c r="F208">
        <v>241</v>
      </c>
      <c r="G208">
        <v>346001</v>
      </c>
      <c r="H208" t="s">
        <v>31</v>
      </c>
      <c r="J208">
        <v>120</v>
      </c>
      <c r="K208">
        <v>272042534</v>
      </c>
      <c r="L208">
        <v>0</v>
      </c>
      <c r="M208">
        <v>0</v>
      </c>
      <c r="N208">
        <v>0</v>
      </c>
      <c r="O208">
        <v>0</v>
      </c>
      <c r="P208">
        <v>0</v>
      </c>
      <c r="Q208">
        <v>40125</v>
      </c>
      <c r="R208">
        <v>40125</v>
      </c>
      <c r="S208">
        <v>40125</v>
      </c>
      <c r="T208">
        <v>40125</v>
      </c>
      <c r="U208">
        <v>160500</v>
      </c>
      <c r="V208">
        <v>-160500</v>
      </c>
      <c r="X208" s="12" t="str">
        <f>VLOOKUP(Результат[[#This Row],[Тип средств]],Таблица4[],2,0)</f>
        <v>Бюджетные средства (Бюджет муниципального образования)</v>
      </c>
      <c r="Y208" s="12" t="str">
        <f>VLOOKUP(Результат[[#This Row],[Тип средств]],Таблица4[],3,0)</f>
        <v>Местный бюджет</v>
      </c>
      <c r="Z208" s="12" t="str">
        <f>IF(LEFT(Результат[[#This Row],[ЦСР]],2)="06",VLOOKUP(Результат[[#This Row],[ЦСР]],Таблица3[[ЦСР]:[Пункт подпрограммы]],4,0),"")</f>
        <v>1.1.4</v>
      </c>
      <c r="AA208" s="1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08" s="1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08" s="12" t="str">
        <f t="shared" si="3"/>
        <v>КФКиС</v>
      </c>
    </row>
    <row r="209" spans="1:29" x14ac:dyDescent="0.25">
      <c r="A209" t="s">
        <v>22</v>
      </c>
      <c r="B209">
        <v>1101</v>
      </c>
      <c r="C209" t="s">
        <v>40</v>
      </c>
      <c r="D209">
        <v>611</v>
      </c>
      <c r="E209">
        <v>400010</v>
      </c>
      <c r="F209">
        <v>241</v>
      </c>
      <c r="G209">
        <v>346001</v>
      </c>
      <c r="H209" t="s">
        <v>24</v>
      </c>
      <c r="J209">
        <v>120</v>
      </c>
      <c r="K209">
        <v>272042534</v>
      </c>
      <c r="L209">
        <v>0</v>
      </c>
      <c r="M209">
        <v>0</v>
      </c>
      <c r="N209">
        <v>0</v>
      </c>
      <c r="O209">
        <v>0</v>
      </c>
      <c r="P209">
        <v>0</v>
      </c>
      <c r="Q209">
        <v>300000</v>
      </c>
      <c r="R209">
        <v>300000</v>
      </c>
      <c r="S209">
        <v>199800</v>
      </c>
      <c r="T209">
        <v>0</v>
      </c>
      <c r="U209">
        <v>799800</v>
      </c>
      <c r="V209">
        <v>-799800</v>
      </c>
      <c r="X209" s="12" t="str">
        <f>VLOOKUP(Результат[[#This Row],[Тип средств]],Таблица4[],2,0)</f>
        <v>Бюджетные средства (Бюджет муниципального образования)</v>
      </c>
      <c r="Y209" s="12" t="str">
        <f>VLOOKUP(Результат[[#This Row],[Тип средств]],Таблица4[],3,0)</f>
        <v>Местный бюджет</v>
      </c>
      <c r="Z209" s="12" t="str">
        <f>IF(LEFT(Результат[[#This Row],[ЦСР]],2)="06",VLOOKUP(Результат[[#This Row],[ЦСР]],Таблица3[[ЦСР]:[Пункт подпрограммы]],4,0),"")</f>
        <v>1.1.4</v>
      </c>
      <c r="AA209" s="1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09" s="1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09" s="12" t="str">
        <f t="shared" si="3"/>
        <v>КФКиС</v>
      </c>
    </row>
    <row r="210" spans="1:29" x14ac:dyDescent="0.25">
      <c r="A210" t="s">
        <v>22</v>
      </c>
      <c r="B210">
        <v>1101</v>
      </c>
      <c r="C210" t="s">
        <v>40</v>
      </c>
      <c r="D210">
        <v>611</v>
      </c>
      <c r="E210">
        <v>400010</v>
      </c>
      <c r="F210">
        <v>241</v>
      </c>
      <c r="G210">
        <v>346001</v>
      </c>
      <c r="H210" t="s">
        <v>32</v>
      </c>
      <c r="J210">
        <v>120</v>
      </c>
      <c r="K210">
        <v>272042534</v>
      </c>
      <c r="L210">
        <v>0</v>
      </c>
      <c r="M210">
        <v>0</v>
      </c>
      <c r="N210">
        <v>0</v>
      </c>
      <c r="O210">
        <v>0</v>
      </c>
      <c r="P210">
        <v>0</v>
      </c>
      <c r="Q210">
        <v>450000</v>
      </c>
      <c r="R210">
        <v>900000</v>
      </c>
      <c r="S210">
        <v>750000</v>
      </c>
      <c r="T210">
        <v>682600</v>
      </c>
      <c r="U210">
        <v>2782600</v>
      </c>
      <c r="V210">
        <v>-2782600</v>
      </c>
      <c r="X210" s="12" t="str">
        <f>VLOOKUP(Результат[[#This Row],[Тип средств]],Таблица4[],2,0)</f>
        <v>Бюджетные средства (Бюджет муниципального образования)</v>
      </c>
      <c r="Y210" s="12" t="str">
        <f>VLOOKUP(Результат[[#This Row],[Тип средств]],Таблица4[],3,0)</f>
        <v>Местный бюджет</v>
      </c>
      <c r="Z210" s="12" t="str">
        <f>IF(LEFT(Результат[[#This Row],[ЦСР]],2)="06",VLOOKUP(Результат[[#This Row],[ЦСР]],Таблица3[[ЦСР]:[Пункт подпрограммы]],4,0),"")</f>
        <v>1.1.4</v>
      </c>
      <c r="AA210" s="1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10" s="1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10" s="12" t="str">
        <f t="shared" si="3"/>
        <v>КФКиС</v>
      </c>
    </row>
    <row r="211" spans="1:29" x14ac:dyDescent="0.25">
      <c r="A211" t="s">
        <v>22</v>
      </c>
      <c r="B211">
        <v>1101</v>
      </c>
      <c r="C211" t="s">
        <v>40</v>
      </c>
      <c r="D211">
        <v>611</v>
      </c>
      <c r="E211">
        <v>400010</v>
      </c>
      <c r="F211">
        <v>241</v>
      </c>
      <c r="G211">
        <v>349001</v>
      </c>
      <c r="H211" t="s">
        <v>29</v>
      </c>
      <c r="J211">
        <v>110</v>
      </c>
      <c r="K211">
        <v>272042534</v>
      </c>
      <c r="L211">
        <v>0</v>
      </c>
      <c r="M211">
        <v>0</v>
      </c>
      <c r="N211">
        <v>0</v>
      </c>
      <c r="O211">
        <v>60000</v>
      </c>
      <c r="P211">
        <v>-60000</v>
      </c>
      <c r="Q211">
        <v>60000</v>
      </c>
      <c r="R211">
        <v>60000</v>
      </c>
      <c r="S211">
        <v>60000</v>
      </c>
      <c r="T211">
        <v>63000</v>
      </c>
      <c r="U211">
        <v>243000</v>
      </c>
      <c r="V211">
        <v>-243000</v>
      </c>
      <c r="X211" s="12" t="str">
        <f>VLOOKUP(Результат[[#This Row],[Тип средств]],Таблица4[],2,0)</f>
        <v>Бюджетные средства (Бюджет муниципального образования)</v>
      </c>
      <c r="Y211" s="12" t="str">
        <f>VLOOKUP(Результат[[#This Row],[Тип средств]],Таблица4[],3,0)</f>
        <v>Местный бюджет</v>
      </c>
      <c r="Z211" s="12" t="str">
        <f>IF(LEFT(Результат[[#This Row],[ЦСР]],2)="06",VLOOKUP(Результат[[#This Row],[ЦСР]],Таблица3[[ЦСР]:[Пункт подпрограммы]],4,0),"")</f>
        <v>1.1.4</v>
      </c>
      <c r="AA211" s="1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11" s="1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11" s="12" t="str">
        <f t="shared" si="3"/>
        <v>КФКиС</v>
      </c>
    </row>
    <row r="212" spans="1:29" x14ac:dyDescent="0.25">
      <c r="A212" t="s">
        <v>22</v>
      </c>
      <c r="B212">
        <v>1101</v>
      </c>
      <c r="C212" t="s">
        <v>40</v>
      </c>
      <c r="D212">
        <v>611</v>
      </c>
      <c r="E212">
        <v>400010</v>
      </c>
      <c r="F212">
        <v>241</v>
      </c>
      <c r="G212">
        <v>349001</v>
      </c>
      <c r="H212" t="s">
        <v>31</v>
      </c>
      <c r="J212">
        <v>110</v>
      </c>
      <c r="K212">
        <v>272042534</v>
      </c>
      <c r="L212">
        <v>0</v>
      </c>
      <c r="M212">
        <v>-72700</v>
      </c>
      <c r="N212">
        <v>-72700</v>
      </c>
      <c r="O212">
        <v>16800</v>
      </c>
      <c r="P212">
        <v>-16800</v>
      </c>
      <c r="Q212">
        <v>24900</v>
      </c>
      <c r="R212">
        <v>23000</v>
      </c>
      <c r="S212">
        <v>10000</v>
      </c>
      <c r="T212">
        <v>14800</v>
      </c>
      <c r="U212">
        <v>72700</v>
      </c>
      <c r="V212">
        <v>-72700</v>
      </c>
      <c r="X212" s="12" t="str">
        <f>VLOOKUP(Результат[[#This Row],[Тип средств]],Таблица4[],2,0)</f>
        <v>Бюджетные средства (Бюджет муниципального образования)</v>
      </c>
      <c r="Y212" s="12" t="str">
        <f>VLOOKUP(Результат[[#This Row],[Тип средств]],Таблица4[],3,0)</f>
        <v>Местный бюджет</v>
      </c>
      <c r="Z212" s="12" t="str">
        <f>IF(LEFT(Результат[[#This Row],[ЦСР]],2)="06",VLOOKUP(Результат[[#This Row],[ЦСР]],Таблица3[[ЦСР]:[Пункт подпрограммы]],4,0),"")</f>
        <v>1.1.4</v>
      </c>
      <c r="AA212" s="1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12" s="1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12" s="12" t="str">
        <f t="shared" si="3"/>
        <v>КФКиС</v>
      </c>
    </row>
    <row r="213" spans="1:29" x14ac:dyDescent="0.25">
      <c r="A213" t="s">
        <v>22</v>
      </c>
      <c r="B213">
        <v>1101</v>
      </c>
      <c r="C213" t="s">
        <v>40</v>
      </c>
      <c r="D213">
        <v>611</v>
      </c>
      <c r="E213">
        <v>400010</v>
      </c>
      <c r="F213">
        <v>241</v>
      </c>
      <c r="G213">
        <v>349001</v>
      </c>
      <c r="H213" t="s">
        <v>24</v>
      </c>
      <c r="J213">
        <v>110</v>
      </c>
      <c r="K213">
        <v>272042534</v>
      </c>
      <c r="L213">
        <v>0</v>
      </c>
      <c r="M213">
        <v>0</v>
      </c>
      <c r="N213">
        <v>0</v>
      </c>
      <c r="O213">
        <v>0</v>
      </c>
      <c r="P213">
        <v>0</v>
      </c>
      <c r="Q213">
        <v>50000</v>
      </c>
      <c r="R213">
        <v>20000</v>
      </c>
      <c r="S213">
        <v>31000</v>
      </c>
      <c r="T213">
        <v>0</v>
      </c>
      <c r="U213">
        <v>101000</v>
      </c>
      <c r="V213">
        <v>-101000</v>
      </c>
      <c r="X213" s="12" t="str">
        <f>VLOOKUP(Результат[[#This Row],[Тип средств]],Таблица4[],2,0)</f>
        <v>Бюджетные средства (Бюджет муниципального образования)</v>
      </c>
      <c r="Y213" s="12" t="str">
        <f>VLOOKUP(Результат[[#This Row],[Тип средств]],Таблица4[],3,0)</f>
        <v>Местный бюджет</v>
      </c>
      <c r="Z213" s="12" t="str">
        <f>IF(LEFT(Результат[[#This Row],[ЦСР]],2)="06",VLOOKUP(Результат[[#This Row],[ЦСР]],Таблица3[[ЦСР]:[Пункт подпрограммы]],4,0),"")</f>
        <v>1.1.4</v>
      </c>
      <c r="AA213" s="1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13" s="1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13" s="12" t="str">
        <f t="shared" si="3"/>
        <v>КФКиС</v>
      </c>
    </row>
    <row r="214" spans="1:29" x14ac:dyDescent="0.25">
      <c r="A214" t="s">
        <v>22</v>
      </c>
      <c r="B214">
        <v>1101</v>
      </c>
      <c r="C214" t="s">
        <v>40</v>
      </c>
      <c r="D214">
        <v>611</v>
      </c>
      <c r="E214">
        <v>400010</v>
      </c>
      <c r="F214">
        <v>241</v>
      </c>
      <c r="G214">
        <v>349001</v>
      </c>
      <c r="H214" t="s">
        <v>31</v>
      </c>
      <c r="J214">
        <v>120</v>
      </c>
      <c r="K214">
        <v>272042534</v>
      </c>
      <c r="L214">
        <v>0</v>
      </c>
      <c r="M214">
        <v>72700</v>
      </c>
      <c r="N214">
        <v>72700</v>
      </c>
      <c r="O214">
        <v>0</v>
      </c>
      <c r="P214">
        <v>0</v>
      </c>
      <c r="Q214">
        <v>0</v>
      </c>
      <c r="R214">
        <v>0</v>
      </c>
      <c r="S214">
        <v>0</v>
      </c>
      <c r="T214">
        <v>0</v>
      </c>
      <c r="U214">
        <v>0</v>
      </c>
      <c r="V214">
        <v>0</v>
      </c>
      <c r="X214" s="12" t="str">
        <f>VLOOKUP(Результат[[#This Row],[Тип средств]],Таблица4[],2,0)</f>
        <v>Бюджетные средства (Бюджет муниципального образования)</v>
      </c>
      <c r="Y214" s="12" t="str">
        <f>VLOOKUP(Результат[[#This Row],[Тип средств]],Таблица4[],3,0)</f>
        <v>Местный бюджет</v>
      </c>
      <c r="Z214" s="12" t="str">
        <f>IF(LEFT(Результат[[#This Row],[ЦСР]],2)="06",VLOOKUP(Результат[[#This Row],[ЦСР]],Таблица3[[ЦСР]:[Пункт подпрограммы]],4,0),"")</f>
        <v>1.1.4</v>
      </c>
      <c r="AA214" s="1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14" s="1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14" s="12" t="str">
        <f t="shared" si="3"/>
        <v>КФКиС</v>
      </c>
    </row>
    <row r="215" spans="1:29" x14ac:dyDescent="0.25">
      <c r="A215" t="s">
        <v>22</v>
      </c>
      <c r="B215">
        <v>1101</v>
      </c>
      <c r="C215" t="s">
        <v>40</v>
      </c>
      <c r="D215">
        <v>611</v>
      </c>
      <c r="E215">
        <v>400010</v>
      </c>
      <c r="F215">
        <v>241</v>
      </c>
      <c r="G215">
        <v>349001</v>
      </c>
      <c r="H215" t="s">
        <v>32</v>
      </c>
      <c r="J215">
        <v>120</v>
      </c>
      <c r="K215">
        <v>272042534</v>
      </c>
      <c r="L215">
        <v>0</v>
      </c>
      <c r="M215">
        <v>0</v>
      </c>
      <c r="N215">
        <v>0</v>
      </c>
      <c r="O215">
        <v>0</v>
      </c>
      <c r="P215">
        <v>0</v>
      </c>
      <c r="Q215">
        <v>5000</v>
      </c>
      <c r="R215">
        <v>5000</v>
      </c>
      <c r="S215">
        <v>5000</v>
      </c>
      <c r="T215">
        <v>5000</v>
      </c>
      <c r="U215">
        <v>20000</v>
      </c>
      <c r="V215">
        <v>-20000</v>
      </c>
      <c r="X215" s="12" t="str">
        <f>VLOOKUP(Результат[[#This Row],[Тип средств]],Таблица4[],2,0)</f>
        <v>Бюджетные средства (Бюджет муниципального образования)</v>
      </c>
      <c r="Y215" s="12" t="str">
        <f>VLOOKUP(Результат[[#This Row],[Тип средств]],Таблица4[],3,0)</f>
        <v>Местный бюджет</v>
      </c>
      <c r="Z215" s="12" t="str">
        <f>IF(LEFT(Результат[[#This Row],[ЦСР]],2)="06",VLOOKUP(Результат[[#This Row],[ЦСР]],Таблица3[[ЦСР]:[Пункт подпрограммы]],4,0),"")</f>
        <v>1.1.4</v>
      </c>
      <c r="AA215" s="1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15" s="1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15" s="12" t="str">
        <f t="shared" si="3"/>
        <v>КФКиС</v>
      </c>
    </row>
    <row r="216" spans="1:29" x14ac:dyDescent="0.25">
      <c r="A216" t="s">
        <v>22</v>
      </c>
      <c r="B216">
        <v>1101</v>
      </c>
      <c r="C216" t="s">
        <v>40</v>
      </c>
      <c r="D216">
        <v>611</v>
      </c>
      <c r="E216">
        <v>400010</v>
      </c>
      <c r="F216">
        <v>241</v>
      </c>
      <c r="G216">
        <v>349002</v>
      </c>
      <c r="H216" t="s">
        <v>29</v>
      </c>
      <c r="J216">
        <v>120</v>
      </c>
      <c r="K216">
        <v>272042535</v>
      </c>
      <c r="L216">
        <v>0</v>
      </c>
      <c r="M216">
        <v>0</v>
      </c>
      <c r="N216">
        <v>0</v>
      </c>
      <c r="O216">
        <v>0</v>
      </c>
      <c r="P216">
        <v>0</v>
      </c>
      <c r="Q216">
        <v>25100</v>
      </c>
      <c r="R216">
        <v>93800</v>
      </c>
      <c r="S216">
        <v>14600</v>
      </c>
      <c r="T216">
        <v>89005</v>
      </c>
      <c r="U216">
        <v>222505</v>
      </c>
      <c r="V216">
        <v>-222505</v>
      </c>
      <c r="X216" s="12" t="str">
        <f>VLOOKUP(Результат[[#This Row],[Тип средств]],Таблица4[],2,0)</f>
        <v>Бюджетные средства (Бюджет муниципального образования)</v>
      </c>
      <c r="Y216" s="12" t="str">
        <f>VLOOKUP(Результат[[#This Row],[Тип средств]],Таблица4[],3,0)</f>
        <v>Местный бюджет</v>
      </c>
      <c r="Z216" s="12" t="str">
        <f>IF(LEFT(Результат[[#This Row],[ЦСР]],2)="06",VLOOKUP(Результат[[#This Row],[ЦСР]],Таблица3[[ЦСР]:[Пункт подпрограммы]],4,0),"")</f>
        <v>1.1.4</v>
      </c>
      <c r="AA216" s="1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16" s="1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16" s="12" t="str">
        <f t="shared" si="3"/>
        <v>КФКиС</v>
      </c>
    </row>
    <row r="217" spans="1:29" x14ac:dyDescent="0.25">
      <c r="A217" t="s">
        <v>22</v>
      </c>
      <c r="B217">
        <v>1101</v>
      </c>
      <c r="C217" t="s">
        <v>40</v>
      </c>
      <c r="D217">
        <v>611</v>
      </c>
      <c r="E217">
        <v>400010</v>
      </c>
      <c r="F217">
        <v>241</v>
      </c>
      <c r="G217">
        <v>349002</v>
      </c>
      <c r="H217" t="s">
        <v>31</v>
      </c>
      <c r="J217">
        <v>120</v>
      </c>
      <c r="K217">
        <v>272042535</v>
      </c>
      <c r="L217">
        <v>0</v>
      </c>
      <c r="M217">
        <v>0</v>
      </c>
      <c r="N217">
        <v>0</v>
      </c>
      <c r="O217">
        <v>0</v>
      </c>
      <c r="P217">
        <v>0</v>
      </c>
      <c r="Q217">
        <v>14550</v>
      </c>
      <c r="R217">
        <v>28740</v>
      </c>
      <c r="S217">
        <v>3900</v>
      </c>
      <c r="T217">
        <v>43965</v>
      </c>
      <c r="U217">
        <v>91155</v>
      </c>
      <c r="V217">
        <v>-91155</v>
      </c>
      <c r="X217" s="12" t="str">
        <f>VLOOKUP(Результат[[#This Row],[Тип средств]],Таблица4[],2,0)</f>
        <v>Бюджетные средства (Бюджет муниципального образования)</v>
      </c>
      <c r="Y217" s="12" t="str">
        <f>VLOOKUP(Результат[[#This Row],[Тип средств]],Таблица4[],3,0)</f>
        <v>Местный бюджет</v>
      </c>
      <c r="Z217" s="12" t="str">
        <f>IF(LEFT(Результат[[#This Row],[ЦСР]],2)="06",VLOOKUP(Результат[[#This Row],[ЦСР]],Таблица3[[ЦСР]:[Пункт подпрограммы]],4,0),"")</f>
        <v>1.1.4</v>
      </c>
      <c r="AA217" s="1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17" s="1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17" s="12" t="str">
        <f t="shared" si="3"/>
        <v>КФКиС</v>
      </c>
    </row>
    <row r="218" spans="1:29" x14ac:dyDescent="0.25">
      <c r="A218" t="s">
        <v>22</v>
      </c>
      <c r="B218">
        <v>1101</v>
      </c>
      <c r="C218" t="s">
        <v>40</v>
      </c>
      <c r="D218">
        <v>611</v>
      </c>
      <c r="E218">
        <v>400010</v>
      </c>
      <c r="F218">
        <v>241</v>
      </c>
      <c r="G218">
        <v>349002</v>
      </c>
      <c r="H218" t="s">
        <v>24</v>
      </c>
      <c r="J218">
        <v>120</v>
      </c>
      <c r="K218">
        <v>272042535</v>
      </c>
      <c r="L218">
        <v>0</v>
      </c>
      <c r="M218">
        <v>0</v>
      </c>
      <c r="N218">
        <v>0</v>
      </c>
      <c r="O218">
        <v>0</v>
      </c>
      <c r="P218">
        <v>0</v>
      </c>
      <c r="Q218">
        <v>75600</v>
      </c>
      <c r="R218">
        <v>63000</v>
      </c>
      <c r="S218">
        <v>6000</v>
      </c>
      <c r="T218">
        <v>35150</v>
      </c>
      <c r="U218">
        <v>179750</v>
      </c>
      <c r="V218">
        <v>-179750</v>
      </c>
      <c r="X218" s="12" t="str">
        <f>VLOOKUP(Результат[[#This Row],[Тип средств]],Таблица4[],2,0)</f>
        <v>Бюджетные средства (Бюджет муниципального образования)</v>
      </c>
      <c r="Y218" s="12" t="str">
        <f>VLOOKUP(Результат[[#This Row],[Тип средств]],Таблица4[],3,0)</f>
        <v>Местный бюджет</v>
      </c>
      <c r="Z218" s="12" t="str">
        <f>IF(LEFT(Результат[[#This Row],[ЦСР]],2)="06",VLOOKUP(Результат[[#This Row],[ЦСР]],Таблица3[[ЦСР]:[Пункт подпрограммы]],4,0),"")</f>
        <v>1.1.4</v>
      </c>
      <c r="AA218" s="1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18" s="1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18" s="12" t="str">
        <f t="shared" si="3"/>
        <v>КФКиС</v>
      </c>
    </row>
    <row r="219" spans="1:29" x14ac:dyDescent="0.25">
      <c r="A219" t="s">
        <v>22</v>
      </c>
      <c r="B219">
        <v>1101</v>
      </c>
      <c r="C219" t="s">
        <v>40</v>
      </c>
      <c r="D219">
        <v>611</v>
      </c>
      <c r="E219">
        <v>400010</v>
      </c>
      <c r="F219">
        <v>241</v>
      </c>
      <c r="G219">
        <v>349002</v>
      </c>
      <c r="H219" t="s">
        <v>32</v>
      </c>
      <c r="J219">
        <v>120</v>
      </c>
      <c r="K219">
        <v>272042535</v>
      </c>
      <c r="L219">
        <v>0</v>
      </c>
      <c r="M219">
        <v>0</v>
      </c>
      <c r="N219">
        <v>0</v>
      </c>
      <c r="O219">
        <v>0</v>
      </c>
      <c r="P219">
        <v>0</v>
      </c>
      <c r="Q219">
        <v>64330</v>
      </c>
      <c r="R219">
        <v>81530</v>
      </c>
      <c r="S219">
        <v>34715</v>
      </c>
      <c r="T219">
        <v>187002</v>
      </c>
      <c r="U219">
        <v>367577</v>
      </c>
      <c r="V219">
        <v>-367577</v>
      </c>
      <c r="X219" s="12" t="str">
        <f>VLOOKUP(Результат[[#This Row],[Тип средств]],Таблица4[],2,0)</f>
        <v>Бюджетные средства (Бюджет муниципального образования)</v>
      </c>
      <c r="Y219" s="12" t="str">
        <f>VLOOKUP(Результат[[#This Row],[Тип средств]],Таблица4[],3,0)</f>
        <v>Местный бюджет</v>
      </c>
      <c r="Z219" s="12" t="str">
        <f>IF(LEFT(Результат[[#This Row],[ЦСР]],2)="06",VLOOKUP(Результат[[#This Row],[ЦСР]],Таблица3[[ЦСР]:[Пункт подпрограммы]],4,0),"")</f>
        <v>1.1.4</v>
      </c>
      <c r="AA219" s="1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19" s="1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19" s="12" t="str">
        <f t="shared" si="3"/>
        <v>КФКиС</v>
      </c>
    </row>
    <row r="220" spans="1:29" x14ac:dyDescent="0.25">
      <c r="A220" t="s">
        <v>22</v>
      </c>
      <c r="B220">
        <v>1101</v>
      </c>
      <c r="C220" t="s">
        <v>40</v>
      </c>
      <c r="D220">
        <v>611</v>
      </c>
      <c r="E220">
        <v>400010</v>
      </c>
      <c r="F220">
        <v>241</v>
      </c>
      <c r="G220">
        <v>349006</v>
      </c>
      <c r="H220" t="s">
        <v>32</v>
      </c>
      <c r="J220">
        <v>120</v>
      </c>
      <c r="K220">
        <v>272042534</v>
      </c>
      <c r="L220">
        <v>0</v>
      </c>
      <c r="M220">
        <v>0</v>
      </c>
      <c r="N220">
        <v>0</v>
      </c>
      <c r="O220">
        <v>0</v>
      </c>
      <c r="P220">
        <v>0</v>
      </c>
      <c r="Q220">
        <v>20000</v>
      </c>
      <c r="R220">
        <v>70000</v>
      </c>
      <c r="S220">
        <v>0</v>
      </c>
      <c r="T220">
        <v>73900</v>
      </c>
      <c r="U220">
        <v>163900</v>
      </c>
      <c r="V220">
        <v>-163900</v>
      </c>
      <c r="X220" s="12" t="str">
        <f>VLOOKUP(Результат[[#This Row],[Тип средств]],Таблица4[],2,0)</f>
        <v>Бюджетные средства (Бюджет муниципального образования)</v>
      </c>
      <c r="Y220" s="12" t="str">
        <f>VLOOKUP(Результат[[#This Row],[Тип средств]],Таблица4[],3,0)</f>
        <v>Местный бюджет</v>
      </c>
      <c r="Z220" s="12" t="str">
        <f>IF(LEFT(Результат[[#This Row],[ЦСР]],2)="06",VLOOKUP(Результат[[#This Row],[ЦСР]],Таблица3[[ЦСР]:[Пункт подпрограммы]],4,0),"")</f>
        <v>1.1.4</v>
      </c>
      <c r="AA220" s="1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20" s="1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20" s="12" t="str">
        <f t="shared" si="3"/>
        <v>КФКиС</v>
      </c>
    </row>
    <row r="221" spans="1:29" x14ac:dyDescent="0.25">
      <c r="A221" t="s">
        <v>22</v>
      </c>
      <c r="B221">
        <v>1101</v>
      </c>
      <c r="C221" t="s">
        <v>40</v>
      </c>
      <c r="D221">
        <v>621</v>
      </c>
      <c r="E221">
        <v>400010</v>
      </c>
      <c r="F221">
        <v>241</v>
      </c>
      <c r="G221">
        <v>211001</v>
      </c>
      <c r="H221" t="s">
        <v>33</v>
      </c>
      <c r="J221">
        <v>910</v>
      </c>
      <c r="K221">
        <v>272042534</v>
      </c>
      <c r="L221">
        <v>-250000</v>
      </c>
      <c r="M221">
        <v>0</v>
      </c>
      <c r="N221">
        <v>0</v>
      </c>
      <c r="O221">
        <v>7827735.5700000003</v>
      </c>
      <c r="P221">
        <v>-8077735.5700000003</v>
      </c>
      <c r="Q221">
        <v>12590000</v>
      </c>
      <c r="R221">
        <v>20793200</v>
      </c>
      <c r="S221">
        <v>10910000</v>
      </c>
      <c r="T221">
        <v>18256500</v>
      </c>
      <c r="U221">
        <v>62549700</v>
      </c>
      <c r="V221">
        <v>-62799700</v>
      </c>
      <c r="X221" s="12" t="str">
        <f>VLOOKUP(Результат[[#This Row],[Тип средств]],Таблица4[],2,0)</f>
        <v>Бюджетные средства (Бюджет муниципального образования)</v>
      </c>
      <c r="Y221" s="12" t="str">
        <f>VLOOKUP(Результат[[#This Row],[Тип средств]],Таблица4[],3,0)</f>
        <v>Местный бюджет</v>
      </c>
      <c r="Z221" s="12" t="str">
        <f>IF(LEFT(Результат[[#This Row],[ЦСР]],2)="06",VLOOKUP(Результат[[#This Row],[ЦСР]],Таблица3[[ЦСР]:[Пункт подпрограммы]],4,0),"")</f>
        <v>1.1.4</v>
      </c>
      <c r="AA221" s="1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21" s="1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21" s="12" t="str">
        <f t="shared" si="3"/>
        <v>КФКиС</v>
      </c>
    </row>
    <row r="222" spans="1:29" x14ac:dyDescent="0.25">
      <c r="A222" t="s">
        <v>22</v>
      </c>
      <c r="B222">
        <v>1101</v>
      </c>
      <c r="C222" t="s">
        <v>40</v>
      </c>
      <c r="D222">
        <v>621</v>
      </c>
      <c r="E222">
        <v>400010</v>
      </c>
      <c r="F222">
        <v>241</v>
      </c>
      <c r="G222">
        <v>211002</v>
      </c>
      <c r="H222" t="s">
        <v>33</v>
      </c>
      <c r="J222">
        <v>910</v>
      </c>
      <c r="K222">
        <v>272042534</v>
      </c>
      <c r="L222">
        <v>0</v>
      </c>
      <c r="M222">
        <v>0</v>
      </c>
      <c r="N222">
        <v>0</v>
      </c>
      <c r="O222">
        <v>8700</v>
      </c>
      <c r="P222">
        <v>-8700</v>
      </c>
      <c r="Q222">
        <v>15000</v>
      </c>
      <c r="R222">
        <v>15000</v>
      </c>
      <c r="S222">
        <v>15000</v>
      </c>
      <c r="T222">
        <v>464100</v>
      </c>
      <c r="U222">
        <v>509100</v>
      </c>
      <c r="V222">
        <v>-509100</v>
      </c>
      <c r="X222" s="12" t="str">
        <f>VLOOKUP(Результат[[#This Row],[Тип средств]],Таблица4[],2,0)</f>
        <v>Бюджетные средства (Бюджет муниципального образования)</v>
      </c>
      <c r="Y222" s="12" t="str">
        <f>VLOOKUP(Результат[[#This Row],[Тип средств]],Таблица4[],3,0)</f>
        <v>Местный бюджет</v>
      </c>
      <c r="Z222" s="12" t="str">
        <f>IF(LEFT(Результат[[#This Row],[ЦСР]],2)="06",VLOOKUP(Результат[[#This Row],[ЦСР]],Таблица3[[ЦСР]:[Пункт подпрограммы]],4,0),"")</f>
        <v>1.1.4</v>
      </c>
      <c r="AA222" s="1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22" s="1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22" s="12" t="str">
        <f t="shared" si="3"/>
        <v>КФКиС</v>
      </c>
    </row>
    <row r="223" spans="1:29" x14ac:dyDescent="0.25">
      <c r="A223" t="s">
        <v>22</v>
      </c>
      <c r="B223">
        <v>1101</v>
      </c>
      <c r="C223" t="s">
        <v>40</v>
      </c>
      <c r="D223">
        <v>621</v>
      </c>
      <c r="E223">
        <v>400010</v>
      </c>
      <c r="F223">
        <v>241</v>
      </c>
      <c r="G223">
        <v>212002</v>
      </c>
      <c r="H223" t="s">
        <v>33</v>
      </c>
      <c r="J223">
        <v>910</v>
      </c>
      <c r="K223">
        <v>272042535</v>
      </c>
      <c r="L223">
        <v>0</v>
      </c>
      <c r="M223">
        <v>0</v>
      </c>
      <c r="N223">
        <v>0</v>
      </c>
      <c r="O223">
        <v>9200</v>
      </c>
      <c r="P223">
        <v>-9200</v>
      </c>
      <c r="Q223">
        <v>69800</v>
      </c>
      <c r="R223">
        <v>33800</v>
      </c>
      <c r="S223">
        <v>10800</v>
      </c>
      <c r="T223">
        <v>31800</v>
      </c>
      <c r="U223">
        <v>146200</v>
      </c>
      <c r="V223">
        <v>-146200</v>
      </c>
      <c r="X223" s="12" t="str">
        <f>VLOOKUP(Результат[[#This Row],[Тип средств]],Таблица4[],2,0)</f>
        <v>Бюджетные средства (Бюджет муниципального образования)</v>
      </c>
      <c r="Y223" s="12" t="str">
        <f>VLOOKUP(Результат[[#This Row],[Тип средств]],Таблица4[],3,0)</f>
        <v>Местный бюджет</v>
      </c>
      <c r="Z223" s="12" t="str">
        <f>IF(LEFT(Результат[[#This Row],[ЦСР]],2)="06",VLOOKUP(Результат[[#This Row],[ЦСР]],Таблица3[[ЦСР]:[Пункт подпрограммы]],4,0),"")</f>
        <v>1.1.4</v>
      </c>
      <c r="AA223" s="1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23" s="1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23" s="12" t="str">
        <f t="shared" si="3"/>
        <v>КФКиС</v>
      </c>
    </row>
    <row r="224" spans="1:29" x14ac:dyDescent="0.25">
      <c r="A224" t="s">
        <v>22</v>
      </c>
      <c r="B224">
        <v>1101</v>
      </c>
      <c r="C224" t="s">
        <v>40</v>
      </c>
      <c r="D224">
        <v>621</v>
      </c>
      <c r="E224">
        <v>400010</v>
      </c>
      <c r="F224">
        <v>241</v>
      </c>
      <c r="G224">
        <v>213001</v>
      </c>
      <c r="H224" t="s">
        <v>33</v>
      </c>
      <c r="J224">
        <v>910</v>
      </c>
      <c r="K224">
        <v>272042534</v>
      </c>
      <c r="L224">
        <v>0</v>
      </c>
      <c r="M224">
        <v>0</v>
      </c>
      <c r="N224">
        <v>0</v>
      </c>
      <c r="O224">
        <v>1303746</v>
      </c>
      <c r="P224">
        <v>-1303746</v>
      </c>
      <c r="Q224">
        <v>3820300</v>
      </c>
      <c r="R224">
        <v>6297700</v>
      </c>
      <c r="S224">
        <v>3312940</v>
      </c>
      <c r="T224">
        <v>5534560</v>
      </c>
      <c r="U224">
        <v>18965500</v>
      </c>
      <c r="V224">
        <v>-18965500</v>
      </c>
      <c r="X224" s="12" t="str">
        <f>VLOOKUP(Результат[[#This Row],[Тип средств]],Таблица4[],2,0)</f>
        <v>Бюджетные средства (Бюджет муниципального образования)</v>
      </c>
      <c r="Y224" s="12" t="str">
        <f>VLOOKUP(Результат[[#This Row],[Тип средств]],Таблица4[],3,0)</f>
        <v>Местный бюджет</v>
      </c>
      <c r="Z224" s="12" t="str">
        <f>IF(LEFT(Результат[[#This Row],[ЦСР]],2)="06",VLOOKUP(Результат[[#This Row],[ЦСР]],Таблица3[[ЦСР]:[Пункт подпрограммы]],4,0),"")</f>
        <v>1.1.4</v>
      </c>
      <c r="AA224" s="1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24" s="1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24" s="12" t="str">
        <f t="shared" si="3"/>
        <v>КФКиС</v>
      </c>
    </row>
    <row r="225" spans="1:29" x14ac:dyDescent="0.25">
      <c r="A225" t="s">
        <v>22</v>
      </c>
      <c r="B225">
        <v>1101</v>
      </c>
      <c r="C225" t="s">
        <v>40</v>
      </c>
      <c r="D225">
        <v>621</v>
      </c>
      <c r="E225">
        <v>400010</v>
      </c>
      <c r="F225">
        <v>241</v>
      </c>
      <c r="G225">
        <v>213002</v>
      </c>
      <c r="H225" t="s">
        <v>33</v>
      </c>
      <c r="J225">
        <v>910</v>
      </c>
      <c r="K225">
        <v>272042621</v>
      </c>
      <c r="L225">
        <v>0</v>
      </c>
      <c r="M225">
        <v>0</v>
      </c>
      <c r="N225">
        <v>0</v>
      </c>
      <c r="O225">
        <v>0</v>
      </c>
      <c r="P225">
        <v>0</v>
      </c>
      <c r="Q225">
        <v>4600</v>
      </c>
      <c r="R225">
        <v>4600</v>
      </c>
      <c r="S225">
        <v>4600</v>
      </c>
      <c r="T225">
        <v>139900</v>
      </c>
      <c r="U225">
        <v>153700</v>
      </c>
      <c r="V225">
        <v>-153700</v>
      </c>
      <c r="X225" s="12" t="str">
        <f>VLOOKUP(Результат[[#This Row],[Тип средств]],Таблица4[],2,0)</f>
        <v>Бюджетные средства (Бюджет муниципального образования)</v>
      </c>
      <c r="Y225" s="12" t="str">
        <f>VLOOKUP(Результат[[#This Row],[Тип средств]],Таблица4[],3,0)</f>
        <v>Местный бюджет</v>
      </c>
      <c r="Z225" s="12" t="str">
        <f>IF(LEFT(Результат[[#This Row],[ЦСР]],2)="06",VLOOKUP(Результат[[#This Row],[ЦСР]],Таблица3[[ЦСР]:[Пункт подпрограммы]],4,0),"")</f>
        <v>1.1.4</v>
      </c>
      <c r="AA225" s="1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25" s="1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25" s="12" t="str">
        <f t="shared" si="3"/>
        <v>КФКиС</v>
      </c>
    </row>
    <row r="226" spans="1:29" x14ac:dyDescent="0.25">
      <c r="A226" t="s">
        <v>22</v>
      </c>
      <c r="B226">
        <v>1101</v>
      </c>
      <c r="C226" t="s">
        <v>40</v>
      </c>
      <c r="D226">
        <v>621</v>
      </c>
      <c r="E226">
        <v>400010</v>
      </c>
      <c r="F226">
        <v>241</v>
      </c>
      <c r="G226">
        <v>214001</v>
      </c>
      <c r="H226" t="s">
        <v>33</v>
      </c>
      <c r="J226">
        <v>910</v>
      </c>
      <c r="K226">
        <v>272042621</v>
      </c>
      <c r="L226">
        <v>0</v>
      </c>
      <c r="M226">
        <v>0</v>
      </c>
      <c r="N226">
        <v>0</v>
      </c>
      <c r="O226">
        <v>0</v>
      </c>
      <c r="P226">
        <v>0</v>
      </c>
      <c r="Q226">
        <v>100000</v>
      </c>
      <c r="R226">
        <v>1000000</v>
      </c>
      <c r="S226">
        <v>550600</v>
      </c>
      <c r="T226">
        <v>100000</v>
      </c>
      <c r="U226">
        <v>1750600</v>
      </c>
      <c r="V226">
        <v>-1750600</v>
      </c>
      <c r="X226" s="12" t="str">
        <f>VLOOKUP(Результат[[#This Row],[Тип средств]],Таблица4[],2,0)</f>
        <v>Бюджетные средства (Бюджет муниципального образования)</v>
      </c>
      <c r="Y226" s="12" t="str">
        <f>VLOOKUP(Результат[[#This Row],[Тип средств]],Таблица4[],3,0)</f>
        <v>Местный бюджет</v>
      </c>
      <c r="Z226" s="12" t="str">
        <f>IF(LEFT(Результат[[#This Row],[ЦСР]],2)="06",VLOOKUP(Результат[[#This Row],[ЦСР]],Таблица3[[ЦСР]:[Пункт подпрограммы]],4,0),"")</f>
        <v>1.1.4</v>
      </c>
      <c r="AA226" s="1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26" s="1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26" s="12" t="str">
        <f t="shared" si="3"/>
        <v>КФКиС</v>
      </c>
    </row>
    <row r="227" spans="1:29" x14ac:dyDescent="0.25">
      <c r="A227" t="s">
        <v>22</v>
      </c>
      <c r="B227">
        <v>1101</v>
      </c>
      <c r="C227" t="s">
        <v>40</v>
      </c>
      <c r="D227">
        <v>621</v>
      </c>
      <c r="E227">
        <v>400010</v>
      </c>
      <c r="F227">
        <v>241</v>
      </c>
      <c r="G227">
        <v>221001</v>
      </c>
      <c r="H227" t="s">
        <v>33</v>
      </c>
      <c r="J227">
        <v>210</v>
      </c>
      <c r="K227">
        <v>272042534</v>
      </c>
      <c r="L227">
        <v>0</v>
      </c>
      <c r="M227">
        <v>0</v>
      </c>
      <c r="N227">
        <v>0</v>
      </c>
      <c r="O227">
        <v>23040.28</v>
      </c>
      <c r="P227">
        <v>-23040.28</v>
      </c>
      <c r="Q227">
        <v>42000</v>
      </c>
      <c r="R227">
        <v>29000</v>
      </c>
      <c r="S227">
        <v>29000</v>
      </c>
      <c r="T227">
        <v>31200</v>
      </c>
      <c r="U227">
        <v>131200</v>
      </c>
      <c r="V227">
        <v>-131200</v>
      </c>
      <c r="X227" s="12" t="str">
        <f>VLOOKUP(Результат[[#This Row],[Тип средств]],Таблица4[],2,0)</f>
        <v>Бюджетные средства (Бюджет муниципального образования)</v>
      </c>
      <c r="Y227" s="12" t="str">
        <f>VLOOKUP(Результат[[#This Row],[Тип средств]],Таблица4[],3,0)</f>
        <v>Местный бюджет</v>
      </c>
      <c r="Z227" s="12" t="str">
        <f>IF(LEFT(Результат[[#This Row],[ЦСР]],2)="06",VLOOKUP(Результат[[#This Row],[ЦСР]],Таблица3[[ЦСР]:[Пункт подпрограммы]],4,0),"")</f>
        <v>1.1.4</v>
      </c>
      <c r="AA227" s="1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27" s="1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27" s="12" t="str">
        <f t="shared" si="3"/>
        <v>КФКиС</v>
      </c>
    </row>
    <row r="228" spans="1:29" x14ac:dyDescent="0.25">
      <c r="A228" t="s">
        <v>22</v>
      </c>
      <c r="B228">
        <v>1101</v>
      </c>
      <c r="C228" t="s">
        <v>40</v>
      </c>
      <c r="D228">
        <v>621</v>
      </c>
      <c r="E228">
        <v>400010</v>
      </c>
      <c r="F228">
        <v>241</v>
      </c>
      <c r="G228">
        <v>222002</v>
      </c>
      <c r="H228" t="s">
        <v>33</v>
      </c>
      <c r="J228">
        <v>210</v>
      </c>
      <c r="K228">
        <v>272042535</v>
      </c>
      <c r="L228">
        <v>0</v>
      </c>
      <c r="M228">
        <v>0</v>
      </c>
      <c r="N228">
        <v>0</v>
      </c>
      <c r="O228">
        <v>0</v>
      </c>
      <c r="P228">
        <v>0</v>
      </c>
      <c r="Q228">
        <v>0</v>
      </c>
      <c r="R228">
        <v>0</v>
      </c>
      <c r="S228">
        <v>55000</v>
      </c>
      <c r="T228">
        <v>0</v>
      </c>
      <c r="U228">
        <v>55000</v>
      </c>
      <c r="V228">
        <v>-55000</v>
      </c>
      <c r="X228" s="12" t="str">
        <f>VLOOKUP(Результат[[#This Row],[Тип средств]],Таблица4[],2,0)</f>
        <v>Бюджетные средства (Бюджет муниципального образования)</v>
      </c>
      <c r="Y228" s="12" t="str">
        <f>VLOOKUP(Результат[[#This Row],[Тип средств]],Таблица4[],3,0)</f>
        <v>Местный бюджет</v>
      </c>
      <c r="Z228" s="12" t="str">
        <f>IF(LEFT(Результат[[#This Row],[ЦСР]],2)="06",VLOOKUP(Результат[[#This Row],[ЦСР]],Таблица3[[ЦСР]:[Пункт подпрограммы]],4,0),"")</f>
        <v>1.1.4</v>
      </c>
      <c r="AA228" s="1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28" s="1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28" s="12" t="str">
        <f t="shared" si="3"/>
        <v>КФКиС</v>
      </c>
    </row>
    <row r="229" spans="1:29" x14ac:dyDescent="0.25">
      <c r="A229" t="s">
        <v>22</v>
      </c>
      <c r="B229">
        <v>1101</v>
      </c>
      <c r="C229" t="s">
        <v>40</v>
      </c>
      <c r="D229">
        <v>621</v>
      </c>
      <c r="E229">
        <v>400010</v>
      </c>
      <c r="F229">
        <v>241</v>
      </c>
      <c r="G229">
        <v>223001</v>
      </c>
      <c r="H229" t="s">
        <v>33</v>
      </c>
      <c r="J229">
        <v>210</v>
      </c>
      <c r="K229">
        <v>272042534</v>
      </c>
      <c r="L229">
        <v>0</v>
      </c>
      <c r="M229">
        <v>0</v>
      </c>
      <c r="N229">
        <v>0</v>
      </c>
      <c r="O229">
        <v>0</v>
      </c>
      <c r="P229">
        <v>0</v>
      </c>
      <c r="Q229">
        <v>1200000</v>
      </c>
      <c r="R229">
        <v>1000000</v>
      </c>
      <c r="S229">
        <v>2200000</v>
      </c>
      <c r="T229">
        <v>4751100</v>
      </c>
      <c r="U229">
        <v>9151100</v>
      </c>
      <c r="V229">
        <v>-9151100</v>
      </c>
      <c r="X229" s="12" t="str">
        <f>VLOOKUP(Результат[[#This Row],[Тип средств]],Таблица4[],2,0)</f>
        <v>Бюджетные средства (Бюджет муниципального образования)</v>
      </c>
      <c r="Y229" s="12" t="str">
        <f>VLOOKUP(Результат[[#This Row],[Тип средств]],Таблица4[],3,0)</f>
        <v>Местный бюджет</v>
      </c>
      <c r="Z229" s="12" t="str">
        <f>IF(LEFT(Результат[[#This Row],[ЦСР]],2)="06",VLOOKUP(Результат[[#This Row],[ЦСР]],Таблица3[[ЦСР]:[Пункт подпрограммы]],4,0),"")</f>
        <v>1.1.4</v>
      </c>
      <c r="AA229" s="1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29" s="1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29" s="12" t="str">
        <f t="shared" si="3"/>
        <v>КФКиС</v>
      </c>
    </row>
    <row r="230" spans="1:29" x14ac:dyDescent="0.25">
      <c r="A230" t="s">
        <v>22</v>
      </c>
      <c r="B230">
        <v>1101</v>
      </c>
      <c r="C230" t="s">
        <v>40</v>
      </c>
      <c r="D230">
        <v>621</v>
      </c>
      <c r="E230">
        <v>400010</v>
      </c>
      <c r="F230">
        <v>241</v>
      </c>
      <c r="G230">
        <v>223002</v>
      </c>
      <c r="H230" t="s">
        <v>33</v>
      </c>
      <c r="J230">
        <v>210</v>
      </c>
      <c r="K230">
        <v>272042534</v>
      </c>
      <c r="L230">
        <v>0</v>
      </c>
      <c r="M230">
        <v>0</v>
      </c>
      <c r="N230">
        <v>0</v>
      </c>
      <c r="O230">
        <v>730428.12</v>
      </c>
      <c r="P230">
        <v>-730428.12</v>
      </c>
      <c r="Q230">
        <v>906700</v>
      </c>
      <c r="R230">
        <v>800000</v>
      </c>
      <c r="S230">
        <v>658200</v>
      </c>
      <c r="T230">
        <v>120000</v>
      </c>
      <c r="U230">
        <v>2484900</v>
      </c>
      <c r="V230">
        <v>-2484900</v>
      </c>
      <c r="X230" s="12" t="str">
        <f>VLOOKUP(Результат[[#This Row],[Тип средств]],Таблица4[],2,0)</f>
        <v>Бюджетные средства (Бюджет муниципального образования)</v>
      </c>
      <c r="Y230" s="12" t="str">
        <f>VLOOKUP(Результат[[#This Row],[Тип средств]],Таблица4[],3,0)</f>
        <v>Местный бюджет</v>
      </c>
      <c r="Z230" s="12" t="str">
        <f>IF(LEFT(Результат[[#This Row],[ЦСР]],2)="06",VLOOKUP(Результат[[#This Row],[ЦСР]],Таблица3[[ЦСР]:[Пункт подпрограммы]],4,0),"")</f>
        <v>1.1.4</v>
      </c>
      <c r="AA230" s="1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30" s="1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30" s="12" t="str">
        <f t="shared" si="3"/>
        <v>КФКиС</v>
      </c>
    </row>
    <row r="231" spans="1:29" x14ac:dyDescent="0.25">
      <c r="A231" t="s">
        <v>22</v>
      </c>
      <c r="B231">
        <v>1101</v>
      </c>
      <c r="C231" t="s">
        <v>40</v>
      </c>
      <c r="D231">
        <v>621</v>
      </c>
      <c r="E231">
        <v>400010</v>
      </c>
      <c r="F231">
        <v>241</v>
      </c>
      <c r="G231">
        <v>223003</v>
      </c>
      <c r="H231" t="s">
        <v>33</v>
      </c>
      <c r="J231">
        <v>210</v>
      </c>
      <c r="K231">
        <v>272042534</v>
      </c>
      <c r="L231">
        <v>0</v>
      </c>
      <c r="M231">
        <v>0</v>
      </c>
      <c r="N231">
        <v>0</v>
      </c>
      <c r="O231">
        <v>692048.26</v>
      </c>
      <c r="P231">
        <v>-692048.26</v>
      </c>
      <c r="Q231">
        <v>809200</v>
      </c>
      <c r="R231">
        <v>0</v>
      </c>
      <c r="S231">
        <v>0</v>
      </c>
      <c r="T231">
        <v>0</v>
      </c>
      <c r="U231">
        <v>809200</v>
      </c>
      <c r="V231">
        <v>-809200</v>
      </c>
      <c r="X231" s="12" t="str">
        <f>VLOOKUP(Результат[[#This Row],[Тип средств]],Таблица4[],2,0)</f>
        <v>Бюджетные средства (Бюджет муниципального образования)</v>
      </c>
      <c r="Y231" s="12" t="str">
        <f>VLOOKUP(Результат[[#This Row],[Тип средств]],Таблица4[],3,0)</f>
        <v>Местный бюджет</v>
      </c>
      <c r="Z231" s="12" t="str">
        <f>IF(LEFT(Результат[[#This Row],[ЦСР]],2)="06",VLOOKUP(Результат[[#This Row],[ЦСР]],Таблица3[[ЦСР]:[Пункт подпрограммы]],4,0),"")</f>
        <v>1.1.4</v>
      </c>
      <c r="AA231" s="1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31" s="1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31" s="12" t="str">
        <f t="shared" si="3"/>
        <v>КФКиС</v>
      </c>
    </row>
    <row r="232" spans="1:29" x14ac:dyDescent="0.25">
      <c r="A232" t="s">
        <v>22</v>
      </c>
      <c r="B232">
        <v>1101</v>
      </c>
      <c r="C232" t="s">
        <v>40</v>
      </c>
      <c r="D232">
        <v>621</v>
      </c>
      <c r="E232">
        <v>400010</v>
      </c>
      <c r="F232">
        <v>241</v>
      </c>
      <c r="G232">
        <v>223006</v>
      </c>
      <c r="H232" t="s">
        <v>33</v>
      </c>
      <c r="J232">
        <v>210</v>
      </c>
      <c r="K232">
        <v>272042534</v>
      </c>
      <c r="L232">
        <v>0</v>
      </c>
      <c r="M232">
        <v>0</v>
      </c>
      <c r="N232">
        <v>0</v>
      </c>
      <c r="O232">
        <v>2102.8200000000002</v>
      </c>
      <c r="P232">
        <v>-2102.8200000000002</v>
      </c>
      <c r="Q232">
        <v>10000</v>
      </c>
      <c r="R232">
        <v>15000</v>
      </c>
      <c r="S232">
        <v>15000</v>
      </c>
      <c r="T232">
        <v>26900</v>
      </c>
      <c r="U232">
        <v>66900</v>
      </c>
      <c r="V232">
        <v>-66900</v>
      </c>
      <c r="X232" s="12" t="str">
        <f>VLOOKUP(Результат[[#This Row],[Тип средств]],Таблица4[],2,0)</f>
        <v>Бюджетные средства (Бюджет муниципального образования)</v>
      </c>
      <c r="Y232" s="12" t="str">
        <f>VLOOKUP(Результат[[#This Row],[Тип средств]],Таблица4[],3,0)</f>
        <v>Местный бюджет</v>
      </c>
      <c r="Z232" s="12" t="str">
        <f>IF(LEFT(Результат[[#This Row],[ЦСР]],2)="06",VLOOKUP(Результат[[#This Row],[ЦСР]],Таблица3[[ЦСР]:[Пункт подпрограммы]],4,0),"")</f>
        <v>1.1.4</v>
      </c>
      <c r="AA232" s="1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32" s="1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32" s="12" t="str">
        <f t="shared" si="3"/>
        <v>КФКиС</v>
      </c>
    </row>
    <row r="233" spans="1:29" x14ac:dyDescent="0.25">
      <c r="A233" t="s">
        <v>22</v>
      </c>
      <c r="B233">
        <v>1101</v>
      </c>
      <c r="C233" t="s">
        <v>40</v>
      </c>
      <c r="D233">
        <v>621</v>
      </c>
      <c r="E233">
        <v>400010</v>
      </c>
      <c r="F233">
        <v>241</v>
      </c>
      <c r="G233">
        <v>225003</v>
      </c>
      <c r="H233" t="s">
        <v>33</v>
      </c>
      <c r="J233">
        <v>210</v>
      </c>
      <c r="K233">
        <v>272042534</v>
      </c>
      <c r="L233">
        <v>0</v>
      </c>
      <c r="M233">
        <v>0</v>
      </c>
      <c r="N233">
        <v>0</v>
      </c>
      <c r="O233">
        <v>0</v>
      </c>
      <c r="P233">
        <v>0</v>
      </c>
      <c r="Q233">
        <v>25000</v>
      </c>
      <c r="R233">
        <v>25000</v>
      </c>
      <c r="S233">
        <v>25000</v>
      </c>
      <c r="T233">
        <v>44500</v>
      </c>
      <c r="U233">
        <v>119500</v>
      </c>
      <c r="V233">
        <v>-119500</v>
      </c>
      <c r="X233" s="12" t="str">
        <f>VLOOKUP(Результат[[#This Row],[Тип средств]],Таблица4[],2,0)</f>
        <v>Бюджетные средства (Бюджет муниципального образования)</v>
      </c>
      <c r="Y233" s="12" t="str">
        <f>VLOOKUP(Результат[[#This Row],[Тип средств]],Таблица4[],3,0)</f>
        <v>Местный бюджет</v>
      </c>
      <c r="Z233" s="12" t="str">
        <f>IF(LEFT(Результат[[#This Row],[ЦСР]],2)="06",VLOOKUP(Результат[[#This Row],[ЦСР]],Таблица3[[ЦСР]:[Пункт подпрограммы]],4,0),"")</f>
        <v>1.1.4</v>
      </c>
      <c r="AA233" s="1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33" s="1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33" s="12" t="str">
        <f t="shared" si="3"/>
        <v>КФКиС</v>
      </c>
    </row>
    <row r="234" spans="1:29" x14ac:dyDescent="0.25">
      <c r="A234" t="s">
        <v>22</v>
      </c>
      <c r="B234">
        <v>1101</v>
      </c>
      <c r="C234" t="s">
        <v>40</v>
      </c>
      <c r="D234">
        <v>621</v>
      </c>
      <c r="E234">
        <v>400010</v>
      </c>
      <c r="F234">
        <v>241</v>
      </c>
      <c r="G234">
        <v>225004</v>
      </c>
      <c r="H234" t="s">
        <v>33</v>
      </c>
      <c r="J234">
        <v>210</v>
      </c>
      <c r="K234">
        <v>272042534</v>
      </c>
      <c r="L234">
        <v>0</v>
      </c>
      <c r="M234">
        <v>0</v>
      </c>
      <c r="N234">
        <v>0</v>
      </c>
      <c r="O234">
        <v>9200</v>
      </c>
      <c r="P234">
        <v>-9200</v>
      </c>
      <c r="Q234">
        <v>12800</v>
      </c>
      <c r="R234">
        <v>16800</v>
      </c>
      <c r="S234">
        <v>83000</v>
      </c>
      <c r="T234">
        <v>10900</v>
      </c>
      <c r="U234">
        <v>123500</v>
      </c>
      <c r="V234">
        <v>-123500</v>
      </c>
      <c r="X234" s="12" t="str">
        <f>VLOOKUP(Результат[[#This Row],[Тип средств]],Таблица4[],2,0)</f>
        <v>Бюджетные средства (Бюджет муниципального образования)</v>
      </c>
      <c r="Y234" s="12" t="str">
        <f>VLOOKUP(Результат[[#This Row],[Тип средств]],Таблица4[],3,0)</f>
        <v>Местный бюджет</v>
      </c>
      <c r="Z234" s="12" t="str">
        <f>IF(LEFT(Результат[[#This Row],[ЦСР]],2)="06",VLOOKUP(Результат[[#This Row],[ЦСР]],Таблица3[[ЦСР]:[Пункт подпрограммы]],4,0),"")</f>
        <v>1.1.4</v>
      </c>
      <c r="AA234" s="1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34" s="1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34" s="12" t="str">
        <f t="shared" si="3"/>
        <v>КФКиС</v>
      </c>
    </row>
    <row r="235" spans="1:29" x14ac:dyDescent="0.25">
      <c r="A235" t="s">
        <v>22</v>
      </c>
      <c r="B235">
        <v>1101</v>
      </c>
      <c r="C235" t="s">
        <v>40</v>
      </c>
      <c r="D235">
        <v>621</v>
      </c>
      <c r="E235">
        <v>400010</v>
      </c>
      <c r="F235">
        <v>241</v>
      </c>
      <c r="G235">
        <v>225005</v>
      </c>
      <c r="H235" t="s">
        <v>33</v>
      </c>
      <c r="J235">
        <v>210</v>
      </c>
      <c r="K235">
        <v>272042534</v>
      </c>
      <c r="L235">
        <v>0</v>
      </c>
      <c r="M235">
        <v>0</v>
      </c>
      <c r="N235">
        <v>0</v>
      </c>
      <c r="O235">
        <v>13670</v>
      </c>
      <c r="P235">
        <v>-13670</v>
      </c>
      <c r="Q235">
        <v>72000</v>
      </c>
      <c r="R235">
        <v>108000</v>
      </c>
      <c r="S235">
        <v>108000</v>
      </c>
      <c r="T235">
        <v>144000</v>
      </c>
      <c r="U235">
        <v>432000</v>
      </c>
      <c r="V235">
        <v>-432000</v>
      </c>
      <c r="X235" s="12" t="str">
        <f>VLOOKUP(Результат[[#This Row],[Тип средств]],Таблица4[],2,0)</f>
        <v>Бюджетные средства (Бюджет муниципального образования)</v>
      </c>
      <c r="Y235" s="12" t="str">
        <f>VLOOKUP(Результат[[#This Row],[Тип средств]],Таблица4[],3,0)</f>
        <v>Местный бюджет</v>
      </c>
      <c r="Z235" s="12" t="str">
        <f>IF(LEFT(Результат[[#This Row],[ЦСР]],2)="06",VLOOKUP(Результат[[#This Row],[ЦСР]],Таблица3[[ЦСР]:[Пункт подпрограммы]],4,0),"")</f>
        <v>1.1.4</v>
      </c>
      <c r="AA235" s="1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35" s="1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35" s="12" t="str">
        <f t="shared" si="3"/>
        <v>КФКиС</v>
      </c>
    </row>
    <row r="236" spans="1:29" x14ac:dyDescent="0.25">
      <c r="A236" t="s">
        <v>22</v>
      </c>
      <c r="B236">
        <v>1101</v>
      </c>
      <c r="C236" t="s">
        <v>40</v>
      </c>
      <c r="D236">
        <v>621</v>
      </c>
      <c r="E236">
        <v>400010</v>
      </c>
      <c r="F236">
        <v>241</v>
      </c>
      <c r="G236">
        <v>226002</v>
      </c>
      <c r="H236" t="s">
        <v>33</v>
      </c>
      <c r="J236">
        <v>210</v>
      </c>
      <c r="K236">
        <v>272042535</v>
      </c>
      <c r="L236">
        <v>0</v>
      </c>
      <c r="M236">
        <v>0</v>
      </c>
      <c r="N236">
        <v>0</v>
      </c>
      <c r="O236">
        <v>0</v>
      </c>
      <c r="P236">
        <v>0</v>
      </c>
      <c r="Q236">
        <v>0</v>
      </c>
      <c r="R236">
        <v>0</v>
      </c>
      <c r="S236">
        <v>0</v>
      </c>
      <c r="T236">
        <v>104840</v>
      </c>
      <c r="U236">
        <v>104840</v>
      </c>
      <c r="V236">
        <v>-104840</v>
      </c>
      <c r="X236" s="12" t="str">
        <f>VLOOKUP(Результат[[#This Row],[Тип средств]],Таблица4[],2,0)</f>
        <v>Бюджетные средства (Бюджет муниципального образования)</v>
      </c>
      <c r="Y236" s="12" t="str">
        <f>VLOOKUP(Результат[[#This Row],[Тип средств]],Таблица4[],3,0)</f>
        <v>Местный бюджет</v>
      </c>
      <c r="Z236" s="12" t="str">
        <f>IF(LEFT(Результат[[#This Row],[ЦСР]],2)="06",VLOOKUP(Результат[[#This Row],[ЦСР]],Таблица3[[ЦСР]:[Пункт подпрограммы]],4,0),"")</f>
        <v>1.1.4</v>
      </c>
      <c r="AA236" s="1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36" s="1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36" s="12" t="str">
        <f t="shared" si="3"/>
        <v>КФКиС</v>
      </c>
    </row>
    <row r="237" spans="1:29" x14ac:dyDescent="0.25">
      <c r="A237" t="s">
        <v>22</v>
      </c>
      <c r="B237">
        <v>1101</v>
      </c>
      <c r="C237" t="s">
        <v>40</v>
      </c>
      <c r="D237">
        <v>621</v>
      </c>
      <c r="E237">
        <v>400010</v>
      </c>
      <c r="F237">
        <v>241</v>
      </c>
      <c r="G237">
        <v>226002</v>
      </c>
      <c r="H237" t="s">
        <v>33</v>
      </c>
      <c r="J237">
        <v>910</v>
      </c>
      <c r="K237">
        <v>272042535</v>
      </c>
      <c r="L237">
        <v>0</v>
      </c>
      <c r="M237">
        <v>0</v>
      </c>
      <c r="N237">
        <v>0</v>
      </c>
      <c r="O237">
        <v>280461.44</v>
      </c>
      <c r="P237">
        <v>-280461.44</v>
      </c>
      <c r="Q237">
        <v>1347900</v>
      </c>
      <c r="R237">
        <v>731550</v>
      </c>
      <c r="S237">
        <v>212000</v>
      </c>
      <c r="T237">
        <v>547800</v>
      </c>
      <c r="U237">
        <v>2839250</v>
      </c>
      <c r="V237">
        <v>-2839250</v>
      </c>
      <c r="X237" s="12" t="str">
        <f>VLOOKUP(Результат[[#This Row],[Тип средств]],Таблица4[],2,0)</f>
        <v>Бюджетные средства (Бюджет муниципального образования)</v>
      </c>
      <c r="Y237" s="12" t="str">
        <f>VLOOKUP(Результат[[#This Row],[Тип средств]],Таблица4[],3,0)</f>
        <v>Местный бюджет</v>
      </c>
      <c r="Z237" s="12" t="str">
        <f>IF(LEFT(Результат[[#This Row],[ЦСР]],2)="06",VLOOKUP(Результат[[#This Row],[ЦСР]],Таблица3[[ЦСР]:[Пункт подпрограммы]],4,0),"")</f>
        <v>1.1.4</v>
      </c>
      <c r="AA237" s="1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37" s="1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37" s="12" t="str">
        <f t="shared" si="3"/>
        <v>КФКиС</v>
      </c>
    </row>
    <row r="238" spans="1:29" x14ac:dyDescent="0.25">
      <c r="A238" t="s">
        <v>22</v>
      </c>
      <c r="B238">
        <v>1101</v>
      </c>
      <c r="C238" t="s">
        <v>40</v>
      </c>
      <c r="D238">
        <v>621</v>
      </c>
      <c r="E238">
        <v>400010</v>
      </c>
      <c r="F238">
        <v>241</v>
      </c>
      <c r="G238">
        <v>226004</v>
      </c>
      <c r="H238" t="s">
        <v>33</v>
      </c>
      <c r="J238">
        <v>210</v>
      </c>
      <c r="K238">
        <v>272042534</v>
      </c>
      <c r="L238">
        <v>0</v>
      </c>
      <c r="M238">
        <v>0</v>
      </c>
      <c r="N238">
        <v>0</v>
      </c>
      <c r="O238">
        <v>51840</v>
      </c>
      <c r="P238">
        <v>-51840</v>
      </c>
      <c r="Q238">
        <v>200000</v>
      </c>
      <c r="R238">
        <v>300000</v>
      </c>
      <c r="S238">
        <v>110000</v>
      </c>
      <c r="T238">
        <v>488300</v>
      </c>
      <c r="U238">
        <v>1098300</v>
      </c>
      <c r="V238">
        <v>-1098300</v>
      </c>
      <c r="X238" s="12" t="str">
        <f>VLOOKUP(Результат[[#This Row],[Тип средств]],Таблица4[],2,0)</f>
        <v>Бюджетные средства (Бюджет муниципального образования)</v>
      </c>
      <c r="Y238" s="12" t="str">
        <f>VLOOKUP(Результат[[#This Row],[Тип средств]],Таблица4[],3,0)</f>
        <v>Местный бюджет</v>
      </c>
      <c r="Z238" s="12" t="str">
        <f>IF(LEFT(Результат[[#This Row],[ЦСР]],2)="06",VLOOKUP(Результат[[#This Row],[ЦСР]],Таблица3[[ЦСР]:[Пункт подпрограммы]],4,0),"")</f>
        <v>1.1.4</v>
      </c>
      <c r="AA238" s="1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38" s="1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38" s="12" t="str">
        <f t="shared" si="3"/>
        <v>КФКиС</v>
      </c>
    </row>
    <row r="239" spans="1:29" x14ac:dyDescent="0.25">
      <c r="A239" t="s">
        <v>22</v>
      </c>
      <c r="B239">
        <v>1101</v>
      </c>
      <c r="C239" t="s">
        <v>40</v>
      </c>
      <c r="D239">
        <v>621</v>
      </c>
      <c r="E239">
        <v>400010</v>
      </c>
      <c r="F239">
        <v>241</v>
      </c>
      <c r="G239">
        <v>226005</v>
      </c>
      <c r="H239" t="s">
        <v>33</v>
      </c>
      <c r="J239">
        <v>210</v>
      </c>
      <c r="K239">
        <v>272042534</v>
      </c>
      <c r="L239">
        <v>0</v>
      </c>
      <c r="M239">
        <v>0</v>
      </c>
      <c r="N239">
        <v>0</v>
      </c>
      <c r="O239">
        <v>0</v>
      </c>
      <c r="P239">
        <v>0</v>
      </c>
      <c r="Q239">
        <v>25800</v>
      </c>
      <c r="R239">
        <v>30000</v>
      </c>
      <c r="S239">
        <v>30000</v>
      </c>
      <c r="T239">
        <v>28800</v>
      </c>
      <c r="U239">
        <v>114600</v>
      </c>
      <c r="V239">
        <v>-114600</v>
      </c>
      <c r="X239" s="12" t="str">
        <f>VLOOKUP(Результат[[#This Row],[Тип средств]],Таблица4[],2,0)</f>
        <v>Бюджетные средства (Бюджет муниципального образования)</v>
      </c>
      <c r="Y239" s="12" t="str">
        <f>VLOOKUP(Результат[[#This Row],[Тип средств]],Таблица4[],3,0)</f>
        <v>Местный бюджет</v>
      </c>
      <c r="Z239" s="12" t="str">
        <f>IF(LEFT(Результат[[#This Row],[ЦСР]],2)="06",VLOOKUP(Результат[[#This Row],[ЦСР]],Таблица3[[ЦСР]:[Пункт подпрограммы]],4,0),"")</f>
        <v>1.1.4</v>
      </c>
      <c r="AA239" s="1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39" s="1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39" s="12" t="str">
        <f t="shared" si="3"/>
        <v>КФКиС</v>
      </c>
    </row>
    <row r="240" spans="1:29" x14ac:dyDescent="0.25">
      <c r="A240" t="s">
        <v>22</v>
      </c>
      <c r="B240">
        <v>1101</v>
      </c>
      <c r="C240" t="s">
        <v>40</v>
      </c>
      <c r="D240">
        <v>621</v>
      </c>
      <c r="E240">
        <v>400010</v>
      </c>
      <c r="F240">
        <v>241</v>
      </c>
      <c r="G240">
        <v>226007</v>
      </c>
      <c r="H240" t="s">
        <v>33</v>
      </c>
      <c r="J240">
        <v>910</v>
      </c>
      <c r="K240">
        <v>272042534</v>
      </c>
      <c r="L240">
        <v>4763</v>
      </c>
      <c r="M240">
        <v>0</v>
      </c>
      <c r="N240">
        <v>0</v>
      </c>
      <c r="O240">
        <v>0</v>
      </c>
      <c r="P240">
        <v>4763</v>
      </c>
      <c r="Q240">
        <v>4763</v>
      </c>
      <c r="R240">
        <v>0</v>
      </c>
      <c r="S240">
        <v>0</v>
      </c>
      <c r="T240">
        <v>0</v>
      </c>
      <c r="U240">
        <v>4763</v>
      </c>
      <c r="V240">
        <v>0</v>
      </c>
      <c r="X240" s="12" t="str">
        <f>VLOOKUP(Результат[[#This Row],[Тип средств]],Таблица4[],2,0)</f>
        <v>Бюджетные средства (Бюджет муниципального образования)</v>
      </c>
      <c r="Y240" s="12" t="str">
        <f>VLOOKUP(Результат[[#This Row],[Тип средств]],Таблица4[],3,0)</f>
        <v>Местный бюджет</v>
      </c>
      <c r="Z240" s="12" t="str">
        <f>IF(LEFT(Результат[[#This Row],[ЦСР]],2)="06",VLOOKUP(Результат[[#This Row],[ЦСР]],Таблица3[[ЦСР]:[Пункт подпрограммы]],4,0),"")</f>
        <v>1.1.4</v>
      </c>
      <c r="AA240" s="1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40" s="1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40" s="12" t="str">
        <f t="shared" si="3"/>
        <v>КФКиС</v>
      </c>
    </row>
    <row r="241" spans="1:29" x14ac:dyDescent="0.25">
      <c r="A241" t="s">
        <v>22</v>
      </c>
      <c r="B241">
        <v>1101</v>
      </c>
      <c r="C241" t="s">
        <v>40</v>
      </c>
      <c r="D241">
        <v>621</v>
      </c>
      <c r="E241">
        <v>400010</v>
      </c>
      <c r="F241">
        <v>241</v>
      </c>
      <c r="G241">
        <v>226010</v>
      </c>
      <c r="H241" t="s">
        <v>33</v>
      </c>
      <c r="J241">
        <v>210</v>
      </c>
      <c r="K241">
        <v>272042534</v>
      </c>
      <c r="L241">
        <v>0</v>
      </c>
      <c r="M241">
        <v>0</v>
      </c>
      <c r="N241">
        <v>0</v>
      </c>
      <c r="O241">
        <v>31633.33</v>
      </c>
      <c r="P241">
        <v>-31633.33</v>
      </c>
      <c r="Q241">
        <v>355000</v>
      </c>
      <c r="R241">
        <v>200000</v>
      </c>
      <c r="S241">
        <v>200000</v>
      </c>
      <c r="T241">
        <v>210900</v>
      </c>
      <c r="U241">
        <v>965900</v>
      </c>
      <c r="V241">
        <v>-965900</v>
      </c>
      <c r="X241" s="12" t="str">
        <f>VLOOKUP(Результат[[#This Row],[Тип средств]],Таблица4[],2,0)</f>
        <v>Бюджетные средства (Бюджет муниципального образования)</v>
      </c>
      <c r="Y241" s="12" t="str">
        <f>VLOOKUP(Результат[[#This Row],[Тип средств]],Таблица4[],3,0)</f>
        <v>Местный бюджет</v>
      </c>
      <c r="Z241" s="12" t="str">
        <f>IF(LEFT(Результат[[#This Row],[ЦСР]],2)="06",VLOOKUP(Результат[[#This Row],[ЦСР]],Таблица3[[ЦСР]:[Пункт подпрограммы]],4,0),"")</f>
        <v>1.1.4</v>
      </c>
      <c r="AA241" s="1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41" s="1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41" s="12" t="str">
        <f t="shared" si="3"/>
        <v>КФКиС</v>
      </c>
    </row>
    <row r="242" spans="1:29" x14ac:dyDescent="0.25">
      <c r="A242" t="s">
        <v>22</v>
      </c>
      <c r="B242">
        <v>1101</v>
      </c>
      <c r="C242" t="s">
        <v>40</v>
      </c>
      <c r="D242">
        <v>621</v>
      </c>
      <c r="E242">
        <v>400010</v>
      </c>
      <c r="F242">
        <v>241</v>
      </c>
      <c r="G242">
        <v>226011</v>
      </c>
      <c r="H242" t="s">
        <v>33</v>
      </c>
      <c r="J242">
        <v>210</v>
      </c>
      <c r="K242">
        <v>272042534</v>
      </c>
      <c r="L242">
        <v>0</v>
      </c>
      <c r="M242">
        <v>0</v>
      </c>
      <c r="N242">
        <v>0</v>
      </c>
      <c r="O242">
        <v>0</v>
      </c>
      <c r="P242">
        <v>0</v>
      </c>
      <c r="Q242">
        <v>0</v>
      </c>
      <c r="R242">
        <v>0</v>
      </c>
      <c r="S242">
        <v>357400</v>
      </c>
      <c r="T242">
        <v>0</v>
      </c>
      <c r="U242">
        <v>357400</v>
      </c>
      <c r="V242">
        <v>-357400</v>
      </c>
      <c r="X242" s="12" t="str">
        <f>VLOOKUP(Результат[[#This Row],[Тип средств]],Таблица4[],2,0)</f>
        <v>Бюджетные средства (Бюджет муниципального образования)</v>
      </c>
      <c r="Y242" s="12" t="str">
        <f>VLOOKUP(Результат[[#This Row],[Тип средств]],Таблица4[],3,0)</f>
        <v>Местный бюджет</v>
      </c>
      <c r="Z242" s="12" t="str">
        <f>IF(LEFT(Результат[[#This Row],[ЦСР]],2)="06",VLOOKUP(Результат[[#This Row],[ЦСР]],Таблица3[[ЦСР]:[Пункт подпрограммы]],4,0),"")</f>
        <v>1.1.4</v>
      </c>
      <c r="AA242" s="1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42" s="1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42" s="12" t="str">
        <f t="shared" si="3"/>
        <v>КФКиС</v>
      </c>
    </row>
    <row r="243" spans="1:29" x14ac:dyDescent="0.25">
      <c r="A243" t="s">
        <v>22</v>
      </c>
      <c r="B243">
        <v>1101</v>
      </c>
      <c r="C243" t="s">
        <v>40</v>
      </c>
      <c r="D243">
        <v>621</v>
      </c>
      <c r="E243">
        <v>400010</v>
      </c>
      <c r="F243">
        <v>241</v>
      </c>
      <c r="G243">
        <v>226012</v>
      </c>
      <c r="H243" t="s">
        <v>33</v>
      </c>
      <c r="J243">
        <v>210</v>
      </c>
      <c r="K243">
        <v>272042534</v>
      </c>
      <c r="L243">
        <v>0</v>
      </c>
      <c r="M243">
        <v>0</v>
      </c>
      <c r="N243">
        <v>0</v>
      </c>
      <c r="O243">
        <v>0</v>
      </c>
      <c r="P243">
        <v>0</v>
      </c>
      <c r="Q243">
        <v>0</v>
      </c>
      <c r="R243">
        <v>99000</v>
      </c>
      <c r="S243">
        <v>99000</v>
      </c>
      <c r="T243">
        <v>0</v>
      </c>
      <c r="U243">
        <v>198000</v>
      </c>
      <c r="V243">
        <v>-198000</v>
      </c>
      <c r="X243" s="12" t="str">
        <f>VLOOKUP(Результат[[#This Row],[Тип средств]],Таблица4[],2,0)</f>
        <v>Бюджетные средства (Бюджет муниципального образования)</v>
      </c>
      <c r="Y243" s="12" t="str">
        <f>VLOOKUP(Результат[[#This Row],[Тип средств]],Таблица4[],3,0)</f>
        <v>Местный бюджет</v>
      </c>
      <c r="Z243" s="12" t="str">
        <f>IF(LEFT(Результат[[#This Row],[ЦСР]],2)="06",VLOOKUP(Результат[[#This Row],[ЦСР]],Таблица3[[ЦСР]:[Пункт подпрограммы]],4,0),"")</f>
        <v>1.1.4</v>
      </c>
      <c r="AA243" s="1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43" s="1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43" s="12" t="str">
        <f t="shared" si="3"/>
        <v>КФКиС</v>
      </c>
    </row>
    <row r="244" spans="1:29" x14ac:dyDescent="0.25">
      <c r="A244" t="s">
        <v>22</v>
      </c>
      <c r="B244">
        <v>1101</v>
      </c>
      <c r="C244" t="s">
        <v>40</v>
      </c>
      <c r="D244">
        <v>621</v>
      </c>
      <c r="E244">
        <v>400010</v>
      </c>
      <c r="F244">
        <v>241</v>
      </c>
      <c r="G244">
        <v>266002</v>
      </c>
      <c r="H244" t="s">
        <v>33</v>
      </c>
      <c r="J244">
        <v>910</v>
      </c>
      <c r="K244">
        <v>272042534</v>
      </c>
      <c r="L244">
        <v>250000</v>
      </c>
      <c r="M244">
        <v>0</v>
      </c>
      <c r="N244">
        <v>0</v>
      </c>
      <c r="O244">
        <v>18483.68</v>
      </c>
      <c r="P244">
        <v>231516.32</v>
      </c>
      <c r="Q244">
        <v>60000</v>
      </c>
      <c r="R244">
        <v>60000</v>
      </c>
      <c r="S244">
        <v>60000</v>
      </c>
      <c r="T244">
        <v>70000</v>
      </c>
      <c r="U244">
        <v>250000</v>
      </c>
      <c r="V244">
        <v>0</v>
      </c>
      <c r="X244" s="12" t="str">
        <f>VLOOKUP(Результат[[#This Row],[Тип средств]],Таблица4[],2,0)</f>
        <v>Бюджетные средства (Бюджет муниципального образования)</v>
      </c>
      <c r="Y244" s="12" t="str">
        <f>VLOOKUP(Результат[[#This Row],[Тип средств]],Таблица4[],3,0)</f>
        <v>Местный бюджет</v>
      </c>
      <c r="Z244" s="12" t="str">
        <f>IF(LEFT(Результат[[#This Row],[ЦСР]],2)="06",VLOOKUP(Результат[[#This Row],[ЦСР]],Таблица3[[ЦСР]:[Пункт подпрограммы]],4,0),"")</f>
        <v>1.1.4</v>
      </c>
      <c r="AA244" s="1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44" s="1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44" s="12" t="str">
        <f t="shared" si="3"/>
        <v>КФКиС</v>
      </c>
    </row>
    <row r="245" spans="1:29" x14ac:dyDescent="0.25">
      <c r="A245" t="s">
        <v>22</v>
      </c>
      <c r="B245">
        <v>1101</v>
      </c>
      <c r="C245" t="s">
        <v>40</v>
      </c>
      <c r="D245">
        <v>621</v>
      </c>
      <c r="E245">
        <v>400010</v>
      </c>
      <c r="F245">
        <v>241</v>
      </c>
      <c r="G245">
        <v>267001</v>
      </c>
      <c r="H245" t="s">
        <v>33</v>
      </c>
      <c r="J245">
        <v>910</v>
      </c>
      <c r="K245">
        <v>272042534</v>
      </c>
      <c r="L245">
        <v>-4763</v>
      </c>
      <c r="M245">
        <v>0</v>
      </c>
      <c r="N245">
        <v>0</v>
      </c>
      <c r="O245">
        <v>0</v>
      </c>
      <c r="P245">
        <v>-4763</v>
      </c>
      <c r="Q245">
        <v>0</v>
      </c>
      <c r="R245">
        <v>20000</v>
      </c>
      <c r="S245">
        <v>40000</v>
      </c>
      <c r="T245">
        <v>35237</v>
      </c>
      <c r="U245">
        <v>95237</v>
      </c>
      <c r="V245">
        <v>-100000</v>
      </c>
      <c r="X245" s="12" t="str">
        <f>VLOOKUP(Результат[[#This Row],[Тип средств]],Таблица4[],2,0)</f>
        <v>Бюджетные средства (Бюджет муниципального образования)</v>
      </c>
      <c r="Y245" s="12" t="str">
        <f>VLOOKUP(Результат[[#This Row],[Тип средств]],Таблица4[],3,0)</f>
        <v>Местный бюджет</v>
      </c>
      <c r="Z245" s="12" t="str">
        <f>IF(LEFT(Результат[[#This Row],[ЦСР]],2)="06",VLOOKUP(Результат[[#This Row],[ЦСР]],Таблица3[[ЦСР]:[Пункт подпрограммы]],4,0),"")</f>
        <v>1.1.4</v>
      </c>
      <c r="AA245" s="1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45" s="1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45" s="12" t="str">
        <f t="shared" si="3"/>
        <v>КФКиС</v>
      </c>
    </row>
    <row r="246" spans="1:29" x14ac:dyDescent="0.25">
      <c r="A246" t="s">
        <v>22</v>
      </c>
      <c r="B246">
        <v>1101</v>
      </c>
      <c r="C246" t="s">
        <v>40</v>
      </c>
      <c r="D246">
        <v>621</v>
      </c>
      <c r="E246">
        <v>400010</v>
      </c>
      <c r="F246">
        <v>241</v>
      </c>
      <c r="G246">
        <v>267002</v>
      </c>
      <c r="H246" t="s">
        <v>33</v>
      </c>
      <c r="J246">
        <v>910</v>
      </c>
      <c r="K246">
        <v>272042534</v>
      </c>
      <c r="L246">
        <v>0</v>
      </c>
      <c r="M246">
        <v>0</v>
      </c>
      <c r="N246">
        <v>0</v>
      </c>
      <c r="O246">
        <v>0</v>
      </c>
      <c r="P246">
        <v>0</v>
      </c>
      <c r="Q246">
        <v>0</v>
      </c>
      <c r="R246">
        <v>6040</v>
      </c>
      <c r="S246">
        <v>12080</v>
      </c>
      <c r="T246">
        <v>12080</v>
      </c>
      <c r="U246">
        <v>30200</v>
      </c>
      <c r="V246">
        <v>-30200</v>
      </c>
      <c r="X246" s="12" t="str">
        <f>VLOOKUP(Результат[[#This Row],[Тип средств]],Таблица4[],2,0)</f>
        <v>Бюджетные средства (Бюджет муниципального образования)</v>
      </c>
      <c r="Y246" s="12" t="str">
        <f>VLOOKUP(Результат[[#This Row],[Тип средств]],Таблица4[],3,0)</f>
        <v>Местный бюджет</v>
      </c>
      <c r="Z246" s="12" t="str">
        <f>IF(LEFT(Результат[[#This Row],[ЦСР]],2)="06",VLOOKUP(Результат[[#This Row],[ЦСР]],Таблица3[[ЦСР]:[Пункт подпрограммы]],4,0),"")</f>
        <v>1.1.4</v>
      </c>
      <c r="AA246" s="1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46" s="1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46" s="12" t="str">
        <f t="shared" si="3"/>
        <v>КФКиС</v>
      </c>
    </row>
    <row r="247" spans="1:29" x14ac:dyDescent="0.25">
      <c r="A247" t="s">
        <v>22</v>
      </c>
      <c r="B247">
        <v>1101</v>
      </c>
      <c r="C247" t="s">
        <v>40</v>
      </c>
      <c r="D247">
        <v>621</v>
      </c>
      <c r="E247">
        <v>400010</v>
      </c>
      <c r="F247">
        <v>241</v>
      </c>
      <c r="G247">
        <v>291001</v>
      </c>
      <c r="H247" t="s">
        <v>33</v>
      </c>
      <c r="J247">
        <v>910</v>
      </c>
      <c r="K247">
        <v>272042534</v>
      </c>
      <c r="L247">
        <v>0</v>
      </c>
      <c r="M247">
        <v>0</v>
      </c>
      <c r="N247">
        <v>0</v>
      </c>
      <c r="O247">
        <v>0</v>
      </c>
      <c r="P247">
        <v>0</v>
      </c>
      <c r="Q247">
        <v>200321</v>
      </c>
      <c r="R247">
        <v>48273</v>
      </c>
      <c r="S247">
        <v>47779</v>
      </c>
      <c r="T247">
        <v>44327</v>
      </c>
      <c r="U247">
        <v>340700</v>
      </c>
      <c r="V247">
        <v>-340700</v>
      </c>
      <c r="X247" s="12" t="str">
        <f>VLOOKUP(Результат[[#This Row],[Тип средств]],Таблица4[],2,0)</f>
        <v>Бюджетные средства (Бюджет муниципального образования)</v>
      </c>
      <c r="Y247" s="12" t="str">
        <f>VLOOKUP(Результат[[#This Row],[Тип средств]],Таблица4[],3,0)</f>
        <v>Местный бюджет</v>
      </c>
      <c r="Z247" s="12" t="str">
        <f>IF(LEFT(Результат[[#This Row],[ЦСР]],2)="06",VLOOKUP(Результат[[#This Row],[ЦСР]],Таблица3[[ЦСР]:[Пункт подпрограммы]],4,0),"")</f>
        <v>1.1.4</v>
      </c>
      <c r="AA247" s="1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47" s="1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47" s="12" t="str">
        <f t="shared" si="3"/>
        <v>КФКиС</v>
      </c>
    </row>
    <row r="248" spans="1:29" x14ac:dyDescent="0.25">
      <c r="A248" t="s">
        <v>22</v>
      </c>
      <c r="B248">
        <v>1101</v>
      </c>
      <c r="C248" t="s">
        <v>40</v>
      </c>
      <c r="D248">
        <v>621</v>
      </c>
      <c r="E248">
        <v>400010</v>
      </c>
      <c r="F248">
        <v>241</v>
      </c>
      <c r="G248">
        <v>341001</v>
      </c>
      <c r="H248" t="s">
        <v>33</v>
      </c>
      <c r="J248">
        <v>210</v>
      </c>
      <c r="K248">
        <v>272042534</v>
      </c>
      <c r="L248">
        <v>0</v>
      </c>
      <c r="M248">
        <v>0</v>
      </c>
      <c r="N248">
        <v>0</v>
      </c>
      <c r="O248">
        <v>0</v>
      </c>
      <c r="P248">
        <v>0</v>
      </c>
      <c r="Q248">
        <v>0</v>
      </c>
      <c r="R248">
        <v>0</v>
      </c>
      <c r="S248">
        <v>55700</v>
      </c>
      <c r="T248">
        <v>0</v>
      </c>
      <c r="U248">
        <v>55700</v>
      </c>
      <c r="V248">
        <v>-55700</v>
      </c>
      <c r="X248" s="12" t="str">
        <f>VLOOKUP(Результат[[#This Row],[Тип средств]],Таблица4[],2,0)</f>
        <v>Бюджетные средства (Бюджет муниципального образования)</v>
      </c>
      <c r="Y248" s="12" t="str">
        <f>VLOOKUP(Результат[[#This Row],[Тип средств]],Таблица4[],3,0)</f>
        <v>Местный бюджет</v>
      </c>
      <c r="Z248" s="12" t="str">
        <f>IF(LEFT(Результат[[#This Row],[ЦСР]],2)="06",VLOOKUP(Результат[[#This Row],[ЦСР]],Таблица3[[ЦСР]:[Пункт подпрограммы]],4,0),"")</f>
        <v>1.1.4</v>
      </c>
      <c r="AA248" s="1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48" s="1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48" s="12" t="str">
        <f t="shared" si="3"/>
        <v>КФКиС</v>
      </c>
    </row>
    <row r="249" spans="1:29" x14ac:dyDescent="0.25">
      <c r="A249" t="s">
        <v>22</v>
      </c>
      <c r="B249">
        <v>1101</v>
      </c>
      <c r="C249" t="s">
        <v>40</v>
      </c>
      <c r="D249">
        <v>621</v>
      </c>
      <c r="E249">
        <v>400010</v>
      </c>
      <c r="F249">
        <v>241</v>
      </c>
      <c r="G249">
        <v>345003</v>
      </c>
      <c r="H249" t="s">
        <v>33</v>
      </c>
      <c r="J249">
        <v>210</v>
      </c>
      <c r="K249">
        <v>272042534</v>
      </c>
      <c r="L249">
        <v>0</v>
      </c>
      <c r="M249">
        <v>0</v>
      </c>
      <c r="N249">
        <v>0</v>
      </c>
      <c r="O249">
        <v>0</v>
      </c>
      <c r="P249">
        <v>0</v>
      </c>
      <c r="Q249">
        <v>0</v>
      </c>
      <c r="R249">
        <v>0</v>
      </c>
      <c r="S249">
        <v>259200</v>
      </c>
      <c r="T249">
        <v>0</v>
      </c>
      <c r="U249">
        <v>259200</v>
      </c>
      <c r="V249">
        <v>-259200</v>
      </c>
      <c r="X249" s="12" t="str">
        <f>VLOOKUP(Результат[[#This Row],[Тип средств]],Таблица4[],2,0)</f>
        <v>Бюджетные средства (Бюджет муниципального образования)</v>
      </c>
      <c r="Y249" s="12" t="str">
        <f>VLOOKUP(Результат[[#This Row],[Тип средств]],Таблица4[],3,0)</f>
        <v>Местный бюджет</v>
      </c>
      <c r="Z249" s="12" t="str">
        <f>IF(LEFT(Результат[[#This Row],[ЦСР]],2)="06",VLOOKUP(Результат[[#This Row],[ЦСР]],Таблица3[[ЦСР]:[Пункт подпрограммы]],4,0),"")</f>
        <v>1.1.4</v>
      </c>
      <c r="AA249" s="1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49" s="1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49" s="12" t="str">
        <f t="shared" si="3"/>
        <v>КФКиС</v>
      </c>
    </row>
    <row r="250" spans="1:29" x14ac:dyDescent="0.25">
      <c r="A250" t="s">
        <v>22</v>
      </c>
      <c r="B250">
        <v>1101</v>
      </c>
      <c r="C250" t="s">
        <v>40</v>
      </c>
      <c r="D250">
        <v>621</v>
      </c>
      <c r="E250">
        <v>400010</v>
      </c>
      <c r="F250">
        <v>241</v>
      </c>
      <c r="G250">
        <v>346001</v>
      </c>
      <c r="H250" t="s">
        <v>33</v>
      </c>
      <c r="J250">
        <v>210</v>
      </c>
      <c r="K250">
        <v>272042534</v>
      </c>
      <c r="L250">
        <v>0</v>
      </c>
      <c r="M250">
        <v>0</v>
      </c>
      <c r="N250">
        <v>0</v>
      </c>
      <c r="O250">
        <v>122924.95</v>
      </c>
      <c r="P250">
        <v>-122924.95</v>
      </c>
      <c r="Q250">
        <v>400000</v>
      </c>
      <c r="R250">
        <v>400000</v>
      </c>
      <c r="S250">
        <v>450000</v>
      </c>
      <c r="T250">
        <v>582700</v>
      </c>
      <c r="U250">
        <v>1832700</v>
      </c>
      <c r="V250">
        <v>-1832700</v>
      </c>
      <c r="X250" s="12" t="str">
        <f>VLOOKUP(Результат[[#This Row],[Тип средств]],Таблица4[],2,0)</f>
        <v>Бюджетные средства (Бюджет муниципального образования)</v>
      </c>
      <c r="Y250" s="12" t="str">
        <f>VLOOKUP(Результат[[#This Row],[Тип средств]],Таблица4[],3,0)</f>
        <v>Местный бюджет</v>
      </c>
      <c r="Z250" s="12" t="str">
        <f>IF(LEFT(Результат[[#This Row],[ЦСР]],2)="06",VLOOKUP(Результат[[#This Row],[ЦСР]],Таблица3[[ЦСР]:[Пункт подпрограммы]],4,0),"")</f>
        <v>1.1.4</v>
      </c>
      <c r="AA250" s="1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50" s="1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50" s="12" t="str">
        <f t="shared" si="3"/>
        <v>КФКиС</v>
      </c>
    </row>
    <row r="251" spans="1:29" x14ac:dyDescent="0.25">
      <c r="A251" t="s">
        <v>22</v>
      </c>
      <c r="B251">
        <v>1101</v>
      </c>
      <c r="C251" t="s">
        <v>40</v>
      </c>
      <c r="D251">
        <v>621</v>
      </c>
      <c r="E251">
        <v>400010</v>
      </c>
      <c r="F251">
        <v>241</v>
      </c>
      <c r="G251">
        <v>349001</v>
      </c>
      <c r="H251" t="s">
        <v>33</v>
      </c>
      <c r="J251">
        <v>210</v>
      </c>
      <c r="K251">
        <v>272042534</v>
      </c>
      <c r="L251">
        <v>0</v>
      </c>
      <c r="M251">
        <v>0</v>
      </c>
      <c r="N251">
        <v>0</v>
      </c>
      <c r="O251">
        <v>12169.2</v>
      </c>
      <c r="P251">
        <v>-12169.2</v>
      </c>
      <c r="Q251">
        <v>12250</v>
      </c>
      <c r="R251">
        <v>12250</v>
      </c>
      <c r="S251">
        <v>12250</v>
      </c>
      <c r="T251">
        <v>12250</v>
      </c>
      <c r="U251">
        <v>49000</v>
      </c>
      <c r="V251">
        <v>-49000</v>
      </c>
      <c r="X251" s="12" t="str">
        <f>VLOOKUP(Результат[[#This Row],[Тип средств]],Таблица4[],2,0)</f>
        <v>Бюджетные средства (Бюджет муниципального образования)</v>
      </c>
      <c r="Y251" s="12" t="str">
        <f>VLOOKUP(Результат[[#This Row],[Тип средств]],Таблица4[],3,0)</f>
        <v>Местный бюджет</v>
      </c>
      <c r="Z251" s="12" t="str">
        <f>IF(LEFT(Результат[[#This Row],[ЦСР]],2)="06",VLOOKUP(Результат[[#This Row],[ЦСР]],Таблица3[[ЦСР]:[Пункт подпрограммы]],4,0),"")</f>
        <v>1.1.4</v>
      </c>
      <c r="AA251" s="1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51" s="1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51" s="12" t="str">
        <f t="shared" si="3"/>
        <v>КФКиС</v>
      </c>
    </row>
    <row r="252" spans="1:29" x14ac:dyDescent="0.25">
      <c r="A252" t="s">
        <v>22</v>
      </c>
      <c r="B252">
        <v>1101</v>
      </c>
      <c r="C252" t="s">
        <v>40</v>
      </c>
      <c r="D252">
        <v>621</v>
      </c>
      <c r="E252">
        <v>400010</v>
      </c>
      <c r="F252">
        <v>241</v>
      </c>
      <c r="G252">
        <v>349002</v>
      </c>
      <c r="H252" t="s">
        <v>33</v>
      </c>
      <c r="J252">
        <v>210</v>
      </c>
      <c r="K252">
        <v>272042535</v>
      </c>
      <c r="L252">
        <v>0</v>
      </c>
      <c r="M252">
        <v>0</v>
      </c>
      <c r="N252">
        <v>0</v>
      </c>
      <c r="O252">
        <v>0</v>
      </c>
      <c r="P252">
        <v>0</v>
      </c>
      <c r="Q252">
        <v>0</v>
      </c>
      <c r="R252">
        <v>0</v>
      </c>
      <c r="S252">
        <v>13761</v>
      </c>
      <c r="T252">
        <v>0</v>
      </c>
      <c r="U252">
        <v>13761</v>
      </c>
      <c r="V252">
        <v>-13761</v>
      </c>
      <c r="X252" s="12" t="str">
        <f>VLOOKUP(Результат[[#This Row],[Тип средств]],Таблица4[],2,0)</f>
        <v>Бюджетные средства (Бюджет муниципального образования)</v>
      </c>
      <c r="Y252" s="12" t="str">
        <f>VLOOKUP(Результат[[#This Row],[Тип средств]],Таблица4[],3,0)</f>
        <v>Местный бюджет</v>
      </c>
      <c r="Z252" s="12" t="str">
        <f>IF(LEFT(Результат[[#This Row],[ЦСР]],2)="06",VLOOKUP(Результат[[#This Row],[ЦСР]],Таблица3[[ЦСР]:[Пункт подпрограммы]],4,0),"")</f>
        <v>1.1.4</v>
      </c>
      <c r="AA252" s="1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52" s="1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52" s="12" t="str">
        <f t="shared" si="3"/>
        <v>КФКиС</v>
      </c>
    </row>
    <row r="253" spans="1:29" x14ac:dyDescent="0.25">
      <c r="A253" t="s">
        <v>22</v>
      </c>
      <c r="B253">
        <v>1101</v>
      </c>
      <c r="C253" t="s">
        <v>41</v>
      </c>
      <c r="D253">
        <v>611</v>
      </c>
      <c r="E253">
        <v>400010</v>
      </c>
      <c r="F253">
        <v>241</v>
      </c>
      <c r="G253">
        <v>226010</v>
      </c>
      <c r="H253" t="s">
        <v>29</v>
      </c>
      <c r="J253">
        <v>120</v>
      </c>
      <c r="K253">
        <v>272042534</v>
      </c>
      <c r="L253">
        <v>-229574</v>
      </c>
      <c r="M253">
        <v>-275490</v>
      </c>
      <c r="N253">
        <v>-298448</v>
      </c>
      <c r="O253">
        <v>0</v>
      </c>
      <c r="P253">
        <v>-229574</v>
      </c>
      <c r="Q253">
        <v>0</v>
      </c>
      <c r="R253">
        <v>0</v>
      </c>
      <c r="S253">
        <v>0</v>
      </c>
      <c r="T253">
        <v>0</v>
      </c>
      <c r="U253">
        <v>0</v>
      </c>
      <c r="V253">
        <v>-229574</v>
      </c>
      <c r="X253" s="12" t="str">
        <f>VLOOKUP(Результат[[#This Row],[Тип средств]],Таблица4[],2,0)</f>
        <v>Бюджетные средства (Бюджет муниципального образования)</v>
      </c>
      <c r="Y253" s="12" t="str">
        <f>VLOOKUP(Результат[[#This Row],[Тип средств]],Таблица4[],3,0)</f>
        <v>Местный бюджет</v>
      </c>
      <c r="Z253" s="12" t="str">
        <f>IF(LEFT(Результат[[#This Row],[ЦСР]],2)="06",VLOOKUP(Результат[[#This Row],[ЦСР]],Таблица3[[ЦСР]:[Пункт подпрограммы]],4,0),"")</f>
        <v>1.1.4</v>
      </c>
      <c r="AA253" s="1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53" s="1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53" s="12" t="str">
        <f t="shared" si="3"/>
        <v>КФКиС</v>
      </c>
    </row>
    <row r="254" spans="1:29" x14ac:dyDescent="0.25">
      <c r="A254" t="s">
        <v>22</v>
      </c>
      <c r="B254">
        <v>1101</v>
      </c>
      <c r="C254" t="s">
        <v>41</v>
      </c>
      <c r="D254">
        <v>611</v>
      </c>
      <c r="E254">
        <v>400010</v>
      </c>
      <c r="F254">
        <v>241</v>
      </c>
      <c r="G254">
        <v>226010</v>
      </c>
      <c r="H254" t="s">
        <v>31</v>
      </c>
      <c r="J254">
        <v>120</v>
      </c>
      <c r="K254">
        <v>272042534</v>
      </c>
      <c r="L254">
        <v>-7320</v>
      </c>
      <c r="M254">
        <v>-10607</v>
      </c>
      <c r="N254">
        <v>-52224</v>
      </c>
      <c r="O254">
        <v>0</v>
      </c>
      <c r="P254">
        <v>-7320</v>
      </c>
      <c r="Q254">
        <v>0</v>
      </c>
      <c r="R254">
        <v>0</v>
      </c>
      <c r="S254">
        <v>0</v>
      </c>
      <c r="T254">
        <v>0</v>
      </c>
      <c r="U254">
        <v>0</v>
      </c>
      <c r="V254">
        <v>-7320</v>
      </c>
      <c r="X254" s="12" t="str">
        <f>VLOOKUP(Результат[[#This Row],[Тип средств]],Таблица4[],2,0)</f>
        <v>Бюджетные средства (Бюджет муниципального образования)</v>
      </c>
      <c r="Y254" s="12" t="str">
        <f>VLOOKUP(Результат[[#This Row],[Тип средств]],Таблица4[],3,0)</f>
        <v>Местный бюджет</v>
      </c>
      <c r="Z254" s="12" t="str">
        <f>IF(LEFT(Результат[[#This Row],[ЦСР]],2)="06",VLOOKUP(Результат[[#This Row],[ЦСР]],Таблица3[[ЦСР]:[Пункт подпрограммы]],4,0),"")</f>
        <v>1.1.4</v>
      </c>
      <c r="AA254" s="1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54" s="1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54" s="12" t="str">
        <f t="shared" si="3"/>
        <v>КФКиС</v>
      </c>
    </row>
    <row r="255" spans="1:29" x14ac:dyDescent="0.25">
      <c r="A255" t="s">
        <v>22</v>
      </c>
      <c r="B255">
        <v>1101</v>
      </c>
      <c r="C255" t="s">
        <v>41</v>
      </c>
      <c r="D255">
        <v>611</v>
      </c>
      <c r="E255">
        <v>400010</v>
      </c>
      <c r="F255">
        <v>241</v>
      </c>
      <c r="G255">
        <v>226010</v>
      </c>
      <c r="H255" t="s">
        <v>24</v>
      </c>
      <c r="J255">
        <v>120</v>
      </c>
      <c r="K255">
        <v>272042534</v>
      </c>
      <c r="L255">
        <v>-178970</v>
      </c>
      <c r="M255">
        <v>-291748</v>
      </c>
      <c r="N255">
        <v>-397752</v>
      </c>
      <c r="O255">
        <v>0</v>
      </c>
      <c r="P255">
        <v>-178970</v>
      </c>
      <c r="Q255">
        <v>0</v>
      </c>
      <c r="R255">
        <v>0</v>
      </c>
      <c r="S255">
        <v>0</v>
      </c>
      <c r="T255">
        <v>0</v>
      </c>
      <c r="U255">
        <v>0</v>
      </c>
      <c r="V255">
        <v>-178970</v>
      </c>
      <c r="X255" s="12" t="str">
        <f>VLOOKUP(Результат[[#This Row],[Тип средств]],Таблица4[],2,0)</f>
        <v>Бюджетные средства (Бюджет муниципального образования)</v>
      </c>
      <c r="Y255" s="12" t="str">
        <f>VLOOKUP(Результат[[#This Row],[Тип средств]],Таблица4[],3,0)</f>
        <v>Местный бюджет</v>
      </c>
      <c r="Z255" s="12" t="str">
        <f>IF(LEFT(Результат[[#This Row],[ЦСР]],2)="06",VLOOKUP(Результат[[#This Row],[ЦСР]],Таблица3[[ЦСР]:[Пункт подпрограммы]],4,0),"")</f>
        <v>1.1.4</v>
      </c>
      <c r="AA255" s="1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55" s="1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55" s="12" t="str">
        <f t="shared" si="3"/>
        <v>КФКиС</v>
      </c>
    </row>
    <row r="256" spans="1:29" x14ac:dyDescent="0.25">
      <c r="A256" t="s">
        <v>22</v>
      </c>
      <c r="B256">
        <v>1101</v>
      </c>
      <c r="C256" t="s">
        <v>41</v>
      </c>
      <c r="D256">
        <v>611</v>
      </c>
      <c r="E256">
        <v>400010</v>
      </c>
      <c r="F256">
        <v>241</v>
      </c>
      <c r="G256">
        <v>226011</v>
      </c>
      <c r="H256" t="s">
        <v>29</v>
      </c>
      <c r="J256">
        <v>120</v>
      </c>
      <c r="K256">
        <v>272042534</v>
      </c>
      <c r="L256">
        <v>-61370</v>
      </c>
      <c r="M256">
        <v>-194599</v>
      </c>
      <c r="N256">
        <v>-340384</v>
      </c>
      <c r="O256">
        <v>0</v>
      </c>
      <c r="P256">
        <v>-61370</v>
      </c>
      <c r="Q256">
        <v>0</v>
      </c>
      <c r="R256">
        <v>0</v>
      </c>
      <c r="S256">
        <v>0</v>
      </c>
      <c r="T256">
        <v>0</v>
      </c>
      <c r="U256">
        <v>0</v>
      </c>
      <c r="V256">
        <v>-61370</v>
      </c>
      <c r="X256" s="12" t="str">
        <f>VLOOKUP(Результат[[#This Row],[Тип средств]],Таблица4[],2,0)</f>
        <v>Бюджетные средства (Бюджет муниципального образования)</v>
      </c>
      <c r="Y256" s="12" t="str">
        <f>VLOOKUP(Результат[[#This Row],[Тип средств]],Таблица4[],3,0)</f>
        <v>Местный бюджет</v>
      </c>
      <c r="Z256" s="12" t="str">
        <f>IF(LEFT(Результат[[#This Row],[ЦСР]],2)="06",VLOOKUP(Результат[[#This Row],[ЦСР]],Таблица3[[ЦСР]:[Пункт подпрограммы]],4,0),"")</f>
        <v>1.1.4</v>
      </c>
      <c r="AA256" s="1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56" s="1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56" s="12" t="str">
        <f t="shared" si="3"/>
        <v>КФКиС</v>
      </c>
    </row>
    <row r="257" spans="1:29" x14ac:dyDescent="0.25">
      <c r="A257" t="s">
        <v>22</v>
      </c>
      <c r="B257">
        <v>1101</v>
      </c>
      <c r="C257" t="s">
        <v>41</v>
      </c>
      <c r="D257">
        <v>611</v>
      </c>
      <c r="E257">
        <v>400010</v>
      </c>
      <c r="F257">
        <v>241</v>
      </c>
      <c r="G257">
        <v>226011</v>
      </c>
      <c r="H257" t="s">
        <v>31</v>
      </c>
      <c r="J257">
        <v>120</v>
      </c>
      <c r="K257">
        <v>272042534</v>
      </c>
      <c r="L257">
        <v>-168320</v>
      </c>
      <c r="M257">
        <v>-259840</v>
      </c>
      <c r="N257">
        <v>-304640</v>
      </c>
      <c r="O257">
        <v>0</v>
      </c>
      <c r="P257">
        <v>-168320</v>
      </c>
      <c r="Q257">
        <v>0</v>
      </c>
      <c r="R257">
        <v>0</v>
      </c>
      <c r="S257">
        <v>0</v>
      </c>
      <c r="T257">
        <v>0</v>
      </c>
      <c r="U257">
        <v>0</v>
      </c>
      <c r="V257">
        <v>-168320</v>
      </c>
      <c r="X257" s="12" t="str">
        <f>VLOOKUP(Результат[[#This Row],[Тип средств]],Таблица4[],2,0)</f>
        <v>Бюджетные средства (Бюджет муниципального образования)</v>
      </c>
      <c r="Y257" s="12" t="str">
        <f>VLOOKUP(Результат[[#This Row],[Тип средств]],Таблица4[],3,0)</f>
        <v>Местный бюджет</v>
      </c>
      <c r="Z257" s="12" t="str">
        <f>IF(LEFT(Результат[[#This Row],[ЦСР]],2)="06",VLOOKUP(Результат[[#This Row],[ЦСР]],Таблица3[[ЦСР]:[Пункт подпрограммы]],4,0),"")</f>
        <v>1.1.4</v>
      </c>
      <c r="AA257" s="1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57" s="1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57" s="12" t="str">
        <f t="shared" si="3"/>
        <v>КФКиС</v>
      </c>
    </row>
    <row r="258" spans="1:29" x14ac:dyDescent="0.25">
      <c r="A258" t="s">
        <v>22</v>
      </c>
      <c r="B258">
        <v>1101</v>
      </c>
      <c r="C258" t="s">
        <v>41</v>
      </c>
      <c r="D258">
        <v>611</v>
      </c>
      <c r="E258">
        <v>400010</v>
      </c>
      <c r="F258">
        <v>241</v>
      </c>
      <c r="G258">
        <v>310003</v>
      </c>
      <c r="H258" t="s">
        <v>29</v>
      </c>
      <c r="J258">
        <v>120</v>
      </c>
      <c r="K258">
        <v>272042534</v>
      </c>
      <c r="L258">
        <v>-25250</v>
      </c>
      <c r="M258">
        <v>-25250</v>
      </c>
      <c r="N258">
        <v>-25250</v>
      </c>
      <c r="O258">
        <v>0</v>
      </c>
      <c r="P258">
        <v>-25250</v>
      </c>
      <c r="Q258">
        <v>0</v>
      </c>
      <c r="R258">
        <v>0</v>
      </c>
      <c r="S258">
        <v>0</v>
      </c>
      <c r="T258">
        <v>0</v>
      </c>
      <c r="U258">
        <v>0</v>
      </c>
      <c r="V258">
        <v>-25250</v>
      </c>
      <c r="X258" s="12" t="str">
        <f>VLOOKUP(Результат[[#This Row],[Тип средств]],Таблица4[],2,0)</f>
        <v>Бюджетные средства (Бюджет муниципального образования)</v>
      </c>
      <c r="Y258" s="12" t="str">
        <f>VLOOKUP(Результат[[#This Row],[Тип средств]],Таблица4[],3,0)</f>
        <v>Местный бюджет</v>
      </c>
      <c r="Z258" s="12" t="str">
        <f>IF(LEFT(Результат[[#This Row],[ЦСР]],2)="06",VLOOKUP(Результат[[#This Row],[ЦСР]],Таблица3[[ЦСР]:[Пункт подпрограммы]],4,0),"")</f>
        <v>1.1.4</v>
      </c>
      <c r="AA258" s="1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58" s="1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58" s="12" t="str">
        <f t="shared" si="3"/>
        <v>КФКиС</v>
      </c>
    </row>
    <row r="259" spans="1:29" x14ac:dyDescent="0.25">
      <c r="A259" t="s">
        <v>22</v>
      </c>
      <c r="B259">
        <v>1101</v>
      </c>
      <c r="C259" t="s">
        <v>41</v>
      </c>
      <c r="D259">
        <v>611</v>
      </c>
      <c r="E259">
        <v>400010</v>
      </c>
      <c r="F259">
        <v>241</v>
      </c>
      <c r="G259">
        <v>310003</v>
      </c>
      <c r="H259" t="s">
        <v>24</v>
      </c>
      <c r="J259">
        <v>120</v>
      </c>
      <c r="K259">
        <v>272042534</v>
      </c>
      <c r="L259">
        <v>-37906</v>
      </c>
      <c r="M259">
        <v>-40000</v>
      </c>
      <c r="N259">
        <v>-40000</v>
      </c>
      <c r="O259">
        <v>0</v>
      </c>
      <c r="P259">
        <v>-37906</v>
      </c>
      <c r="Q259">
        <v>0</v>
      </c>
      <c r="R259">
        <v>0</v>
      </c>
      <c r="S259">
        <v>0</v>
      </c>
      <c r="T259">
        <v>0</v>
      </c>
      <c r="U259">
        <v>0</v>
      </c>
      <c r="V259">
        <v>-37906</v>
      </c>
      <c r="X259" s="12" t="str">
        <f>VLOOKUP(Результат[[#This Row],[Тип средств]],Таблица4[],2,0)</f>
        <v>Бюджетные средства (Бюджет муниципального образования)</v>
      </c>
      <c r="Y259" s="12" t="str">
        <f>VLOOKUP(Результат[[#This Row],[Тип средств]],Таблица4[],3,0)</f>
        <v>Местный бюджет</v>
      </c>
      <c r="Z259" s="12" t="str">
        <f>IF(LEFT(Результат[[#This Row],[ЦСР]],2)="06",VLOOKUP(Результат[[#This Row],[ЦСР]],Таблица3[[ЦСР]:[Пункт подпрограммы]],4,0),"")</f>
        <v>1.1.4</v>
      </c>
      <c r="AA259" s="1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59" s="1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59" s="12" t="str">
        <f t="shared" si="3"/>
        <v>КФКиС</v>
      </c>
    </row>
    <row r="260" spans="1:29" x14ac:dyDescent="0.25">
      <c r="A260" t="s">
        <v>22</v>
      </c>
      <c r="B260">
        <v>1101</v>
      </c>
      <c r="C260" t="s">
        <v>41</v>
      </c>
      <c r="D260">
        <v>611</v>
      </c>
      <c r="E260">
        <v>400010</v>
      </c>
      <c r="F260">
        <v>241</v>
      </c>
      <c r="G260">
        <v>345001</v>
      </c>
      <c r="H260" t="s">
        <v>29</v>
      </c>
      <c r="J260">
        <v>120</v>
      </c>
      <c r="K260">
        <v>272042534</v>
      </c>
      <c r="L260">
        <v>-27500</v>
      </c>
      <c r="M260">
        <v>-27500</v>
      </c>
      <c r="N260">
        <v>-27500</v>
      </c>
      <c r="O260">
        <v>0</v>
      </c>
      <c r="P260">
        <v>-27500</v>
      </c>
      <c r="Q260">
        <v>0</v>
      </c>
      <c r="R260">
        <v>0</v>
      </c>
      <c r="S260">
        <v>0</v>
      </c>
      <c r="T260">
        <v>0</v>
      </c>
      <c r="U260">
        <v>0</v>
      </c>
      <c r="V260">
        <v>-27500</v>
      </c>
      <c r="X260" s="12" t="str">
        <f>VLOOKUP(Результат[[#This Row],[Тип средств]],Таблица4[],2,0)</f>
        <v>Бюджетные средства (Бюджет муниципального образования)</v>
      </c>
      <c r="Y260" s="12" t="str">
        <f>VLOOKUP(Результат[[#This Row],[Тип средств]],Таблица4[],3,0)</f>
        <v>Местный бюджет</v>
      </c>
      <c r="Z260" s="12" t="str">
        <f>IF(LEFT(Результат[[#This Row],[ЦСР]],2)="06",VLOOKUP(Результат[[#This Row],[ЦСР]],Таблица3[[ЦСР]:[Пункт подпрограммы]],4,0),"")</f>
        <v>1.1.4</v>
      </c>
      <c r="AA260" s="1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60" s="1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60" s="12" t="str">
        <f t="shared" si="3"/>
        <v>КФКиС</v>
      </c>
    </row>
    <row r="261" spans="1:29" x14ac:dyDescent="0.25">
      <c r="A261" t="s">
        <v>22</v>
      </c>
      <c r="B261">
        <v>1101</v>
      </c>
      <c r="C261" t="s">
        <v>41</v>
      </c>
      <c r="D261">
        <v>611</v>
      </c>
      <c r="E261">
        <v>400010</v>
      </c>
      <c r="F261">
        <v>241</v>
      </c>
      <c r="G261">
        <v>345001</v>
      </c>
      <c r="H261" t="s">
        <v>32</v>
      </c>
      <c r="J261">
        <v>120</v>
      </c>
      <c r="K261">
        <v>272042534</v>
      </c>
      <c r="L261">
        <v>-25116</v>
      </c>
      <c r="M261">
        <v>0</v>
      </c>
      <c r="N261">
        <v>0</v>
      </c>
      <c r="O261">
        <v>0</v>
      </c>
      <c r="P261">
        <v>-25116</v>
      </c>
      <c r="Q261">
        <v>0</v>
      </c>
      <c r="R261">
        <v>0</v>
      </c>
      <c r="S261">
        <v>0</v>
      </c>
      <c r="T261">
        <v>0</v>
      </c>
      <c r="U261">
        <v>0</v>
      </c>
      <c r="V261">
        <v>-25116</v>
      </c>
      <c r="X261" s="12" t="str">
        <f>VLOOKUP(Результат[[#This Row],[Тип средств]],Таблица4[],2,0)</f>
        <v>Бюджетные средства (Бюджет муниципального образования)</v>
      </c>
      <c r="Y261" s="12" t="str">
        <f>VLOOKUP(Результат[[#This Row],[Тип средств]],Таблица4[],3,0)</f>
        <v>Местный бюджет</v>
      </c>
      <c r="Z261" s="12" t="str">
        <f>IF(LEFT(Результат[[#This Row],[ЦСР]],2)="06",VLOOKUP(Результат[[#This Row],[ЦСР]],Таблица3[[ЦСР]:[Пункт подпрограммы]],4,0),"")</f>
        <v>1.1.4</v>
      </c>
      <c r="AA261" s="1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61" s="1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61" s="12" t="str">
        <f t="shared" si="3"/>
        <v>КФКиС</v>
      </c>
    </row>
    <row r="262" spans="1:29" x14ac:dyDescent="0.25">
      <c r="A262" t="s">
        <v>22</v>
      </c>
      <c r="B262">
        <v>1101</v>
      </c>
      <c r="C262" t="s">
        <v>41</v>
      </c>
      <c r="D262">
        <v>611</v>
      </c>
      <c r="E262">
        <v>400010</v>
      </c>
      <c r="F262">
        <v>241</v>
      </c>
      <c r="G262">
        <v>346001</v>
      </c>
      <c r="H262" t="s">
        <v>29</v>
      </c>
      <c r="J262">
        <v>120</v>
      </c>
      <c r="K262">
        <v>272042534</v>
      </c>
      <c r="L262">
        <v>-5250</v>
      </c>
      <c r="M262">
        <v>-5250</v>
      </c>
      <c r="N262">
        <v>-5250</v>
      </c>
      <c r="O262">
        <v>0</v>
      </c>
      <c r="P262">
        <v>-5250</v>
      </c>
      <c r="Q262">
        <v>0</v>
      </c>
      <c r="R262">
        <v>0</v>
      </c>
      <c r="S262">
        <v>0</v>
      </c>
      <c r="T262">
        <v>0</v>
      </c>
      <c r="U262">
        <v>0</v>
      </c>
      <c r="V262">
        <v>-5250</v>
      </c>
      <c r="X262" s="12" t="str">
        <f>VLOOKUP(Результат[[#This Row],[Тип средств]],Таблица4[],2,0)</f>
        <v>Бюджетные средства (Бюджет муниципального образования)</v>
      </c>
      <c r="Y262" s="12" t="str">
        <f>VLOOKUP(Результат[[#This Row],[Тип средств]],Таблица4[],3,0)</f>
        <v>Местный бюджет</v>
      </c>
      <c r="Z262" s="12" t="str">
        <f>IF(LEFT(Результат[[#This Row],[ЦСР]],2)="06",VLOOKUP(Результат[[#This Row],[ЦСР]],Таблица3[[ЦСР]:[Пункт подпрограммы]],4,0),"")</f>
        <v>1.1.4</v>
      </c>
      <c r="AA262" s="1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62" s="1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62" s="12" t="str">
        <f t="shared" ref="AC262:AC315" si="4">"КФКиС"</f>
        <v>КФКиС</v>
      </c>
    </row>
    <row r="263" spans="1:29" x14ac:dyDescent="0.25">
      <c r="A263" t="s">
        <v>22</v>
      </c>
      <c r="B263">
        <v>1101</v>
      </c>
      <c r="C263" t="s">
        <v>41</v>
      </c>
      <c r="D263">
        <v>621</v>
      </c>
      <c r="E263">
        <v>400010</v>
      </c>
      <c r="F263">
        <v>241</v>
      </c>
      <c r="G263">
        <v>226010</v>
      </c>
      <c r="H263" t="s">
        <v>33</v>
      </c>
      <c r="J263">
        <v>210</v>
      </c>
      <c r="K263">
        <v>272042534</v>
      </c>
      <c r="L263">
        <v>-316729</v>
      </c>
      <c r="M263">
        <v>-480205</v>
      </c>
      <c r="N263">
        <v>-633647</v>
      </c>
      <c r="O263">
        <v>0</v>
      </c>
      <c r="P263">
        <v>-316729</v>
      </c>
      <c r="Q263">
        <v>0</v>
      </c>
      <c r="R263">
        <v>0</v>
      </c>
      <c r="S263">
        <v>0</v>
      </c>
      <c r="T263">
        <v>0</v>
      </c>
      <c r="U263">
        <v>0</v>
      </c>
      <c r="V263">
        <v>-316729</v>
      </c>
      <c r="X263" s="12" t="str">
        <f>VLOOKUP(Результат[[#This Row],[Тип средств]],Таблица4[],2,0)</f>
        <v>Бюджетные средства (Бюджет муниципального образования)</v>
      </c>
      <c r="Y263" s="12" t="str">
        <f>VLOOKUP(Результат[[#This Row],[Тип средств]],Таблица4[],3,0)</f>
        <v>Местный бюджет</v>
      </c>
      <c r="Z263" s="12" t="str">
        <f>IF(LEFT(Результат[[#This Row],[ЦСР]],2)="06",VLOOKUP(Результат[[#This Row],[ЦСР]],Таблица3[[ЦСР]:[Пункт подпрограммы]],4,0),"")</f>
        <v>1.1.4</v>
      </c>
      <c r="AA263" s="1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63" s="1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63" s="12" t="str">
        <f t="shared" si="4"/>
        <v>КФКиС</v>
      </c>
    </row>
    <row r="264" spans="1:29" x14ac:dyDescent="0.25">
      <c r="A264" t="s">
        <v>22</v>
      </c>
      <c r="B264">
        <v>1101</v>
      </c>
      <c r="C264" t="s">
        <v>42</v>
      </c>
      <c r="D264">
        <v>621</v>
      </c>
      <c r="E264">
        <v>400010</v>
      </c>
      <c r="F264">
        <v>241</v>
      </c>
      <c r="G264">
        <v>310003</v>
      </c>
      <c r="H264" t="s">
        <v>33</v>
      </c>
      <c r="J264">
        <v>210</v>
      </c>
      <c r="K264">
        <v>272042534</v>
      </c>
      <c r="L264">
        <v>0</v>
      </c>
      <c r="M264">
        <v>0</v>
      </c>
      <c r="N264">
        <v>0</v>
      </c>
      <c r="O264">
        <v>0</v>
      </c>
      <c r="P264">
        <v>0</v>
      </c>
      <c r="Q264">
        <v>0</v>
      </c>
      <c r="R264">
        <v>81363</v>
      </c>
      <c r="S264">
        <v>0</v>
      </c>
      <c r="T264">
        <v>0</v>
      </c>
      <c r="U264">
        <v>81363</v>
      </c>
      <c r="V264">
        <v>-81363</v>
      </c>
      <c r="X264" s="12" t="str">
        <f>VLOOKUP(Результат[[#This Row],[Тип средств]],Таблица4[],2,0)</f>
        <v>Бюджетные средства (Бюджет муниципального образования)</v>
      </c>
      <c r="Y264" s="12" t="str">
        <f>VLOOKUP(Результат[[#This Row],[Тип средств]],Таблица4[],3,0)</f>
        <v>Местный бюджет</v>
      </c>
      <c r="Z264" s="12" t="str">
        <f>IF(LEFT(Результат[[#This Row],[ЦСР]],2)="06",VLOOKUP(Результат[[#This Row],[ЦСР]],Таблица3[[ЦСР]:[Пункт подпрограммы]],4,0),"")</f>
        <v>1.1.4</v>
      </c>
      <c r="AA264" s="1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64" s="1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64" s="12" t="str">
        <f t="shared" si="4"/>
        <v>КФКиС</v>
      </c>
    </row>
    <row r="265" spans="1:29" x14ac:dyDescent="0.25">
      <c r="A265" t="s">
        <v>22</v>
      </c>
      <c r="B265">
        <v>1101</v>
      </c>
      <c r="C265" t="s">
        <v>43</v>
      </c>
      <c r="D265">
        <v>611</v>
      </c>
      <c r="E265">
        <v>400010</v>
      </c>
      <c r="F265">
        <v>241</v>
      </c>
      <c r="G265">
        <v>346002</v>
      </c>
      <c r="H265" t="s">
        <v>24</v>
      </c>
      <c r="J265">
        <v>120</v>
      </c>
      <c r="K265">
        <v>272042620</v>
      </c>
      <c r="L265">
        <v>0</v>
      </c>
      <c r="M265">
        <v>0</v>
      </c>
      <c r="N265">
        <v>0</v>
      </c>
      <c r="O265">
        <v>0</v>
      </c>
      <c r="P265">
        <v>0</v>
      </c>
      <c r="Q265">
        <v>0</v>
      </c>
      <c r="R265">
        <v>795000</v>
      </c>
      <c r="S265">
        <v>0</v>
      </c>
      <c r="T265">
        <v>0</v>
      </c>
      <c r="U265">
        <v>795000</v>
      </c>
      <c r="V265">
        <v>-795000</v>
      </c>
      <c r="X265" s="12" t="str">
        <f>VLOOKUP(Результат[[#This Row],[Тип средств]],Таблица4[],2,0)</f>
        <v>Бюджетные средства (Бюджет муниципального образования)</v>
      </c>
      <c r="Y265" s="12" t="str">
        <f>VLOOKUP(Результат[[#This Row],[Тип средств]],Таблица4[],3,0)</f>
        <v>Местный бюджет</v>
      </c>
      <c r="Z265" s="12" t="str">
        <f>IF(LEFT(Результат[[#This Row],[ЦСР]],2)="06",VLOOKUP(Результат[[#This Row],[ЦСР]],Таблица3[[ЦСР]:[Пункт подпрограммы]],4,0),"")</f>
        <v/>
      </c>
      <c r="AA265" s="12" t="str">
        <f>IF(LEFT(Результат[[#This Row],[Пункт подпрограммы]],1)="1","Развитие физической культуры и спорта в городе Нефтеюганске","")</f>
        <v/>
      </c>
      <c r="AB265" s="1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
      </c>
      <c r="AC265" s="12" t="str">
        <f t="shared" si="4"/>
        <v>КФКиС</v>
      </c>
    </row>
    <row r="266" spans="1:29" x14ac:dyDescent="0.25">
      <c r="A266" t="s">
        <v>22</v>
      </c>
      <c r="B266">
        <v>1101</v>
      </c>
      <c r="C266" t="s">
        <v>44</v>
      </c>
      <c r="D266">
        <v>611</v>
      </c>
      <c r="E266">
        <v>400010</v>
      </c>
      <c r="F266">
        <v>241</v>
      </c>
      <c r="G266">
        <v>225010</v>
      </c>
      <c r="H266" t="s">
        <v>29</v>
      </c>
      <c r="J266">
        <v>110</v>
      </c>
      <c r="K266">
        <v>272042520</v>
      </c>
      <c r="L266">
        <v>0</v>
      </c>
      <c r="M266">
        <v>0</v>
      </c>
      <c r="N266">
        <v>0</v>
      </c>
      <c r="O266">
        <v>0</v>
      </c>
      <c r="P266">
        <v>0</v>
      </c>
      <c r="Q266">
        <v>68500</v>
      </c>
      <c r="R266">
        <v>153700</v>
      </c>
      <c r="S266">
        <v>102700</v>
      </c>
      <c r="T266">
        <v>85700</v>
      </c>
      <c r="U266">
        <v>410600</v>
      </c>
      <c r="V266">
        <v>-410600</v>
      </c>
      <c r="X266" s="12" t="str">
        <f>VLOOKUP(Результат[[#This Row],[Тип средств]],Таблица4[],2,0)</f>
        <v>Бюджетные средства (Бюджет муниципального образования)</v>
      </c>
      <c r="Y266" s="12" t="str">
        <f>VLOOKUP(Результат[[#This Row],[Тип средств]],Таблица4[],3,0)</f>
        <v>Местный бюджет</v>
      </c>
      <c r="Z266" s="12" t="str">
        <f>IF(LEFT(Результат[[#This Row],[ЦСР]],2)="06",VLOOKUP(Результат[[#This Row],[ЦСР]],Таблица3[[ЦСР]:[Пункт подпрограммы]],4,0),"")</f>
        <v/>
      </c>
      <c r="AA266" s="12" t="str">
        <f>IF(LEFT(Результат[[#This Row],[Пункт подпрограммы]],1)="1","Развитие физической культуры и спорта в городе Нефтеюганске","")</f>
        <v/>
      </c>
      <c r="AB266" s="1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
      </c>
      <c r="AC266" s="12" t="str">
        <f t="shared" si="4"/>
        <v>КФКиС</v>
      </c>
    </row>
    <row r="267" spans="1:29" x14ac:dyDescent="0.25">
      <c r="A267" t="s">
        <v>22</v>
      </c>
      <c r="B267">
        <v>1101</v>
      </c>
      <c r="C267" t="s">
        <v>44</v>
      </c>
      <c r="D267">
        <v>611</v>
      </c>
      <c r="E267">
        <v>400010</v>
      </c>
      <c r="F267">
        <v>241</v>
      </c>
      <c r="G267">
        <v>225010</v>
      </c>
      <c r="H267" t="s">
        <v>31</v>
      </c>
      <c r="J267">
        <v>110</v>
      </c>
      <c r="K267">
        <v>272042520</v>
      </c>
      <c r="L267">
        <v>113496</v>
      </c>
      <c r="M267">
        <v>0</v>
      </c>
      <c r="N267">
        <v>0</v>
      </c>
      <c r="O267">
        <v>9458</v>
      </c>
      <c r="P267">
        <v>104038</v>
      </c>
      <c r="Q267">
        <v>28374</v>
      </c>
      <c r="R267">
        <v>28374</v>
      </c>
      <c r="S267">
        <v>62778</v>
      </c>
      <c r="T267">
        <v>28374</v>
      </c>
      <c r="U267">
        <v>147900</v>
      </c>
      <c r="V267">
        <v>-34404</v>
      </c>
      <c r="X267" s="12" t="str">
        <f>VLOOKUP(Результат[[#This Row],[Тип средств]],Таблица4[],2,0)</f>
        <v>Бюджетные средства (Бюджет муниципального образования)</v>
      </c>
      <c r="Y267" s="12" t="str">
        <f>VLOOKUP(Результат[[#This Row],[Тип средств]],Таблица4[],3,0)</f>
        <v>Местный бюджет</v>
      </c>
      <c r="Z267" s="12" t="str">
        <f>IF(LEFT(Результат[[#This Row],[ЦСР]],2)="06",VLOOKUP(Результат[[#This Row],[ЦСР]],Таблица3[[ЦСР]:[Пункт подпрограммы]],4,0),"")</f>
        <v/>
      </c>
      <c r="AA267" s="12" t="str">
        <f>IF(LEFT(Результат[[#This Row],[Пункт подпрограммы]],1)="1","Развитие физической культуры и спорта в городе Нефтеюганске","")</f>
        <v/>
      </c>
      <c r="AB267" s="1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
      </c>
      <c r="AC267" s="12" t="str">
        <f t="shared" si="4"/>
        <v>КФКиС</v>
      </c>
    </row>
    <row r="268" spans="1:29" x14ac:dyDescent="0.25">
      <c r="A268" t="s">
        <v>22</v>
      </c>
      <c r="B268">
        <v>1101</v>
      </c>
      <c r="C268" t="s">
        <v>44</v>
      </c>
      <c r="D268">
        <v>611</v>
      </c>
      <c r="E268">
        <v>400010</v>
      </c>
      <c r="F268">
        <v>241</v>
      </c>
      <c r="G268">
        <v>225010</v>
      </c>
      <c r="H268" t="s">
        <v>24</v>
      </c>
      <c r="J268">
        <v>110</v>
      </c>
      <c r="K268">
        <v>272042520</v>
      </c>
      <c r="L268">
        <v>0</v>
      </c>
      <c r="M268">
        <v>0</v>
      </c>
      <c r="N268">
        <v>0</v>
      </c>
      <c r="O268">
        <v>0</v>
      </c>
      <c r="P268">
        <v>0</v>
      </c>
      <c r="Q268">
        <v>47000</v>
      </c>
      <c r="R268">
        <v>47000</v>
      </c>
      <c r="S268">
        <v>47000</v>
      </c>
      <c r="T268">
        <v>50403</v>
      </c>
      <c r="U268">
        <v>191403</v>
      </c>
      <c r="V268">
        <v>-191403</v>
      </c>
      <c r="X268" s="12" t="str">
        <f>VLOOKUP(Результат[[#This Row],[Тип средств]],Таблица4[],2,0)</f>
        <v>Бюджетные средства (Бюджет муниципального образования)</v>
      </c>
      <c r="Y268" s="12" t="str">
        <f>VLOOKUP(Результат[[#This Row],[Тип средств]],Таблица4[],3,0)</f>
        <v>Местный бюджет</v>
      </c>
      <c r="Z268" s="12" t="str">
        <f>IF(LEFT(Результат[[#This Row],[ЦСР]],2)="06",VLOOKUP(Результат[[#This Row],[ЦСР]],Таблица3[[ЦСР]:[Пункт подпрограммы]],4,0),"")</f>
        <v/>
      </c>
      <c r="AA268" s="12" t="str">
        <f>IF(LEFT(Результат[[#This Row],[Пункт подпрограммы]],1)="1","Развитие физической культуры и спорта в городе Нефтеюганске","")</f>
        <v/>
      </c>
      <c r="AB268" s="1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
      </c>
      <c r="AC268" s="12" t="str">
        <f t="shared" si="4"/>
        <v>КФКиС</v>
      </c>
    </row>
    <row r="269" spans="1:29" x14ac:dyDescent="0.25">
      <c r="A269" t="s">
        <v>22</v>
      </c>
      <c r="B269">
        <v>1101</v>
      </c>
      <c r="C269" t="s">
        <v>44</v>
      </c>
      <c r="D269">
        <v>611</v>
      </c>
      <c r="E269">
        <v>400010</v>
      </c>
      <c r="F269">
        <v>241</v>
      </c>
      <c r="G269">
        <v>225010</v>
      </c>
      <c r="H269" t="s">
        <v>32</v>
      </c>
      <c r="J269">
        <v>110</v>
      </c>
      <c r="K269">
        <v>272042520</v>
      </c>
      <c r="L269">
        <v>1678</v>
      </c>
      <c r="M269">
        <v>0</v>
      </c>
      <c r="N269">
        <v>0</v>
      </c>
      <c r="O269">
        <v>32000</v>
      </c>
      <c r="P269">
        <v>-30322</v>
      </c>
      <c r="Q269">
        <v>33678</v>
      </c>
      <c r="R269">
        <v>48000</v>
      </c>
      <c r="S269">
        <v>16000</v>
      </c>
      <c r="T269">
        <v>0</v>
      </c>
      <c r="U269">
        <v>97678</v>
      </c>
      <c r="V269">
        <v>-96000</v>
      </c>
      <c r="X269" s="12" t="str">
        <f>VLOOKUP(Результат[[#This Row],[Тип средств]],Таблица4[],2,0)</f>
        <v>Бюджетные средства (Бюджет муниципального образования)</v>
      </c>
      <c r="Y269" s="12" t="str">
        <f>VLOOKUP(Результат[[#This Row],[Тип средств]],Таблица4[],3,0)</f>
        <v>Местный бюджет</v>
      </c>
      <c r="Z269" s="12" t="str">
        <f>IF(LEFT(Результат[[#This Row],[ЦСР]],2)="06",VLOOKUP(Результат[[#This Row],[ЦСР]],Таблица3[[ЦСР]:[Пункт подпрограммы]],4,0),"")</f>
        <v/>
      </c>
      <c r="AA269" s="12" t="str">
        <f>IF(LEFT(Результат[[#This Row],[Пункт подпрограммы]],1)="1","Развитие физической культуры и спорта в городе Нефтеюганске","")</f>
        <v/>
      </c>
      <c r="AB269" s="1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
      </c>
      <c r="AC269" s="12" t="str">
        <f t="shared" si="4"/>
        <v>КФКиС</v>
      </c>
    </row>
    <row r="270" spans="1:29" x14ac:dyDescent="0.25">
      <c r="A270" t="s">
        <v>22</v>
      </c>
      <c r="B270">
        <v>1101</v>
      </c>
      <c r="C270" t="s">
        <v>44</v>
      </c>
      <c r="D270">
        <v>611</v>
      </c>
      <c r="E270">
        <v>400010</v>
      </c>
      <c r="F270">
        <v>241</v>
      </c>
      <c r="G270">
        <v>225010</v>
      </c>
      <c r="H270" t="s">
        <v>29</v>
      </c>
      <c r="J270">
        <v>120</v>
      </c>
      <c r="K270">
        <v>272042520</v>
      </c>
      <c r="L270">
        <v>0</v>
      </c>
      <c r="M270">
        <v>0</v>
      </c>
      <c r="N270">
        <v>0</v>
      </c>
      <c r="O270">
        <v>0</v>
      </c>
      <c r="P270">
        <v>0</v>
      </c>
      <c r="Q270">
        <v>0</v>
      </c>
      <c r="R270">
        <v>0</v>
      </c>
      <c r="S270">
        <v>0</v>
      </c>
      <c r="T270">
        <v>108400</v>
      </c>
      <c r="U270">
        <v>108400</v>
      </c>
      <c r="V270">
        <v>-108400</v>
      </c>
      <c r="X270" s="12" t="str">
        <f>VLOOKUP(Результат[[#This Row],[Тип средств]],Таблица4[],2,0)</f>
        <v>Бюджетные средства (Бюджет муниципального образования)</v>
      </c>
      <c r="Y270" s="12" t="str">
        <f>VLOOKUP(Результат[[#This Row],[Тип средств]],Таблица4[],3,0)</f>
        <v>Местный бюджет</v>
      </c>
      <c r="Z270" s="12" t="str">
        <f>IF(LEFT(Результат[[#This Row],[ЦСР]],2)="06",VLOOKUP(Результат[[#This Row],[ЦСР]],Таблица3[[ЦСР]:[Пункт подпрограммы]],4,0),"")</f>
        <v/>
      </c>
      <c r="AA270" s="12" t="str">
        <f>IF(LEFT(Результат[[#This Row],[Пункт подпрограммы]],1)="1","Развитие физической культуры и спорта в городе Нефтеюганске","")</f>
        <v/>
      </c>
      <c r="AB270" s="1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
      </c>
      <c r="AC270" s="12" t="str">
        <f t="shared" si="4"/>
        <v>КФКиС</v>
      </c>
    </row>
    <row r="271" spans="1:29" x14ac:dyDescent="0.25">
      <c r="A271" t="s">
        <v>22</v>
      </c>
      <c r="B271">
        <v>1101</v>
      </c>
      <c r="C271" t="s">
        <v>44</v>
      </c>
      <c r="D271">
        <v>611</v>
      </c>
      <c r="E271">
        <v>400010</v>
      </c>
      <c r="F271">
        <v>241</v>
      </c>
      <c r="G271">
        <v>225010</v>
      </c>
      <c r="H271" t="s">
        <v>31</v>
      </c>
      <c r="J271">
        <v>120</v>
      </c>
      <c r="K271">
        <v>272042520</v>
      </c>
      <c r="L271">
        <v>-113496</v>
      </c>
      <c r="M271">
        <v>0</v>
      </c>
      <c r="N271">
        <v>0</v>
      </c>
      <c r="O271">
        <v>0</v>
      </c>
      <c r="P271">
        <v>-113496</v>
      </c>
      <c r="Q271">
        <v>0</v>
      </c>
      <c r="R271">
        <v>0</v>
      </c>
      <c r="S271">
        <v>0</v>
      </c>
      <c r="T271">
        <v>0</v>
      </c>
      <c r="U271">
        <v>0</v>
      </c>
      <c r="V271">
        <v>-113496</v>
      </c>
      <c r="X271" s="12" t="str">
        <f>VLOOKUP(Результат[[#This Row],[Тип средств]],Таблица4[],2,0)</f>
        <v>Бюджетные средства (Бюджет муниципального образования)</v>
      </c>
      <c r="Y271" s="12" t="str">
        <f>VLOOKUP(Результат[[#This Row],[Тип средств]],Таблица4[],3,0)</f>
        <v>Местный бюджет</v>
      </c>
      <c r="Z271" s="12" t="str">
        <f>IF(LEFT(Результат[[#This Row],[ЦСР]],2)="06",VLOOKUP(Результат[[#This Row],[ЦСР]],Таблица3[[ЦСР]:[Пункт подпрограммы]],4,0),"")</f>
        <v/>
      </c>
      <c r="AA271" s="12" t="str">
        <f>IF(LEFT(Результат[[#This Row],[Пункт подпрограммы]],1)="1","Развитие физической культуры и спорта в городе Нефтеюганске","")</f>
        <v/>
      </c>
      <c r="AB271" s="1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
      </c>
      <c r="AC271" s="12" t="str">
        <f t="shared" si="4"/>
        <v>КФКиС</v>
      </c>
    </row>
    <row r="272" spans="1:29" x14ac:dyDescent="0.25">
      <c r="A272" t="s">
        <v>22</v>
      </c>
      <c r="B272">
        <v>1101</v>
      </c>
      <c r="C272" t="s">
        <v>44</v>
      </c>
      <c r="D272">
        <v>611</v>
      </c>
      <c r="E272">
        <v>400010</v>
      </c>
      <c r="F272">
        <v>241</v>
      </c>
      <c r="G272">
        <v>225010</v>
      </c>
      <c r="H272" t="s">
        <v>24</v>
      </c>
      <c r="J272">
        <v>120</v>
      </c>
      <c r="K272">
        <v>272042520</v>
      </c>
      <c r="L272">
        <v>0</v>
      </c>
      <c r="M272">
        <v>0</v>
      </c>
      <c r="N272">
        <v>0</v>
      </c>
      <c r="O272">
        <v>0</v>
      </c>
      <c r="P272">
        <v>0</v>
      </c>
      <c r="Q272">
        <v>0</v>
      </c>
      <c r="R272">
        <v>0</v>
      </c>
      <c r="S272">
        <v>0</v>
      </c>
      <c r="T272">
        <v>62097</v>
      </c>
      <c r="U272">
        <v>62097</v>
      </c>
      <c r="V272">
        <v>-62097</v>
      </c>
      <c r="X272" s="12" t="str">
        <f>VLOOKUP(Результат[[#This Row],[Тип средств]],Таблица4[],2,0)</f>
        <v>Бюджетные средства (Бюджет муниципального образования)</v>
      </c>
      <c r="Y272" s="12" t="str">
        <f>VLOOKUP(Результат[[#This Row],[Тип средств]],Таблица4[],3,0)</f>
        <v>Местный бюджет</v>
      </c>
      <c r="Z272" s="12" t="str">
        <f>IF(LEFT(Результат[[#This Row],[ЦСР]],2)="06",VLOOKUP(Результат[[#This Row],[ЦСР]],Таблица3[[ЦСР]:[Пункт подпрограммы]],4,0),"")</f>
        <v/>
      </c>
      <c r="AA272" s="12" t="str">
        <f>IF(LEFT(Результат[[#This Row],[Пункт подпрограммы]],1)="1","Развитие физической культуры и спорта в городе Нефтеюганске","")</f>
        <v/>
      </c>
      <c r="AB272" s="1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
      </c>
      <c r="AC272" s="12" t="str">
        <f t="shared" si="4"/>
        <v>КФКиС</v>
      </c>
    </row>
    <row r="273" spans="1:29" x14ac:dyDescent="0.25">
      <c r="A273" t="s">
        <v>22</v>
      </c>
      <c r="B273">
        <v>1101</v>
      </c>
      <c r="C273" t="s">
        <v>44</v>
      </c>
      <c r="D273">
        <v>611</v>
      </c>
      <c r="E273">
        <v>400010</v>
      </c>
      <c r="F273">
        <v>241</v>
      </c>
      <c r="G273">
        <v>225010</v>
      </c>
      <c r="H273" t="s">
        <v>32</v>
      </c>
      <c r="J273">
        <v>120</v>
      </c>
      <c r="K273">
        <v>272042520</v>
      </c>
      <c r="L273">
        <v>-1678</v>
      </c>
      <c r="M273">
        <v>0</v>
      </c>
      <c r="N273">
        <v>0</v>
      </c>
      <c r="O273">
        <v>0</v>
      </c>
      <c r="P273">
        <v>-1678</v>
      </c>
      <c r="Q273">
        <v>3922</v>
      </c>
      <c r="R273">
        <v>5600</v>
      </c>
      <c r="S273">
        <v>37600</v>
      </c>
      <c r="T273">
        <v>45897</v>
      </c>
      <c r="U273">
        <v>93019</v>
      </c>
      <c r="V273">
        <v>-94697</v>
      </c>
      <c r="X273" s="12" t="str">
        <f>VLOOKUP(Результат[[#This Row],[Тип средств]],Таблица4[],2,0)</f>
        <v>Бюджетные средства (Бюджет муниципального образования)</v>
      </c>
      <c r="Y273" s="12" t="str">
        <f>VLOOKUP(Результат[[#This Row],[Тип средств]],Таблица4[],3,0)</f>
        <v>Местный бюджет</v>
      </c>
      <c r="Z273" s="12" t="str">
        <f>IF(LEFT(Результат[[#This Row],[ЦСР]],2)="06",VLOOKUP(Результат[[#This Row],[ЦСР]],Таблица3[[ЦСР]:[Пункт подпрограммы]],4,0),"")</f>
        <v/>
      </c>
      <c r="AA273" s="12" t="str">
        <f>IF(LEFT(Результат[[#This Row],[Пункт подпрограммы]],1)="1","Развитие физической культуры и спорта в городе Нефтеюганске","")</f>
        <v/>
      </c>
      <c r="AB273" s="1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
      </c>
      <c r="AC273" s="12" t="str">
        <f t="shared" si="4"/>
        <v>КФКиС</v>
      </c>
    </row>
    <row r="274" spans="1:29" x14ac:dyDescent="0.25">
      <c r="A274" t="s">
        <v>22</v>
      </c>
      <c r="B274">
        <v>1101</v>
      </c>
      <c r="C274" t="s">
        <v>44</v>
      </c>
      <c r="D274">
        <v>611</v>
      </c>
      <c r="E274">
        <v>400010</v>
      </c>
      <c r="F274">
        <v>241</v>
      </c>
      <c r="G274">
        <v>310001</v>
      </c>
      <c r="H274" t="s">
        <v>32</v>
      </c>
      <c r="J274">
        <v>120</v>
      </c>
      <c r="K274">
        <v>272042520</v>
      </c>
      <c r="L274">
        <v>0</v>
      </c>
      <c r="M274">
        <v>0</v>
      </c>
      <c r="N274">
        <v>0</v>
      </c>
      <c r="O274">
        <v>0</v>
      </c>
      <c r="P274">
        <v>0</v>
      </c>
      <c r="Q274">
        <v>0</v>
      </c>
      <c r="R274">
        <v>0</v>
      </c>
      <c r="S274">
        <v>9000</v>
      </c>
      <c r="T274">
        <v>0</v>
      </c>
      <c r="U274">
        <v>9000</v>
      </c>
      <c r="V274">
        <v>-9000</v>
      </c>
      <c r="X274" s="12" t="str">
        <f>VLOOKUP(Результат[[#This Row],[Тип средств]],Таблица4[],2,0)</f>
        <v>Бюджетные средства (Бюджет муниципального образования)</v>
      </c>
      <c r="Y274" s="12" t="str">
        <f>VLOOKUP(Результат[[#This Row],[Тип средств]],Таблица4[],3,0)</f>
        <v>Местный бюджет</v>
      </c>
      <c r="Z274" s="12" t="str">
        <f>IF(LEFT(Результат[[#This Row],[ЦСР]],2)="06",VLOOKUP(Результат[[#This Row],[ЦСР]],Таблица3[[ЦСР]:[Пункт подпрограммы]],4,0),"")</f>
        <v/>
      </c>
      <c r="AA274" s="12" t="str">
        <f>IF(LEFT(Результат[[#This Row],[Пункт подпрограммы]],1)="1","Развитие физической культуры и спорта в городе Нефтеюганске","")</f>
        <v/>
      </c>
      <c r="AB274" s="1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
      </c>
      <c r="AC274" s="12" t="str">
        <f t="shared" si="4"/>
        <v>КФКиС</v>
      </c>
    </row>
    <row r="275" spans="1:29" x14ac:dyDescent="0.25">
      <c r="A275" t="s">
        <v>22</v>
      </c>
      <c r="B275">
        <v>1101</v>
      </c>
      <c r="C275" t="s">
        <v>44</v>
      </c>
      <c r="D275">
        <v>621</v>
      </c>
      <c r="E275">
        <v>400010</v>
      </c>
      <c r="F275">
        <v>241</v>
      </c>
      <c r="G275">
        <v>225010</v>
      </c>
      <c r="H275" t="s">
        <v>33</v>
      </c>
      <c r="J275">
        <v>210</v>
      </c>
      <c r="K275">
        <v>272042520</v>
      </c>
      <c r="L275">
        <v>0</v>
      </c>
      <c r="M275">
        <v>0</v>
      </c>
      <c r="N275">
        <v>0</v>
      </c>
      <c r="O275">
        <v>31332.83</v>
      </c>
      <c r="P275">
        <v>-31332.83</v>
      </c>
      <c r="Q275">
        <v>50833</v>
      </c>
      <c r="R275">
        <v>90000</v>
      </c>
      <c r="S275">
        <v>80000</v>
      </c>
      <c r="T275">
        <v>32270</v>
      </c>
      <c r="U275">
        <v>253103</v>
      </c>
      <c r="V275">
        <v>-253103</v>
      </c>
      <c r="X275" s="12" t="str">
        <f>VLOOKUP(Результат[[#This Row],[Тип средств]],Таблица4[],2,0)</f>
        <v>Бюджетные средства (Бюджет муниципального образования)</v>
      </c>
      <c r="Y275" s="12" t="str">
        <f>VLOOKUP(Результат[[#This Row],[Тип средств]],Таблица4[],3,0)</f>
        <v>Местный бюджет</v>
      </c>
      <c r="Z275" s="12" t="str">
        <f>IF(LEFT(Результат[[#This Row],[ЦСР]],2)="06",VLOOKUP(Результат[[#This Row],[ЦСР]],Таблица3[[ЦСР]:[Пункт подпрограммы]],4,0),"")</f>
        <v/>
      </c>
      <c r="AA275" s="12" t="str">
        <f>IF(LEFT(Результат[[#This Row],[Пункт подпрограммы]],1)="1","Развитие физической культуры и спорта в городе Нефтеюганске","")</f>
        <v/>
      </c>
      <c r="AB275" s="1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
      </c>
      <c r="AC275" s="12" t="str">
        <f t="shared" si="4"/>
        <v>КФКиС</v>
      </c>
    </row>
    <row r="276" spans="1:29" x14ac:dyDescent="0.25">
      <c r="A276" t="s">
        <v>22</v>
      </c>
      <c r="B276">
        <v>1101</v>
      </c>
      <c r="C276" t="s">
        <v>45</v>
      </c>
      <c r="D276">
        <v>621</v>
      </c>
      <c r="E276">
        <v>400010</v>
      </c>
      <c r="F276">
        <v>241</v>
      </c>
      <c r="G276">
        <v>346001</v>
      </c>
      <c r="H276" t="s">
        <v>33</v>
      </c>
      <c r="J276">
        <v>210</v>
      </c>
      <c r="K276">
        <v>272042534</v>
      </c>
      <c r="L276">
        <v>0</v>
      </c>
      <c r="M276">
        <v>0</v>
      </c>
      <c r="N276">
        <v>0</v>
      </c>
      <c r="O276">
        <v>0</v>
      </c>
      <c r="P276">
        <v>0</v>
      </c>
      <c r="Q276">
        <v>0</v>
      </c>
      <c r="R276">
        <v>104300</v>
      </c>
      <c r="S276">
        <v>0</v>
      </c>
      <c r="T276">
        <v>0</v>
      </c>
      <c r="U276">
        <v>104300</v>
      </c>
      <c r="V276">
        <v>-104300</v>
      </c>
      <c r="X276" s="12" t="str">
        <f>VLOOKUP(Результат[[#This Row],[Тип средств]],Таблица4[],2,0)</f>
        <v>Бюджетные средства (Бюджет муниципального образования)</v>
      </c>
      <c r="Y276" s="12" t="str">
        <f>VLOOKUP(Результат[[#This Row],[Тип средств]],Таблица4[],3,0)</f>
        <v>Местный бюджет</v>
      </c>
      <c r="Z276" s="12" t="str">
        <f>IF(LEFT(Результат[[#This Row],[ЦСР]],2)="06",VLOOKUP(Результат[[#This Row],[ЦСР]],Таблица3[[ЦСР]:[Пункт подпрограммы]],4,0),"")</f>
        <v/>
      </c>
      <c r="AA276" s="12" t="str">
        <f>IF(LEFT(Результат[[#This Row],[Пункт подпрограммы]],1)="1","Развитие физической культуры и спорта в городе Нефтеюганске","")</f>
        <v/>
      </c>
      <c r="AB276" s="1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
      </c>
      <c r="AC276" s="12" t="str">
        <f t="shared" si="4"/>
        <v>КФКиС</v>
      </c>
    </row>
    <row r="277" spans="1:29" x14ac:dyDescent="0.25">
      <c r="A277" t="s">
        <v>22</v>
      </c>
      <c r="B277">
        <v>1101</v>
      </c>
      <c r="C277" t="s">
        <v>46</v>
      </c>
      <c r="D277">
        <v>611</v>
      </c>
      <c r="E277">
        <v>400010</v>
      </c>
      <c r="F277">
        <v>241</v>
      </c>
      <c r="G277">
        <v>310003</v>
      </c>
      <c r="H277" t="s">
        <v>29</v>
      </c>
      <c r="J277">
        <v>120</v>
      </c>
      <c r="K277">
        <v>272042515</v>
      </c>
      <c r="L277">
        <v>0</v>
      </c>
      <c r="M277">
        <v>0</v>
      </c>
      <c r="N277">
        <v>0</v>
      </c>
      <c r="O277">
        <v>0</v>
      </c>
      <c r="P277">
        <v>0</v>
      </c>
      <c r="Q277">
        <v>0</v>
      </c>
      <c r="R277">
        <v>480000</v>
      </c>
      <c r="S277">
        <v>0</v>
      </c>
      <c r="T277">
        <v>0</v>
      </c>
      <c r="U277">
        <v>480000</v>
      </c>
      <c r="V277">
        <v>-480000</v>
      </c>
      <c r="X277" s="12" t="str">
        <f>VLOOKUP(Результат[[#This Row],[Тип средств]],Таблица4[],2,0)</f>
        <v>Бюджетные средства (Бюджет муниципального образования)</v>
      </c>
      <c r="Y277" s="12" t="str">
        <f>VLOOKUP(Результат[[#This Row],[Тип средств]],Таблица4[],3,0)</f>
        <v>Местный бюджет</v>
      </c>
      <c r="Z277" s="12" t="str">
        <f>IF(LEFT(Результат[[#This Row],[ЦСР]],2)="06",VLOOKUP(Результат[[#This Row],[ЦСР]],Таблица3[[ЦСР]:[Пункт подпрограммы]],4,0),"")</f>
        <v/>
      </c>
      <c r="AA277" s="12" t="str">
        <f>IF(LEFT(Результат[[#This Row],[Пункт подпрограммы]],1)="1","Развитие физической культуры и спорта в городе Нефтеюганске","")</f>
        <v/>
      </c>
      <c r="AB277" s="1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
      </c>
      <c r="AC277" s="12" t="str">
        <f t="shared" si="4"/>
        <v>КФКиС</v>
      </c>
    </row>
    <row r="278" spans="1:29" x14ac:dyDescent="0.25">
      <c r="A278" t="s">
        <v>22</v>
      </c>
      <c r="B278">
        <v>1102</v>
      </c>
      <c r="C278" t="s">
        <v>47</v>
      </c>
      <c r="D278">
        <v>611</v>
      </c>
      <c r="E278">
        <v>400010</v>
      </c>
      <c r="F278">
        <v>241</v>
      </c>
      <c r="G278">
        <v>212002</v>
      </c>
      <c r="H278" t="s">
        <v>32</v>
      </c>
      <c r="J278">
        <v>910</v>
      </c>
      <c r="K278">
        <v>272042535</v>
      </c>
      <c r="L278">
        <v>0</v>
      </c>
      <c r="M278">
        <v>0</v>
      </c>
      <c r="N278">
        <v>0</v>
      </c>
      <c r="O278">
        <v>0</v>
      </c>
      <c r="P278">
        <v>0</v>
      </c>
      <c r="Q278">
        <v>1800</v>
      </c>
      <c r="R278">
        <v>1200</v>
      </c>
      <c r="S278">
        <v>0</v>
      </c>
      <c r="T278">
        <v>0</v>
      </c>
      <c r="U278">
        <v>3000</v>
      </c>
      <c r="V278">
        <v>-3000</v>
      </c>
      <c r="X278" s="12" t="str">
        <f>VLOOKUP(Результат[[#This Row],[Тип средств]],Таблица4[],2,0)</f>
        <v>Бюджетные средства (Бюджет муниципального образования)</v>
      </c>
      <c r="Y278" s="12" t="str">
        <f>VLOOKUP(Результат[[#This Row],[Тип средств]],Таблица4[],3,0)</f>
        <v>Местный бюджет</v>
      </c>
      <c r="Z278" s="12" t="str">
        <f>IF(LEFT(Результат[[#This Row],[ЦСР]],2)="06",VLOOKUP(Результат[[#This Row],[ЦСР]],Таблица3[[ЦСР]:[Пункт подпрограммы]],4,0),"")</f>
        <v>1.1.1</v>
      </c>
      <c r="AA278" s="1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78" s="1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78" s="12" t="str">
        <f t="shared" si="4"/>
        <v>КФКиС</v>
      </c>
    </row>
    <row r="279" spans="1:29" x14ac:dyDescent="0.25">
      <c r="A279" t="s">
        <v>22</v>
      </c>
      <c r="B279">
        <v>1102</v>
      </c>
      <c r="C279" t="s">
        <v>47</v>
      </c>
      <c r="D279">
        <v>611</v>
      </c>
      <c r="E279">
        <v>400010</v>
      </c>
      <c r="F279">
        <v>241</v>
      </c>
      <c r="G279">
        <v>226002</v>
      </c>
      <c r="H279" t="s">
        <v>32</v>
      </c>
      <c r="J279">
        <v>120</v>
      </c>
      <c r="K279">
        <v>272042534</v>
      </c>
      <c r="L279">
        <v>1797151</v>
      </c>
      <c r="M279">
        <v>5088951</v>
      </c>
      <c r="N279">
        <v>5088951</v>
      </c>
      <c r="O279">
        <v>0</v>
      </c>
      <c r="P279">
        <v>1797151</v>
      </c>
      <c r="Q279">
        <v>635132</v>
      </c>
      <c r="R279">
        <v>425438</v>
      </c>
      <c r="S279">
        <v>507883</v>
      </c>
      <c r="T279">
        <v>228698</v>
      </c>
      <c r="U279">
        <v>1797151</v>
      </c>
      <c r="V279">
        <v>0</v>
      </c>
      <c r="X279" s="12" t="str">
        <f>VLOOKUP(Результат[[#This Row],[Тип средств]],Таблица4[],2,0)</f>
        <v>Бюджетные средства (Бюджет муниципального образования)</v>
      </c>
      <c r="Y279" s="12" t="str">
        <f>VLOOKUP(Результат[[#This Row],[Тип средств]],Таблица4[],3,0)</f>
        <v>Местный бюджет</v>
      </c>
      <c r="Z279" s="12" t="str">
        <f>IF(LEFT(Результат[[#This Row],[ЦСР]],2)="06",VLOOKUP(Результат[[#This Row],[ЦСР]],Таблица3[[ЦСР]:[Пункт подпрограммы]],4,0),"")</f>
        <v>1.1.1</v>
      </c>
      <c r="AA279" s="1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79" s="1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79" s="12" t="str">
        <f t="shared" si="4"/>
        <v>КФКиС</v>
      </c>
    </row>
    <row r="280" spans="1:29" x14ac:dyDescent="0.25">
      <c r="A280" t="s">
        <v>22</v>
      </c>
      <c r="B280">
        <v>1102</v>
      </c>
      <c r="C280" t="s">
        <v>47</v>
      </c>
      <c r="D280">
        <v>611</v>
      </c>
      <c r="E280">
        <v>400010</v>
      </c>
      <c r="F280">
        <v>241</v>
      </c>
      <c r="G280">
        <v>226002</v>
      </c>
      <c r="H280" t="s">
        <v>32</v>
      </c>
      <c r="J280">
        <v>910</v>
      </c>
      <c r="K280">
        <v>272042535</v>
      </c>
      <c r="L280">
        <v>-1797151</v>
      </c>
      <c r="M280">
        <v>-5088951</v>
      </c>
      <c r="N280">
        <v>-5088951</v>
      </c>
      <c r="O280">
        <v>175800</v>
      </c>
      <c r="P280">
        <v>-1972951</v>
      </c>
      <c r="Q280">
        <v>680000</v>
      </c>
      <c r="R280">
        <v>1627300</v>
      </c>
      <c r="S280">
        <v>295400</v>
      </c>
      <c r="T280">
        <v>727700</v>
      </c>
      <c r="U280">
        <v>3330400</v>
      </c>
      <c r="V280">
        <v>-5127551</v>
      </c>
      <c r="X280" s="12" t="str">
        <f>VLOOKUP(Результат[[#This Row],[Тип средств]],Таблица4[],2,0)</f>
        <v>Бюджетные средства (Бюджет муниципального образования)</v>
      </c>
      <c r="Y280" s="12" t="str">
        <f>VLOOKUP(Результат[[#This Row],[Тип средств]],Таблица4[],3,0)</f>
        <v>Местный бюджет</v>
      </c>
      <c r="Z280" s="12" t="str">
        <f>IF(LEFT(Результат[[#This Row],[ЦСР]],2)="06",VLOOKUP(Результат[[#This Row],[ЦСР]],Таблица3[[ЦСР]:[Пункт подпрограммы]],4,0),"")</f>
        <v>1.1.1</v>
      </c>
      <c r="AA280" s="1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80" s="1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80" s="12" t="str">
        <f t="shared" si="4"/>
        <v>КФКиС</v>
      </c>
    </row>
    <row r="281" spans="1:29" x14ac:dyDescent="0.25">
      <c r="A281" t="s">
        <v>22</v>
      </c>
      <c r="B281">
        <v>1102</v>
      </c>
      <c r="C281" t="s">
        <v>47</v>
      </c>
      <c r="D281">
        <v>611</v>
      </c>
      <c r="E281">
        <v>400010</v>
      </c>
      <c r="F281">
        <v>241</v>
      </c>
      <c r="G281">
        <v>346001</v>
      </c>
      <c r="H281" t="s">
        <v>32</v>
      </c>
      <c r="J281">
        <v>120</v>
      </c>
      <c r="K281">
        <v>272042535</v>
      </c>
      <c r="L281">
        <v>0</v>
      </c>
      <c r="M281">
        <v>0</v>
      </c>
      <c r="N281">
        <v>0</v>
      </c>
      <c r="O281">
        <v>0</v>
      </c>
      <c r="P281">
        <v>0</v>
      </c>
      <c r="Q281">
        <v>58000</v>
      </c>
      <c r="R281">
        <v>5000</v>
      </c>
      <c r="S281">
        <v>3000</v>
      </c>
      <c r="T281">
        <v>3000</v>
      </c>
      <c r="U281">
        <v>69000</v>
      </c>
      <c r="V281">
        <v>-69000</v>
      </c>
      <c r="X281" s="12" t="str">
        <f>VLOOKUP(Результат[[#This Row],[Тип средств]],Таблица4[],2,0)</f>
        <v>Бюджетные средства (Бюджет муниципального образования)</v>
      </c>
      <c r="Y281" s="12" t="str">
        <f>VLOOKUP(Результат[[#This Row],[Тип средств]],Таблица4[],3,0)</f>
        <v>Местный бюджет</v>
      </c>
      <c r="Z281" s="12" t="str">
        <f>IF(LEFT(Результат[[#This Row],[ЦСР]],2)="06",VLOOKUP(Результат[[#This Row],[ЦСР]],Таблица3[[ЦСР]:[Пункт подпрограммы]],4,0),"")</f>
        <v>1.1.1</v>
      </c>
      <c r="AA281" s="1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81" s="1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81" s="12" t="str">
        <f t="shared" si="4"/>
        <v>КФКиС</v>
      </c>
    </row>
    <row r="282" spans="1:29" x14ac:dyDescent="0.25">
      <c r="A282" t="s">
        <v>22</v>
      </c>
      <c r="B282">
        <v>1102</v>
      </c>
      <c r="C282" t="s">
        <v>47</v>
      </c>
      <c r="D282">
        <v>611</v>
      </c>
      <c r="E282">
        <v>400010</v>
      </c>
      <c r="F282">
        <v>241</v>
      </c>
      <c r="G282">
        <v>349002</v>
      </c>
      <c r="H282" t="s">
        <v>32</v>
      </c>
      <c r="J282">
        <v>120</v>
      </c>
      <c r="K282">
        <v>272042535</v>
      </c>
      <c r="L282">
        <v>0</v>
      </c>
      <c r="M282">
        <v>0</v>
      </c>
      <c r="N282">
        <v>0</v>
      </c>
      <c r="O282">
        <v>0</v>
      </c>
      <c r="P282">
        <v>0</v>
      </c>
      <c r="Q282">
        <v>807790</v>
      </c>
      <c r="R282">
        <v>283590</v>
      </c>
      <c r="S282">
        <v>253940</v>
      </c>
      <c r="T282">
        <v>23820</v>
      </c>
      <c r="U282">
        <v>1369140</v>
      </c>
      <c r="V282">
        <v>-1369140</v>
      </c>
      <c r="X282" s="12" t="str">
        <f>VLOOKUP(Результат[[#This Row],[Тип средств]],Таблица4[],2,0)</f>
        <v>Бюджетные средства (Бюджет муниципального образования)</v>
      </c>
      <c r="Y282" s="12" t="str">
        <f>VLOOKUP(Результат[[#This Row],[Тип средств]],Таблица4[],3,0)</f>
        <v>Местный бюджет</v>
      </c>
      <c r="Z282" s="12" t="str">
        <f>IF(LEFT(Результат[[#This Row],[ЦСР]],2)="06",VLOOKUP(Результат[[#This Row],[ЦСР]],Таблица3[[ЦСР]:[Пункт подпрограммы]],4,0),"")</f>
        <v>1.1.1</v>
      </c>
      <c r="AA282" s="1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82" s="1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82" s="12" t="str">
        <f t="shared" si="4"/>
        <v>КФКиС</v>
      </c>
    </row>
    <row r="283" spans="1:29" x14ac:dyDescent="0.25">
      <c r="A283" t="s">
        <v>22</v>
      </c>
      <c r="B283">
        <v>1102</v>
      </c>
      <c r="C283" t="s">
        <v>48</v>
      </c>
      <c r="D283">
        <v>611</v>
      </c>
      <c r="E283">
        <v>400010</v>
      </c>
      <c r="F283">
        <v>241</v>
      </c>
      <c r="G283">
        <v>226010</v>
      </c>
      <c r="H283" t="s">
        <v>32</v>
      </c>
      <c r="J283">
        <v>120</v>
      </c>
      <c r="K283">
        <v>272042715</v>
      </c>
      <c r="L283">
        <v>0</v>
      </c>
      <c r="M283">
        <v>0</v>
      </c>
      <c r="N283">
        <v>0</v>
      </c>
      <c r="O283">
        <v>0</v>
      </c>
      <c r="P283">
        <v>0</v>
      </c>
      <c r="Q283">
        <v>0</v>
      </c>
      <c r="R283">
        <v>0</v>
      </c>
      <c r="S283">
        <v>12657</v>
      </c>
      <c r="T283">
        <v>0</v>
      </c>
      <c r="U283">
        <v>12657</v>
      </c>
      <c r="V283">
        <v>-12657</v>
      </c>
      <c r="X283" s="12" t="str">
        <f>VLOOKUP(Результат[[#This Row],[Тип средств]],Таблица4[],2,0)</f>
        <v>Бюджетные средства (Бюджет муниципального образования)</v>
      </c>
      <c r="Y283" s="12" t="str">
        <f>VLOOKUP(Результат[[#This Row],[Тип средств]],Таблица4[],3,0)</f>
        <v>Местный бюджет</v>
      </c>
      <c r="Z283" s="12" t="str">
        <f>IF(LEFT(Результат[[#This Row],[ЦСР]],2)="06",VLOOKUP(Результат[[#This Row],[ЦСР]],Таблица3[[ЦСР]:[Пункт подпрограммы]],4,0),"")</f>
        <v/>
      </c>
      <c r="AA283" s="12" t="str">
        <f>IF(LEFT(Результат[[#This Row],[Пункт подпрограммы]],1)="1","Развитие физической культуры и спорта в городе Нефтеюганске","")</f>
        <v/>
      </c>
      <c r="AB283" s="1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
      </c>
      <c r="AC283" s="12" t="str">
        <f t="shared" si="4"/>
        <v>КФКиС</v>
      </c>
    </row>
    <row r="284" spans="1:29" x14ac:dyDescent="0.25">
      <c r="A284" t="s">
        <v>22</v>
      </c>
      <c r="B284">
        <v>1102</v>
      </c>
      <c r="C284" t="s">
        <v>48</v>
      </c>
      <c r="D284">
        <v>611</v>
      </c>
      <c r="E284">
        <v>400010</v>
      </c>
      <c r="F284">
        <v>241</v>
      </c>
      <c r="G284">
        <v>349001</v>
      </c>
      <c r="H284" t="s">
        <v>32</v>
      </c>
      <c r="J284">
        <v>120</v>
      </c>
      <c r="K284">
        <v>272042715</v>
      </c>
      <c r="L284">
        <v>0</v>
      </c>
      <c r="M284">
        <v>0</v>
      </c>
      <c r="N284">
        <v>0</v>
      </c>
      <c r="O284">
        <v>0</v>
      </c>
      <c r="P284">
        <v>0</v>
      </c>
      <c r="Q284">
        <v>0</v>
      </c>
      <c r="R284">
        <v>0</v>
      </c>
      <c r="S284">
        <v>7500</v>
      </c>
      <c r="T284">
        <v>0</v>
      </c>
      <c r="U284">
        <v>7500</v>
      </c>
      <c r="V284">
        <v>-7500</v>
      </c>
      <c r="X284" s="12" t="str">
        <f>VLOOKUP(Результат[[#This Row],[Тип средств]],Таблица4[],2,0)</f>
        <v>Бюджетные средства (Бюджет муниципального образования)</v>
      </c>
      <c r="Y284" s="12" t="str">
        <f>VLOOKUP(Результат[[#This Row],[Тип средств]],Таблица4[],3,0)</f>
        <v>Местный бюджет</v>
      </c>
      <c r="Z284" s="12" t="str">
        <f>IF(LEFT(Результат[[#This Row],[ЦСР]],2)="06",VLOOKUP(Результат[[#This Row],[ЦСР]],Таблица3[[ЦСР]:[Пункт подпрограммы]],4,0),"")</f>
        <v/>
      </c>
      <c r="AA284" s="12" t="str">
        <f>IF(LEFT(Результат[[#This Row],[Пункт подпрограммы]],1)="1","Развитие физической культуры и спорта в городе Нефтеюганске","")</f>
        <v/>
      </c>
      <c r="AB284" s="1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
      </c>
      <c r="AC284" s="12" t="str">
        <f t="shared" si="4"/>
        <v>КФКиС</v>
      </c>
    </row>
    <row r="285" spans="1:29" x14ac:dyDescent="0.25">
      <c r="A285" t="s">
        <v>22</v>
      </c>
      <c r="B285">
        <v>1102</v>
      </c>
      <c r="C285" t="s">
        <v>48</v>
      </c>
      <c r="D285">
        <v>611</v>
      </c>
      <c r="E285">
        <v>400010</v>
      </c>
      <c r="F285">
        <v>241</v>
      </c>
      <c r="G285">
        <v>349007</v>
      </c>
      <c r="H285" t="s">
        <v>32</v>
      </c>
      <c r="J285">
        <v>120</v>
      </c>
      <c r="K285">
        <v>272042715</v>
      </c>
      <c r="L285">
        <v>0</v>
      </c>
      <c r="M285">
        <v>0</v>
      </c>
      <c r="N285">
        <v>0</v>
      </c>
      <c r="O285">
        <v>0</v>
      </c>
      <c r="P285">
        <v>0</v>
      </c>
      <c r="Q285">
        <v>0</v>
      </c>
      <c r="R285">
        <v>101100</v>
      </c>
      <c r="S285">
        <v>0</v>
      </c>
      <c r="T285">
        <v>0</v>
      </c>
      <c r="U285">
        <v>101100</v>
      </c>
      <c r="V285">
        <v>-101100</v>
      </c>
      <c r="X285" s="12" t="str">
        <f>VLOOKUP(Результат[[#This Row],[Тип средств]],Таблица4[],2,0)</f>
        <v>Бюджетные средства (Бюджет муниципального образования)</v>
      </c>
      <c r="Y285" s="12" t="str">
        <f>VLOOKUP(Результат[[#This Row],[Тип средств]],Таблица4[],3,0)</f>
        <v>Местный бюджет</v>
      </c>
      <c r="Z285" s="12" t="str">
        <f>IF(LEFT(Результат[[#This Row],[ЦСР]],2)="06",VLOOKUP(Результат[[#This Row],[ЦСР]],Таблица3[[ЦСР]:[Пункт подпрограммы]],4,0),"")</f>
        <v/>
      </c>
      <c r="AA285" s="12" t="str">
        <f>IF(LEFT(Результат[[#This Row],[Пункт подпрограммы]],1)="1","Развитие физической культуры и спорта в городе Нефтеюганске","")</f>
        <v/>
      </c>
      <c r="AB285" s="1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
      </c>
      <c r="AC285" s="12" t="str">
        <f t="shared" si="4"/>
        <v>КФКиС</v>
      </c>
    </row>
    <row r="286" spans="1:29" x14ac:dyDescent="0.25">
      <c r="A286" t="s">
        <v>22</v>
      </c>
      <c r="B286">
        <v>1103</v>
      </c>
      <c r="C286" t="s">
        <v>41</v>
      </c>
      <c r="D286">
        <v>611</v>
      </c>
      <c r="E286">
        <v>400010</v>
      </c>
      <c r="F286">
        <v>241</v>
      </c>
      <c r="G286">
        <v>226010</v>
      </c>
      <c r="H286" t="s">
        <v>29</v>
      </c>
      <c r="J286">
        <v>120</v>
      </c>
      <c r="K286">
        <v>272042534</v>
      </c>
      <c r="L286">
        <v>229574</v>
      </c>
      <c r="M286">
        <v>275490</v>
      </c>
      <c r="N286">
        <v>298448</v>
      </c>
      <c r="O286">
        <v>0</v>
      </c>
      <c r="P286">
        <v>229574</v>
      </c>
      <c r="Q286">
        <v>19100</v>
      </c>
      <c r="R286">
        <v>86074</v>
      </c>
      <c r="S286">
        <v>32700</v>
      </c>
      <c r="T286">
        <v>91700</v>
      </c>
      <c r="U286">
        <v>229574</v>
      </c>
      <c r="V286">
        <v>0</v>
      </c>
      <c r="X286" s="12" t="str">
        <f>VLOOKUP(Результат[[#This Row],[Тип средств]],Таблица4[],2,0)</f>
        <v>Бюджетные средства (Бюджет муниципального образования)</v>
      </c>
      <c r="Y286" s="12" t="str">
        <f>VLOOKUP(Результат[[#This Row],[Тип средств]],Таблица4[],3,0)</f>
        <v>Местный бюджет</v>
      </c>
      <c r="Z286" s="12" t="str">
        <f>IF(LEFT(Результат[[#This Row],[ЦСР]],2)="06",VLOOKUP(Результат[[#This Row],[ЦСР]],Таблица3[[ЦСР]:[Пункт подпрограммы]],4,0),"")</f>
        <v>1.1.4</v>
      </c>
      <c r="AA286" s="1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86" s="1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86" s="12" t="str">
        <f t="shared" si="4"/>
        <v>КФКиС</v>
      </c>
    </row>
    <row r="287" spans="1:29" x14ac:dyDescent="0.25">
      <c r="A287" t="s">
        <v>22</v>
      </c>
      <c r="B287">
        <v>1103</v>
      </c>
      <c r="C287" t="s">
        <v>41</v>
      </c>
      <c r="D287">
        <v>611</v>
      </c>
      <c r="E287">
        <v>400010</v>
      </c>
      <c r="F287">
        <v>241</v>
      </c>
      <c r="G287">
        <v>226010</v>
      </c>
      <c r="H287" t="s">
        <v>31</v>
      </c>
      <c r="J287">
        <v>120</v>
      </c>
      <c r="K287">
        <v>272042534</v>
      </c>
      <c r="L287">
        <v>7320</v>
      </c>
      <c r="M287">
        <v>10607</v>
      </c>
      <c r="N287">
        <v>52224</v>
      </c>
      <c r="O287">
        <v>0</v>
      </c>
      <c r="P287">
        <v>7320</v>
      </c>
      <c r="Q287">
        <v>7320</v>
      </c>
      <c r="R287">
        <v>0</v>
      </c>
      <c r="S287">
        <v>0</v>
      </c>
      <c r="T287">
        <v>0</v>
      </c>
      <c r="U287">
        <v>7320</v>
      </c>
      <c r="V287">
        <v>0</v>
      </c>
      <c r="X287" s="12" t="str">
        <f>VLOOKUP(Результат[[#This Row],[Тип средств]],Таблица4[],2,0)</f>
        <v>Бюджетные средства (Бюджет муниципального образования)</v>
      </c>
      <c r="Y287" s="12" t="str">
        <f>VLOOKUP(Результат[[#This Row],[Тип средств]],Таблица4[],3,0)</f>
        <v>Местный бюджет</v>
      </c>
      <c r="Z287" s="12" t="str">
        <f>IF(LEFT(Результат[[#This Row],[ЦСР]],2)="06",VLOOKUP(Результат[[#This Row],[ЦСР]],Таблица3[[ЦСР]:[Пункт подпрограммы]],4,0),"")</f>
        <v>1.1.4</v>
      </c>
      <c r="AA287" s="1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87" s="1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87" s="12" t="str">
        <f t="shared" si="4"/>
        <v>КФКиС</v>
      </c>
    </row>
    <row r="288" spans="1:29" x14ac:dyDescent="0.25">
      <c r="A288" t="s">
        <v>22</v>
      </c>
      <c r="B288">
        <v>1103</v>
      </c>
      <c r="C288" t="s">
        <v>41</v>
      </c>
      <c r="D288">
        <v>611</v>
      </c>
      <c r="E288">
        <v>400010</v>
      </c>
      <c r="F288">
        <v>241</v>
      </c>
      <c r="G288">
        <v>226010</v>
      </c>
      <c r="H288" t="s">
        <v>24</v>
      </c>
      <c r="J288">
        <v>120</v>
      </c>
      <c r="K288">
        <v>272042534</v>
      </c>
      <c r="L288">
        <v>178970</v>
      </c>
      <c r="M288">
        <v>291748</v>
      </c>
      <c r="N288">
        <v>397752</v>
      </c>
      <c r="O288">
        <v>0</v>
      </c>
      <c r="P288">
        <v>178970</v>
      </c>
      <c r="Q288">
        <v>56400</v>
      </c>
      <c r="R288">
        <v>58800</v>
      </c>
      <c r="S288">
        <v>18800</v>
      </c>
      <c r="T288">
        <v>44970</v>
      </c>
      <c r="U288">
        <v>178970</v>
      </c>
      <c r="V288">
        <v>0</v>
      </c>
      <c r="X288" s="12" t="str">
        <f>VLOOKUP(Результат[[#This Row],[Тип средств]],Таблица4[],2,0)</f>
        <v>Бюджетные средства (Бюджет муниципального образования)</v>
      </c>
      <c r="Y288" s="12" t="str">
        <f>VLOOKUP(Результат[[#This Row],[Тип средств]],Таблица4[],3,0)</f>
        <v>Местный бюджет</v>
      </c>
      <c r="Z288" s="12" t="str">
        <f>IF(LEFT(Результат[[#This Row],[ЦСР]],2)="06",VLOOKUP(Результат[[#This Row],[ЦСР]],Таблица3[[ЦСР]:[Пункт подпрограммы]],4,0),"")</f>
        <v>1.1.4</v>
      </c>
      <c r="AA288" s="1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88" s="1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88" s="12" t="str">
        <f t="shared" si="4"/>
        <v>КФКиС</v>
      </c>
    </row>
    <row r="289" spans="1:29" x14ac:dyDescent="0.25">
      <c r="A289" t="s">
        <v>22</v>
      </c>
      <c r="B289">
        <v>1103</v>
      </c>
      <c r="C289" t="s">
        <v>41</v>
      </c>
      <c r="D289">
        <v>611</v>
      </c>
      <c r="E289">
        <v>400010</v>
      </c>
      <c r="F289">
        <v>241</v>
      </c>
      <c r="G289">
        <v>226011</v>
      </c>
      <c r="H289" t="s">
        <v>29</v>
      </c>
      <c r="J289">
        <v>120</v>
      </c>
      <c r="K289">
        <v>272042534</v>
      </c>
      <c r="L289">
        <v>61370</v>
      </c>
      <c r="M289">
        <v>194599</v>
      </c>
      <c r="N289">
        <v>340384</v>
      </c>
      <c r="O289">
        <v>0</v>
      </c>
      <c r="P289">
        <v>61370</v>
      </c>
      <c r="Q289">
        <v>0</v>
      </c>
      <c r="R289">
        <v>61370</v>
      </c>
      <c r="S289">
        <v>0</v>
      </c>
      <c r="T289">
        <v>0</v>
      </c>
      <c r="U289">
        <v>61370</v>
      </c>
      <c r="V289">
        <v>0</v>
      </c>
      <c r="X289" s="12" t="str">
        <f>VLOOKUP(Результат[[#This Row],[Тип средств]],Таблица4[],2,0)</f>
        <v>Бюджетные средства (Бюджет муниципального образования)</v>
      </c>
      <c r="Y289" s="12" t="str">
        <f>VLOOKUP(Результат[[#This Row],[Тип средств]],Таблица4[],3,0)</f>
        <v>Местный бюджет</v>
      </c>
      <c r="Z289" s="12" t="str">
        <f>IF(LEFT(Результат[[#This Row],[ЦСР]],2)="06",VLOOKUP(Результат[[#This Row],[ЦСР]],Таблица3[[ЦСР]:[Пункт подпрограммы]],4,0),"")</f>
        <v>1.1.4</v>
      </c>
      <c r="AA289" s="1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89" s="1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89" s="12" t="str">
        <f t="shared" si="4"/>
        <v>КФКиС</v>
      </c>
    </row>
    <row r="290" spans="1:29" x14ac:dyDescent="0.25">
      <c r="A290" t="s">
        <v>22</v>
      </c>
      <c r="B290">
        <v>1103</v>
      </c>
      <c r="C290" t="s">
        <v>41</v>
      </c>
      <c r="D290">
        <v>611</v>
      </c>
      <c r="E290">
        <v>400010</v>
      </c>
      <c r="F290">
        <v>241</v>
      </c>
      <c r="G290">
        <v>226011</v>
      </c>
      <c r="H290" t="s">
        <v>31</v>
      </c>
      <c r="J290">
        <v>120</v>
      </c>
      <c r="K290">
        <v>272042534</v>
      </c>
      <c r="L290">
        <v>168320</v>
      </c>
      <c r="M290">
        <v>259840</v>
      </c>
      <c r="N290">
        <v>304640</v>
      </c>
      <c r="O290">
        <v>0</v>
      </c>
      <c r="P290">
        <v>168320</v>
      </c>
      <c r="Q290">
        <v>0</v>
      </c>
      <c r="R290">
        <v>0</v>
      </c>
      <c r="S290">
        <v>0</v>
      </c>
      <c r="T290">
        <v>168320</v>
      </c>
      <c r="U290">
        <v>168320</v>
      </c>
      <c r="V290">
        <v>0</v>
      </c>
      <c r="X290" s="12" t="str">
        <f>VLOOKUP(Результат[[#This Row],[Тип средств]],Таблица4[],2,0)</f>
        <v>Бюджетные средства (Бюджет муниципального образования)</v>
      </c>
      <c r="Y290" s="12" t="str">
        <f>VLOOKUP(Результат[[#This Row],[Тип средств]],Таблица4[],3,0)</f>
        <v>Местный бюджет</v>
      </c>
      <c r="Z290" s="12" t="str">
        <f>IF(LEFT(Результат[[#This Row],[ЦСР]],2)="06",VLOOKUP(Результат[[#This Row],[ЦСР]],Таблица3[[ЦСР]:[Пункт подпрограммы]],4,0),"")</f>
        <v>1.1.4</v>
      </c>
      <c r="AA290" s="1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90" s="1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90" s="12" t="str">
        <f t="shared" si="4"/>
        <v>КФКиС</v>
      </c>
    </row>
    <row r="291" spans="1:29" x14ac:dyDescent="0.25">
      <c r="A291" t="s">
        <v>22</v>
      </c>
      <c r="B291">
        <v>1103</v>
      </c>
      <c r="C291" t="s">
        <v>41</v>
      </c>
      <c r="D291">
        <v>611</v>
      </c>
      <c r="E291">
        <v>400010</v>
      </c>
      <c r="F291">
        <v>241</v>
      </c>
      <c r="G291">
        <v>310003</v>
      </c>
      <c r="H291" t="s">
        <v>29</v>
      </c>
      <c r="J291">
        <v>120</v>
      </c>
      <c r="K291">
        <v>272042534</v>
      </c>
      <c r="L291">
        <v>25250</v>
      </c>
      <c r="M291">
        <v>25250</v>
      </c>
      <c r="N291">
        <v>25250</v>
      </c>
      <c r="O291">
        <v>0</v>
      </c>
      <c r="P291">
        <v>25250</v>
      </c>
      <c r="Q291">
        <v>0</v>
      </c>
      <c r="R291">
        <v>25250</v>
      </c>
      <c r="S291">
        <v>0</v>
      </c>
      <c r="T291">
        <v>0</v>
      </c>
      <c r="U291">
        <v>25250</v>
      </c>
      <c r="V291">
        <v>0</v>
      </c>
      <c r="X291" s="12" t="str">
        <f>VLOOKUP(Результат[[#This Row],[Тип средств]],Таблица4[],2,0)</f>
        <v>Бюджетные средства (Бюджет муниципального образования)</v>
      </c>
      <c r="Y291" s="12" t="str">
        <f>VLOOKUP(Результат[[#This Row],[Тип средств]],Таблица4[],3,0)</f>
        <v>Местный бюджет</v>
      </c>
      <c r="Z291" s="12" t="str">
        <f>IF(LEFT(Результат[[#This Row],[ЦСР]],2)="06",VLOOKUP(Результат[[#This Row],[ЦСР]],Таблица3[[ЦСР]:[Пункт подпрограммы]],4,0),"")</f>
        <v>1.1.4</v>
      </c>
      <c r="AA291" s="1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91" s="1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91" s="12" t="str">
        <f t="shared" si="4"/>
        <v>КФКиС</v>
      </c>
    </row>
    <row r="292" spans="1:29" x14ac:dyDescent="0.25">
      <c r="A292" t="s">
        <v>22</v>
      </c>
      <c r="B292">
        <v>1103</v>
      </c>
      <c r="C292" t="s">
        <v>41</v>
      </c>
      <c r="D292">
        <v>611</v>
      </c>
      <c r="E292">
        <v>400010</v>
      </c>
      <c r="F292">
        <v>241</v>
      </c>
      <c r="G292">
        <v>310003</v>
      </c>
      <c r="H292" t="s">
        <v>24</v>
      </c>
      <c r="J292">
        <v>120</v>
      </c>
      <c r="K292">
        <v>272042534</v>
      </c>
      <c r="L292">
        <v>37906</v>
      </c>
      <c r="M292">
        <v>40000</v>
      </c>
      <c r="N292">
        <v>40000</v>
      </c>
      <c r="O292">
        <v>0</v>
      </c>
      <c r="P292">
        <v>37906</v>
      </c>
      <c r="Q292">
        <v>0</v>
      </c>
      <c r="R292">
        <v>37906</v>
      </c>
      <c r="S292">
        <v>0</v>
      </c>
      <c r="T292">
        <v>0</v>
      </c>
      <c r="U292">
        <v>37906</v>
      </c>
      <c r="V292">
        <v>0</v>
      </c>
      <c r="X292" s="12" t="str">
        <f>VLOOKUP(Результат[[#This Row],[Тип средств]],Таблица4[],2,0)</f>
        <v>Бюджетные средства (Бюджет муниципального образования)</v>
      </c>
      <c r="Y292" s="12" t="str">
        <f>VLOOKUP(Результат[[#This Row],[Тип средств]],Таблица4[],3,0)</f>
        <v>Местный бюджет</v>
      </c>
      <c r="Z292" s="12" t="str">
        <f>IF(LEFT(Результат[[#This Row],[ЦСР]],2)="06",VLOOKUP(Результат[[#This Row],[ЦСР]],Таблица3[[ЦСР]:[Пункт подпрограммы]],4,0),"")</f>
        <v>1.1.4</v>
      </c>
      <c r="AA292" s="1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92" s="1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92" s="12" t="str">
        <f t="shared" si="4"/>
        <v>КФКиС</v>
      </c>
    </row>
    <row r="293" spans="1:29" x14ac:dyDescent="0.25">
      <c r="A293" t="s">
        <v>22</v>
      </c>
      <c r="B293">
        <v>1103</v>
      </c>
      <c r="C293" t="s">
        <v>41</v>
      </c>
      <c r="D293">
        <v>611</v>
      </c>
      <c r="E293">
        <v>400010</v>
      </c>
      <c r="F293">
        <v>241</v>
      </c>
      <c r="G293">
        <v>345001</v>
      </c>
      <c r="H293" t="s">
        <v>29</v>
      </c>
      <c r="J293">
        <v>120</v>
      </c>
      <c r="K293">
        <v>272042534</v>
      </c>
      <c r="L293">
        <v>27500</v>
      </c>
      <c r="M293">
        <v>27500</v>
      </c>
      <c r="N293">
        <v>27500</v>
      </c>
      <c r="O293">
        <v>0</v>
      </c>
      <c r="P293">
        <v>27500</v>
      </c>
      <c r="Q293">
        <v>0</v>
      </c>
      <c r="R293">
        <v>27500</v>
      </c>
      <c r="S293">
        <v>0</v>
      </c>
      <c r="T293">
        <v>0</v>
      </c>
      <c r="U293">
        <v>27500</v>
      </c>
      <c r="V293">
        <v>0</v>
      </c>
      <c r="X293" s="12" t="str">
        <f>VLOOKUP(Результат[[#This Row],[Тип средств]],Таблица4[],2,0)</f>
        <v>Бюджетные средства (Бюджет муниципального образования)</v>
      </c>
      <c r="Y293" s="12" t="str">
        <f>VLOOKUP(Результат[[#This Row],[Тип средств]],Таблица4[],3,0)</f>
        <v>Местный бюджет</v>
      </c>
      <c r="Z293" s="12" t="str">
        <f>IF(LEFT(Результат[[#This Row],[ЦСР]],2)="06",VLOOKUP(Результат[[#This Row],[ЦСР]],Таблица3[[ЦСР]:[Пункт подпрограммы]],4,0),"")</f>
        <v>1.1.4</v>
      </c>
      <c r="AA293" s="1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93" s="1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93" s="12" t="str">
        <f t="shared" si="4"/>
        <v>КФКиС</v>
      </c>
    </row>
    <row r="294" spans="1:29" x14ac:dyDescent="0.25">
      <c r="A294" t="s">
        <v>22</v>
      </c>
      <c r="B294">
        <v>1103</v>
      </c>
      <c r="C294" t="s">
        <v>41</v>
      </c>
      <c r="D294">
        <v>611</v>
      </c>
      <c r="E294">
        <v>400010</v>
      </c>
      <c r="F294">
        <v>241</v>
      </c>
      <c r="G294">
        <v>345001</v>
      </c>
      <c r="H294" t="s">
        <v>32</v>
      </c>
      <c r="J294">
        <v>120</v>
      </c>
      <c r="K294">
        <v>272042534</v>
      </c>
      <c r="L294">
        <v>25116</v>
      </c>
      <c r="M294">
        <v>0</v>
      </c>
      <c r="N294">
        <v>0</v>
      </c>
      <c r="O294">
        <v>0</v>
      </c>
      <c r="P294">
        <v>25116</v>
      </c>
      <c r="Q294">
        <v>0</v>
      </c>
      <c r="R294">
        <v>0</v>
      </c>
      <c r="S294">
        <v>25116</v>
      </c>
      <c r="T294">
        <v>0</v>
      </c>
      <c r="U294">
        <v>25116</v>
      </c>
      <c r="V294">
        <v>0</v>
      </c>
      <c r="X294" s="12" t="str">
        <f>VLOOKUP(Результат[[#This Row],[Тип средств]],Таблица4[],2,0)</f>
        <v>Бюджетные средства (Бюджет муниципального образования)</v>
      </c>
      <c r="Y294" s="12" t="str">
        <f>VLOOKUP(Результат[[#This Row],[Тип средств]],Таблица4[],3,0)</f>
        <v>Местный бюджет</v>
      </c>
      <c r="Z294" s="12" t="str">
        <f>IF(LEFT(Результат[[#This Row],[ЦСР]],2)="06",VLOOKUP(Результат[[#This Row],[ЦСР]],Таблица3[[ЦСР]:[Пункт подпрограммы]],4,0),"")</f>
        <v>1.1.4</v>
      </c>
      <c r="AA294" s="1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94" s="1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94" s="12" t="str">
        <f t="shared" si="4"/>
        <v>КФКиС</v>
      </c>
    </row>
    <row r="295" spans="1:29" x14ac:dyDescent="0.25">
      <c r="A295" t="s">
        <v>22</v>
      </c>
      <c r="B295">
        <v>1103</v>
      </c>
      <c r="C295" t="s">
        <v>41</v>
      </c>
      <c r="D295">
        <v>611</v>
      </c>
      <c r="E295">
        <v>400010</v>
      </c>
      <c r="F295">
        <v>241</v>
      </c>
      <c r="G295">
        <v>346001</v>
      </c>
      <c r="H295" t="s">
        <v>29</v>
      </c>
      <c r="J295">
        <v>120</v>
      </c>
      <c r="K295">
        <v>272042534</v>
      </c>
      <c r="L295">
        <v>5250</v>
      </c>
      <c r="M295">
        <v>5250</v>
      </c>
      <c r="N295">
        <v>5250</v>
      </c>
      <c r="O295">
        <v>0</v>
      </c>
      <c r="P295">
        <v>5250</v>
      </c>
      <c r="Q295">
        <v>0</v>
      </c>
      <c r="R295">
        <v>5250</v>
      </c>
      <c r="S295">
        <v>0</v>
      </c>
      <c r="T295">
        <v>0</v>
      </c>
      <c r="U295">
        <v>5250</v>
      </c>
      <c r="V295">
        <v>0</v>
      </c>
      <c r="X295" s="12" t="str">
        <f>VLOOKUP(Результат[[#This Row],[Тип средств]],Таблица4[],2,0)</f>
        <v>Бюджетные средства (Бюджет муниципального образования)</v>
      </c>
      <c r="Y295" s="12" t="str">
        <f>VLOOKUP(Результат[[#This Row],[Тип средств]],Таблица4[],3,0)</f>
        <v>Местный бюджет</v>
      </c>
      <c r="Z295" s="12" t="str">
        <f>IF(LEFT(Результат[[#This Row],[ЦСР]],2)="06",VLOOKUP(Результат[[#This Row],[ЦСР]],Таблица3[[ЦСР]:[Пункт подпрограммы]],4,0),"")</f>
        <v>1.1.4</v>
      </c>
      <c r="AA295" s="1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95" s="1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95" s="12" t="str">
        <f t="shared" si="4"/>
        <v>КФКиС</v>
      </c>
    </row>
    <row r="296" spans="1:29" x14ac:dyDescent="0.25">
      <c r="A296" t="s">
        <v>22</v>
      </c>
      <c r="B296">
        <v>1103</v>
      </c>
      <c r="C296" t="s">
        <v>41</v>
      </c>
      <c r="D296">
        <v>621</v>
      </c>
      <c r="E296">
        <v>400010</v>
      </c>
      <c r="F296">
        <v>241</v>
      </c>
      <c r="G296">
        <v>226010</v>
      </c>
      <c r="H296" t="s">
        <v>33</v>
      </c>
      <c r="J296">
        <v>210</v>
      </c>
      <c r="K296">
        <v>272042534</v>
      </c>
      <c r="L296">
        <v>316729</v>
      </c>
      <c r="M296">
        <v>480205</v>
      </c>
      <c r="N296">
        <v>633647</v>
      </c>
      <c r="O296">
        <v>22898.3</v>
      </c>
      <c r="P296">
        <v>293830.7</v>
      </c>
      <c r="Q296">
        <v>55000</v>
      </c>
      <c r="R296">
        <v>100000</v>
      </c>
      <c r="S296">
        <v>42200</v>
      </c>
      <c r="T296">
        <v>119529</v>
      </c>
      <c r="U296">
        <v>316729</v>
      </c>
      <c r="V296">
        <v>0</v>
      </c>
      <c r="X296" s="12" t="str">
        <f>VLOOKUP(Результат[[#This Row],[Тип средств]],Таблица4[],2,0)</f>
        <v>Бюджетные средства (Бюджет муниципального образования)</v>
      </c>
      <c r="Y296" s="12" t="str">
        <f>VLOOKUP(Результат[[#This Row],[Тип средств]],Таблица4[],3,0)</f>
        <v>Местный бюджет</v>
      </c>
      <c r="Z296" s="12" t="str">
        <f>IF(LEFT(Результат[[#This Row],[ЦСР]],2)="06",VLOOKUP(Результат[[#This Row],[ЦСР]],Таблица3[[ЦСР]:[Пункт подпрограммы]],4,0),"")</f>
        <v>1.1.4</v>
      </c>
      <c r="AA296" s="1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96" s="1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96" s="12" t="str">
        <f t="shared" si="4"/>
        <v>КФКиС</v>
      </c>
    </row>
    <row r="297" spans="1:29" x14ac:dyDescent="0.25">
      <c r="A297" t="s">
        <v>22</v>
      </c>
      <c r="B297">
        <v>1103</v>
      </c>
      <c r="C297" t="s">
        <v>23</v>
      </c>
      <c r="D297">
        <v>612</v>
      </c>
      <c r="E297">
        <v>400010</v>
      </c>
      <c r="F297">
        <v>241</v>
      </c>
      <c r="G297">
        <v>310003</v>
      </c>
      <c r="H297" t="s">
        <v>24</v>
      </c>
      <c r="J297">
        <v>120</v>
      </c>
      <c r="K297">
        <v>272042534</v>
      </c>
      <c r="L297">
        <v>0</v>
      </c>
      <c r="M297">
        <v>0</v>
      </c>
      <c r="N297">
        <v>0</v>
      </c>
      <c r="O297">
        <v>0</v>
      </c>
      <c r="P297">
        <v>0</v>
      </c>
      <c r="Q297">
        <v>0</v>
      </c>
      <c r="R297">
        <v>0</v>
      </c>
      <c r="S297">
        <v>59047</v>
      </c>
      <c r="T297">
        <v>0</v>
      </c>
      <c r="U297">
        <v>59047</v>
      </c>
      <c r="V297">
        <v>-59047</v>
      </c>
      <c r="X297" s="12" t="str">
        <f>VLOOKUP(Результат[[#This Row],[Тип средств]],Таблица4[],2,0)</f>
        <v>Бюджетные средства (Бюджет муниципального образования)</v>
      </c>
      <c r="Y297" s="12" t="str">
        <f>VLOOKUP(Результат[[#This Row],[Тип средств]],Таблица4[],3,0)</f>
        <v>Местный бюджет</v>
      </c>
      <c r="Z297" s="12" t="str">
        <f>IF(LEFT(Результат[[#This Row],[ЦСР]],2)="06",VLOOKUP(Результат[[#This Row],[ЦСР]],Таблица3[[ЦСР]:[Пункт подпрограммы]],4,0),"")</f>
        <v>1.1.5</v>
      </c>
      <c r="AA297" s="1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97" s="1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97" s="12" t="str">
        <f t="shared" si="4"/>
        <v>КФКиС</v>
      </c>
    </row>
    <row r="298" spans="1:29" x14ac:dyDescent="0.25">
      <c r="A298" t="s">
        <v>22</v>
      </c>
      <c r="B298">
        <v>1105</v>
      </c>
      <c r="C298" t="s">
        <v>49</v>
      </c>
      <c r="D298">
        <v>121</v>
      </c>
      <c r="E298">
        <v>400010</v>
      </c>
      <c r="F298">
        <v>211</v>
      </c>
      <c r="G298">
        <v>211001</v>
      </c>
      <c r="J298">
        <v>910</v>
      </c>
      <c r="K298">
        <v>272042602</v>
      </c>
      <c r="L298">
        <v>0</v>
      </c>
      <c r="M298">
        <v>0</v>
      </c>
      <c r="N298">
        <v>0</v>
      </c>
      <c r="O298">
        <v>2105186.71</v>
      </c>
      <c r="P298">
        <v>-2105186.71</v>
      </c>
      <c r="Q298">
        <v>3290000</v>
      </c>
      <c r="R298">
        <v>3200000</v>
      </c>
      <c r="S298">
        <v>3498000</v>
      </c>
      <c r="T298">
        <v>5870500</v>
      </c>
      <c r="U298">
        <v>15858500</v>
      </c>
      <c r="V298">
        <v>-15858500</v>
      </c>
      <c r="X298" s="12" t="str">
        <f>VLOOKUP(Результат[[#This Row],[Тип средств]],Таблица4[],2,0)</f>
        <v>Бюджетные средства (Бюджет муниципального образования)</v>
      </c>
      <c r="Y298" s="12" t="str">
        <f>VLOOKUP(Результат[[#This Row],[Тип средств]],Таблица4[],3,0)</f>
        <v>Местный бюджет</v>
      </c>
      <c r="Z298" s="12" t="str">
        <f>IF(LEFT(Результат[[#This Row],[ЦСР]],2)="06",VLOOKUP(Результат[[#This Row],[ЦСР]],Таблица3[[ЦСР]:[Пункт подпрограммы]],4,0),"")</f>
        <v>1.3.1</v>
      </c>
      <c r="AA298" s="1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98" s="1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Организация деятельности в сфере физической культуры и спорта</v>
      </c>
      <c r="AC298" s="12" t="str">
        <f t="shared" si="4"/>
        <v>КФКиС</v>
      </c>
    </row>
    <row r="299" spans="1:29" x14ac:dyDescent="0.25">
      <c r="A299" t="s">
        <v>22</v>
      </c>
      <c r="B299">
        <v>1105</v>
      </c>
      <c r="C299" t="s">
        <v>49</v>
      </c>
      <c r="D299">
        <v>122</v>
      </c>
      <c r="E299">
        <v>400010</v>
      </c>
      <c r="F299">
        <v>212</v>
      </c>
      <c r="G299">
        <v>212001</v>
      </c>
      <c r="J299">
        <v>910</v>
      </c>
      <c r="K299">
        <v>272042601</v>
      </c>
      <c r="L299">
        <v>0</v>
      </c>
      <c r="M299">
        <v>0</v>
      </c>
      <c r="N299">
        <v>0</v>
      </c>
      <c r="O299">
        <v>0</v>
      </c>
      <c r="P299">
        <v>0</v>
      </c>
      <c r="Q299">
        <v>3000</v>
      </c>
      <c r="R299">
        <v>5000</v>
      </c>
      <c r="S299">
        <v>5000</v>
      </c>
      <c r="T299">
        <v>5000</v>
      </c>
      <c r="U299">
        <v>18000</v>
      </c>
      <c r="V299">
        <v>-18000</v>
      </c>
      <c r="X299" s="12" t="str">
        <f>VLOOKUP(Результат[[#This Row],[Тип средств]],Таблица4[],2,0)</f>
        <v>Бюджетные средства (Бюджет муниципального образования)</v>
      </c>
      <c r="Y299" s="12" t="str">
        <f>VLOOKUP(Результат[[#This Row],[Тип средств]],Таблица4[],3,0)</f>
        <v>Местный бюджет</v>
      </c>
      <c r="Z299" s="12" t="str">
        <f>IF(LEFT(Результат[[#This Row],[ЦСР]],2)="06",VLOOKUP(Результат[[#This Row],[ЦСР]],Таблица3[[ЦСР]:[Пункт подпрограммы]],4,0),"")</f>
        <v>1.3.1</v>
      </c>
      <c r="AA299" s="1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99" s="1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Организация деятельности в сфере физической культуры и спорта</v>
      </c>
      <c r="AC299" s="12" t="str">
        <f t="shared" si="4"/>
        <v>КФКиС</v>
      </c>
    </row>
    <row r="300" spans="1:29" x14ac:dyDescent="0.25">
      <c r="A300" t="s">
        <v>22</v>
      </c>
      <c r="B300">
        <v>1105</v>
      </c>
      <c r="C300" t="s">
        <v>49</v>
      </c>
      <c r="D300">
        <v>122</v>
      </c>
      <c r="E300">
        <v>400010</v>
      </c>
      <c r="F300">
        <v>214</v>
      </c>
      <c r="G300">
        <v>214001</v>
      </c>
      <c r="J300">
        <v>910</v>
      </c>
      <c r="K300">
        <v>272042621</v>
      </c>
      <c r="L300">
        <v>0</v>
      </c>
      <c r="M300">
        <v>0</v>
      </c>
      <c r="N300">
        <v>0</v>
      </c>
      <c r="O300">
        <v>0</v>
      </c>
      <c r="P300">
        <v>0</v>
      </c>
      <c r="Q300">
        <v>90000</v>
      </c>
      <c r="R300">
        <v>160000</v>
      </c>
      <c r="S300">
        <v>89000</v>
      </c>
      <c r="T300">
        <v>0</v>
      </c>
      <c r="U300">
        <v>339000</v>
      </c>
      <c r="V300">
        <v>-339000</v>
      </c>
      <c r="X300" s="12" t="str">
        <f>VLOOKUP(Результат[[#This Row],[Тип средств]],Таблица4[],2,0)</f>
        <v>Бюджетные средства (Бюджет муниципального образования)</v>
      </c>
      <c r="Y300" s="12" t="str">
        <f>VLOOKUP(Результат[[#This Row],[Тип средств]],Таблица4[],3,0)</f>
        <v>Местный бюджет</v>
      </c>
      <c r="Z300" s="12" t="str">
        <f>IF(LEFT(Результат[[#This Row],[ЦСР]],2)="06",VLOOKUP(Результат[[#This Row],[ЦСР]],Таблица3[[ЦСР]:[Пункт подпрограммы]],4,0),"")</f>
        <v>1.3.1</v>
      </c>
      <c r="AA300" s="1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300" s="1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Организация деятельности в сфере физической культуры и спорта</v>
      </c>
      <c r="AC300" s="12" t="str">
        <f t="shared" si="4"/>
        <v>КФКиС</v>
      </c>
    </row>
    <row r="301" spans="1:29" x14ac:dyDescent="0.25">
      <c r="A301" t="s">
        <v>22</v>
      </c>
      <c r="B301">
        <v>1105</v>
      </c>
      <c r="C301" t="s">
        <v>49</v>
      </c>
      <c r="D301">
        <v>122</v>
      </c>
      <c r="E301">
        <v>400010</v>
      </c>
      <c r="F301">
        <v>226</v>
      </c>
      <c r="G301">
        <v>226008</v>
      </c>
      <c r="J301">
        <v>910</v>
      </c>
      <c r="K301">
        <v>272042601</v>
      </c>
      <c r="L301">
        <v>0</v>
      </c>
      <c r="M301">
        <v>0</v>
      </c>
      <c r="N301">
        <v>0</v>
      </c>
      <c r="O301">
        <v>0</v>
      </c>
      <c r="P301">
        <v>0</v>
      </c>
      <c r="Q301">
        <v>5000</v>
      </c>
      <c r="R301">
        <v>13000</v>
      </c>
      <c r="S301">
        <v>0</v>
      </c>
      <c r="T301">
        <v>0</v>
      </c>
      <c r="U301">
        <v>18000</v>
      </c>
      <c r="V301">
        <v>-18000</v>
      </c>
      <c r="X301" s="12" t="str">
        <f>VLOOKUP(Результат[[#This Row],[Тип средств]],Таблица4[],2,0)</f>
        <v>Бюджетные средства (Бюджет муниципального образования)</v>
      </c>
      <c r="Y301" s="12" t="str">
        <f>VLOOKUP(Результат[[#This Row],[Тип средств]],Таблица4[],3,0)</f>
        <v>Местный бюджет</v>
      </c>
      <c r="Z301" s="12" t="str">
        <f>IF(LEFT(Результат[[#This Row],[ЦСР]],2)="06",VLOOKUP(Результат[[#This Row],[ЦСР]],Таблица3[[ЦСР]:[Пункт подпрограммы]],4,0),"")</f>
        <v>1.3.1</v>
      </c>
      <c r="AA301" s="1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301" s="1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Организация деятельности в сфере физической культуры и спорта</v>
      </c>
      <c r="AC301" s="12" t="str">
        <f t="shared" si="4"/>
        <v>КФКиС</v>
      </c>
    </row>
    <row r="302" spans="1:29" x14ac:dyDescent="0.25">
      <c r="A302" t="s">
        <v>22</v>
      </c>
      <c r="B302">
        <v>1105</v>
      </c>
      <c r="C302" t="s">
        <v>49</v>
      </c>
      <c r="D302">
        <v>122</v>
      </c>
      <c r="E302">
        <v>400010</v>
      </c>
      <c r="F302">
        <v>226</v>
      </c>
      <c r="G302">
        <v>226009</v>
      </c>
      <c r="J302">
        <v>910</v>
      </c>
      <c r="K302">
        <v>272042601</v>
      </c>
      <c r="L302">
        <v>0</v>
      </c>
      <c r="M302">
        <v>0</v>
      </c>
      <c r="N302">
        <v>0</v>
      </c>
      <c r="O302">
        <v>0</v>
      </c>
      <c r="P302">
        <v>0</v>
      </c>
      <c r="Q302">
        <v>12000</v>
      </c>
      <c r="R302">
        <v>12000</v>
      </c>
      <c r="S302">
        <v>21000</v>
      </c>
      <c r="T302">
        <v>0</v>
      </c>
      <c r="U302">
        <v>45000</v>
      </c>
      <c r="V302">
        <v>-45000</v>
      </c>
      <c r="X302" s="12" t="str">
        <f>VLOOKUP(Результат[[#This Row],[Тип средств]],Таблица4[],2,0)</f>
        <v>Бюджетные средства (Бюджет муниципального образования)</v>
      </c>
      <c r="Y302" s="12" t="str">
        <f>VLOOKUP(Результат[[#This Row],[Тип средств]],Таблица4[],3,0)</f>
        <v>Местный бюджет</v>
      </c>
      <c r="Z302" s="12" t="str">
        <f>IF(LEFT(Результат[[#This Row],[ЦСР]],2)="06",VLOOKUP(Результат[[#This Row],[ЦСР]],Таблица3[[ЦСР]:[Пункт подпрограммы]],4,0),"")</f>
        <v>1.3.1</v>
      </c>
      <c r="AA302" s="1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302" s="1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Организация деятельности в сфере физической культуры и спорта</v>
      </c>
      <c r="AC302" s="12" t="str">
        <f t="shared" si="4"/>
        <v>КФКиС</v>
      </c>
    </row>
    <row r="303" spans="1:29" x14ac:dyDescent="0.25">
      <c r="A303" t="s">
        <v>22</v>
      </c>
      <c r="B303">
        <v>1105</v>
      </c>
      <c r="C303" t="s">
        <v>49</v>
      </c>
      <c r="D303">
        <v>122</v>
      </c>
      <c r="E303">
        <v>400010</v>
      </c>
      <c r="F303">
        <v>267</v>
      </c>
      <c r="G303">
        <v>267001</v>
      </c>
      <c r="J303">
        <v>910</v>
      </c>
      <c r="K303">
        <v>272042601</v>
      </c>
      <c r="L303">
        <v>0</v>
      </c>
      <c r="M303">
        <v>0</v>
      </c>
      <c r="N303">
        <v>0</v>
      </c>
      <c r="O303">
        <v>0</v>
      </c>
      <c r="P303">
        <v>0</v>
      </c>
      <c r="Q303">
        <v>40000</v>
      </c>
      <c r="R303">
        <v>120000</v>
      </c>
      <c r="S303">
        <v>80000</v>
      </c>
      <c r="T303">
        <v>0</v>
      </c>
      <c r="U303">
        <v>240000</v>
      </c>
      <c r="V303">
        <v>-240000</v>
      </c>
      <c r="X303" s="12" t="str">
        <f>VLOOKUP(Результат[[#This Row],[Тип средств]],Таблица4[],2,0)</f>
        <v>Бюджетные средства (Бюджет муниципального образования)</v>
      </c>
      <c r="Y303" s="12" t="str">
        <f>VLOOKUP(Результат[[#This Row],[Тип средств]],Таблица4[],3,0)</f>
        <v>Местный бюджет</v>
      </c>
      <c r="Z303" s="12" t="str">
        <f>IF(LEFT(Результат[[#This Row],[ЦСР]],2)="06",VLOOKUP(Результат[[#This Row],[ЦСР]],Таблица3[[ЦСР]:[Пункт подпрограммы]],4,0),"")</f>
        <v>1.3.1</v>
      </c>
      <c r="AA303" s="1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303" s="1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Организация деятельности в сфере физической культуры и спорта</v>
      </c>
      <c r="AC303" s="12" t="str">
        <f t="shared" si="4"/>
        <v>КФКиС</v>
      </c>
    </row>
    <row r="304" spans="1:29" x14ac:dyDescent="0.25">
      <c r="A304" t="s">
        <v>22</v>
      </c>
      <c r="B304">
        <v>1105</v>
      </c>
      <c r="C304" t="s">
        <v>49</v>
      </c>
      <c r="D304">
        <v>129</v>
      </c>
      <c r="E304">
        <v>400010</v>
      </c>
      <c r="F304">
        <v>213</v>
      </c>
      <c r="G304">
        <v>213001</v>
      </c>
      <c r="J304">
        <v>910</v>
      </c>
      <c r="K304">
        <v>272042601</v>
      </c>
      <c r="L304">
        <v>0</v>
      </c>
      <c r="M304">
        <v>0</v>
      </c>
      <c r="N304">
        <v>0</v>
      </c>
      <c r="O304">
        <v>430684.06</v>
      </c>
      <c r="P304">
        <v>-430684.06</v>
      </c>
      <c r="Q304">
        <v>900000</v>
      </c>
      <c r="R304">
        <v>1000000</v>
      </c>
      <c r="S304">
        <v>1060000</v>
      </c>
      <c r="T304">
        <v>1829200</v>
      </c>
      <c r="U304">
        <v>4789200</v>
      </c>
      <c r="V304">
        <v>-4789200</v>
      </c>
      <c r="X304" s="12" t="str">
        <f>VLOOKUP(Результат[[#This Row],[Тип средств]],Таблица4[],2,0)</f>
        <v>Бюджетные средства (Бюджет муниципального образования)</v>
      </c>
      <c r="Y304" s="12" t="str">
        <f>VLOOKUP(Результат[[#This Row],[Тип средств]],Таблица4[],3,0)</f>
        <v>Местный бюджет</v>
      </c>
      <c r="Z304" s="12" t="str">
        <f>IF(LEFT(Результат[[#This Row],[ЦСР]],2)="06",VLOOKUP(Результат[[#This Row],[ЦСР]],Таблица3[[ЦСР]:[Пункт подпрограммы]],4,0),"")</f>
        <v>1.3.1</v>
      </c>
      <c r="AA304" s="1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304" s="1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Организация деятельности в сфере физической культуры и спорта</v>
      </c>
      <c r="AC304" s="12" t="str">
        <f t="shared" si="4"/>
        <v>КФКиС</v>
      </c>
    </row>
    <row r="305" spans="1:29" x14ac:dyDescent="0.25">
      <c r="A305" t="s">
        <v>22</v>
      </c>
      <c r="B305">
        <v>1105</v>
      </c>
      <c r="C305" t="s">
        <v>49</v>
      </c>
      <c r="D305">
        <v>129</v>
      </c>
      <c r="E305">
        <v>400010</v>
      </c>
      <c r="F305">
        <v>213</v>
      </c>
      <c r="G305">
        <v>213002</v>
      </c>
      <c r="J305">
        <v>910</v>
      </c>
      <c r="K305">
        <v>272042621</v>
      </c>
      <c r="L305">
        <v>0</v>
      </c>
      <c r="M305">
        <v>0</v>
      </c>
      <c r="N305">
        <v>0</v>
      </c>
      <c r="O305">
        <v>0</v>
      </c>
      <c r="P305">
        <v>0</v>
      </c>
      <c r="Q305">
        <v>0</v>
      </c>
      <c r="R305">
        <v>30000</v>
      </c>
      <c r="S305">
        <v>34000</v>
      </c>
      <c r="T305">
        <v>0</v>
      </c>
      <c r="U305">
        <v>64000</v>
      </c>
      <c r="V305">
        <v>-64000</v>
      </c>
      <c r="X305" s="12" t="str">
        <f>VLOOKUP(Результат[[#This Row],[Тип средств]],Таблица4[],2,0)</f>
        <v>Бюджетные средства (Бюджет муниципального образования)</v>
      </c>
      <c r="Y305" s="12" t="str">
        <f>VLOOKUP(Результат[[#This Row],[Тип средств]],Таблица4[],3,0)</f>
        <v>Местный бюджет</v>
      </c>
      <c r="Z305" s="12" t="str">
        <f>IF(LEFT(Результат[[#This Row],[ЦСР]],2)="06",VLOOKUP(Результат[[#This Row],[ЦСР]],Таблица3[[ЦСР]:[Пункт подпрограммы]],4,0),"")</f>
        <v>1.3.1</v>
      </c>
      <c r="AA305" s="1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305" s="1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Организация деятельности в сфере физической культуры и спорта</v>
      </c>
      <c r="AC305" s="12" t="str">
        <f t="shared" si="4"/>
        <v>КФКиС</v>
      </c>
    </row>
    <row r="306" spans="1:29" x14ac:dyDescent="0.25">
      <c r="A306" t="s">
        <v>22</v>
      </c>
      <c r="B306">
        <v>1105</v>
      </c>
      <c r="C306" t="s">
        <v>49</v>
      </c>
      <c r="D306">
        <v>129</v>
      </c>
      <c r="E306">
        <v>400010</v>
      </c>
      <c r="F306">
        <v>267</v>
      </c>
      <c r="G306">
        <v>267002</v>
      </c>
      <c r="J306">
        <v>910</v>
      </c>
      <c r="K306">
        <v>272042601</v>
      </c>
      <c r="L306">
        <v>0</v>
      </c>
      <c r="M306">
        <v>0</v>
      </c>
      <c r="N306">
        <v>0</v>
      </c>
      <c r="O306">
        <v>0</v>
      </c>
      <c r="P306">
        <v>0</v>
      </c>
      <c r="Q306">
        <v>12080</v>
      </c>
      <c r="R306">
        <v>36260</v>
      </c>
      <c r="S306">
        <v>24160</v>
      </c>
      <c r="T306">
        <v>0</v>
      </c>
      <c r="U306">
        <v>72500</v>
      </c>
      <c r="V306">
        <v>-72500</v>
      </c>
      <c r="X306" s="12" t="str">
        <f>VLOOKUP(Результат[[#This Row],[Тип средств]],Таблица4[],2,0)</f>
        <v>Бюджетные средства (Бюджет муниципального образования)</v>
      </c>
      <c r="Y306" s="12" t="str">
        <f>VLOOKUP(Результат[[#This Row],[Тип средств]],Таблица4[],3,0)</f>
        <v>Местный бюджет</v>
      </c>
      <c r="Z306" s="12" t="str">
        <f>IF(LEFT(Результат[[#This Row],[ЦСР]],2)="06",VLOOKUP(Результат[[#This Row],[ЦСР]],Таблица3[[ЦСР]:[Пункт подпрограммы]],4,0),"")</f>
        <v>1.3.1</v>
      </c>
      <c r="AA306" s="1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306" s="1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Организация деятельности в сфере физической культуры и спорта</v>
      </c>
      <c r="AC306" s="12" t="str">
        <f t="shared" si="4"/>
        <v>КФКиС</v>
      </c>
    </row>
    <row r="307" spans="1:29" x14ac:dyDescent="0.25">
      <c r="A307" t="s">
        <v>22</v>
      </c>
      <c r="B307">
        <v>1105</v>
      </c>
      <c r="C307" t="s">
        <v>49</v>
      </c>
      <c r="D307">
        <v>244</v>
      </c>
      <c r="E307">
        <v>400010</v>
      </c>
      <c r="F307">
        <v>221</v>
      </c>
      <c r="G307">
        <v>221001</v>
      </c>
      <c r="J307">
        <v>110</v>
      </c>
      <c r="K307">
        <v>272042601</v>
      </c>
      <c r="L307">
        <v>0</v>
      </c>
      <c r="M307">
        <v>0</v>
      </c>
      <c r="N307">
        <v>0</v>
      </c>
      <c r="O307">
        <v>13145.66</v>
      </c>
      <c r="P307">
        <v>-13145.66</v>
      </c>
      <c r="Q307">
        <v>30000</v>
      </c>
      <c r="R307">
        <v>39000</v>
      </c>
      <c r="S307">
        <v>42000</v>
      </c>
      <c r="T307">
        <v>85100</v>
      </c>
      <c r="U307">
        <v>196100</v>
      </c>
      <c r="V307">
        <v>-196100</v>
      </c>
      <c r="X307" s="12" t="str">
        <f>VLOOKUP(Результат[[#This Row],[Тип средств]],Таблица4[],2,0)</f>
        <v>Бюджетные средства (Бюджет муниципального образования)</v>
      </c>
      <c r="Y307" s="12" t="str">
        <f>VLOOKUP(Результат[[#This Row],[Тип средств]],Таблица4[],3,0)</f>
        <v>Местный бюджет</v>
      </c>
      <c r="Z307" s="12" t="str">
        <f>IF(LEFT(Результат[[#This Row],[ЦСР]],2)="06",VLOOKUP(Результат[[#This Row],[ЦСР]],Таблица3[[ЦСР]:[Пункт подпрограммы]],4,0),"")</f>
        <v>1.3.1</v>
      </c>
      <c r="AA307" s="1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307" s="1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Организация деятельности в сфере физической культуры и спорта</v>
      </c>
      <c r="AC307" s="12" t="str">
        <f t="shared" si="4"/>
        <v>КФКиС</v>
      </c>
    </row>
    <row r="308" spans="1:29" x14ac:dyDescent="0.25">
      <c r="A308" t="s">
        <v>22</v>
      </c>
      <c r="B308">
        <v>1105</v>
      </c>
      <c r="C308" t="s">
        <v>49</v>
      </c>
      <c r="D308">
        <v>244</v>
      </c>
      <c r="E308">
        <v>400010</v>
      </c>
      <c r="F308">
        <v>225</v>
      </c>
      <c r="G308">
        <v>225005</v>
      </c>
      <c r="J308">
        <v>110</v>
      </c>
      <c r="K308">
        <v>272042601</v>
      </c>
      <c r="L308">
        <v>0</v>
      </c>
      <c r="M308">
        <v>0</v>
      </c>
      <c r="N308">
        <v>0</v>
      </c>
      <c r="O308">
        <v>13920</v>
      </c>
      <c r="P308">
        <v>-13920</v>
      </c>
      <c r="Q308">
        <v>21750</v>
      </c>
      <c r="R308">
        <v>21750</v>
      </c>
      <c r="S308">
        <v>21750</v>
      </c>
      <c r="T308">
        <v>21750</v>
      </c>
      <c r="U308">
        <v>87000</v>
      </c>
      <c r="V308">
        <v>-87000</v>
      </c>
      <c r="X308" s="12" t="str">
        <f>VLOOKUP(Результат[[#This Row],[Тип средств]],Таблица4[],2,0)</f>
        <v>Бюджетные средства (Бюджет муниципального образования)</v>
      </c>
      <c r="Y308" s="12" t="str">
        <f>VLOOKUP(Результат[[#This Row],[Тип средств]],Таблица4[],3,0)</f>
        <v>Местный бюджет</v>
      </c>
      <c r="Z308" s="12" t="str">
        <f>IF(LEFT(Результат[[#This Row],[ЦСР]],2)="06",VLOOKUP(Результат[[#This Row],[ЦСР]],Таблица3[[ЦСР]:[Пункт подпрограммы]],4,0),"")</f>
        <v>1.3.1</v>
      </c>
      <c r="AA308" s="1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308" s="1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Организация деятельности в сфере физической культуры и спорта</v>
      </c>
      <c r="AC308" s="12" t="str">
        <f t="shared" si="4"/>
        <v>КФКиС</v>
      </c>
    </row>
    <row r="309" spans="1:29" x14ac:dyDescent="0.25">
      <c r="A309" t="s">
        <v>22</v>
      </c>
      <c r="B309">
        <v>1105</v>
      </c>
      <c r="C309" t="s">
        <v>49</v>
      </c>
      <c r="D309">
        <v>244</v>
      </c>
      <c r="E309">
        <v>400010</v>
      </c>
      <c r="F309">
        <v>226</v>
      </c>
      <c r="G309">
        <v>226005</v>
      </c>
      <c r="J309">
        <v>110</v>
      </c>
      <c r="K309">
        <v>272042601</v>
      </c>
      <c r="L309">
        <v>0</v>
      </c>
      <c r="M309">
        <v>0</v>
      </c>
      <c r="N309">
        <v>0</v>
      </c>
      <c r="O309">
        <v>47688</v>
      </c>
      <c r="P309">
        <v>-47688</v>
      </c>
      <c r="Q309">
        <v>91504</v>
      </c>
      <c r="R309">
        <v>20000</v>
      </c>
      <c r="S309">
        <v>22400</v>
      </c>
      <c r="T309">
        <v>22000</v>
      </c>
      <c r="U309">
        <v>155904</v>
      </c>
      <c r="V309">
        <v>-155904</v>
      </c>
      <c r="X309" s="12" t="str">
        <f>VLOOKUP(Результат[[#This Row],[Тип средств]],Таблица4[],2,0)</f>
        <v>Бюджетные средства (Бюджет муниципального образования)</v>
      </c>
      <c r="Y309" s="12" t="str">
        <f>VLOOKUP(Результат[[#This Row],[Тип средств]],Таблица4[],3,0)</f>
        <v>Местный бюджет</v>
      </c>
      <c r="Z309" s="12" t="str">
        <f>IF(LEFT(Результат[[#This Row],[ЦСР]],2)="06",VLOOKUP(Результат[[#This Row],[ЦСР]],Таблица3[[ЦСР]:[Пункт подпрограммы]],4,0),"")</f>
        <v>1.3.1</v>
      </c>
      <c r="AA309" s="1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309" s="1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Организация деятельности в сфере физической культуры и спорта</v>
      </c>
      <c r="AC309" s="12" t="str">
        <f t="shared" si="4"/>
        <v>КФКиС</v>
      </c>
    </row>
    <row r="310" spans="1:29" x14ac:dyDescent="0.25">
      <c r="A310" t="s">
        <v>22</v>
      </c>
      <c r="B310">
        <v>1105</v>
      </c>
      <c r="C310" t="s">
        <v>49</v>
      </c>
      <c r="D310">
        <v>244</v>
      </c>
      <c r="E310">
        <v>400010</v>
      </c>
      <c r="F310">
        <v>226</v>
      </c>
      <c r="G310">
        <v>226005</v>
      </c>
      <c r="J310">
        <v>120</v>
      </c>
      <c r="K310">
        <v>272042601</v>
      </c>
      <c r="L310">
        <v>0</v>
      </c>
      <c r="M310">
        <v>0</v>
      </c>
      <c r="N310">
        <v>0</v>
      </c>
      <c r="O310">
        <v>0</v>
      </c>
      <c r="P310">
        <v>0</v>
      </c>
      <c r="Q310">
        <v>81996</v>
      </c>
      <c r="R310">
        <v>36000</v>
      </c>
      <c r="S310">
        <v>36000</v>
      </c>
      <c r="T310">
        <v>48000</v>
      </c>
      <c r="U310">
        <v>201996</v>
      </c>
      <c r="V310">
        <v>-201996</v>
      </c>
      <c r="X310" s="12" t="str">
        <f>VLOOKUP(Результат[[#This Row],[Тип средств]],Таблица4[],2,0)</f>
        <v>Бюджетные средства (Бюджет муниципального образования)</v>
      </c>
      <c r="Y310" s="12" t="str">
        <f>VLOOKUP(Результат[[#This Row],[Тип средств]],Таблица4[],3,0)</f>
        <v>Местный бюджет</v>
      </c>
      <c r="Z310" s="12" t="str">
        <f>IF(LEFT(Результат[[#This Row],[ЦСР]],2)="06",VLOOKUP(Результат[[#This Row],[ЦСР]],Таблица3[[ЦСР]:[Пункт подпрограммы]],4,0),"")</f>
        <v>1.3.1</v>
      </c>
      <c r="AA310" s="1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310" s="1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Организация деятельности в сфере физической культуры и спорта</v>
      </c>
      <c r="AC310" s="12" t="str">
        <f t="shared" si="4"/>
        <v>КФКиС</v>
      </c>
    </row>
    <row r="311" spans="1:29" x14ac:dyDescent="0.25">
      <c r="A311" t="s">
        <v>22</v>
      </c>
      <c r="B311">
        <v>1105</v>
      </c>
      <c r="C311" t="s">
        <v>49</v>
      </c>
      <c r="D311">
        <v>244</v>
      </c>
      <c r="E311">
        <v>400010</v>
      </c>
      <c r="F311">
        <v>226</v>
      </c>
      <c r="G311">
        <v>226010</v>
      </c>
      <c r="J311">
        <v>120</v>
      </c>
      <c r="K311">
        <v>272042601</v>
      </c>
      <c r="L311">
        <v>0</v>
      </c>
      <c r="M311">
        <v>0</v>
      </c>
      <c r="N311">
        <v>0</v>
      </c>
      <c r="O311">
        <v>28800</v>
      </c>
      <c r="P311">
        <v>-28800</v>
      </c>
      <c r="Q311">
        <v>28800</v>
      </c>
      <c r="R311">
        <v>10000</v>
      </c>
      <c r="S311">
        <v>14700</v>
      </c>
      <c r="T311">
        <v>0</v>
      </c>
      <c r="U311">
        <v>53500</v>
      </c>
      <c r="V311">
        <v>-53500</v>
      </c>
      <c r="X311" s="12" t="str">
        <f>VLOOKUP(Результат[[#This Row],[Тип средств]],Таблица4[],2,0)</f>
        <v>Бюджетные средства (Бюджет муниципального образования)</v>
      </c>
      <c r="Y311" s="12" t="str">
        <f>VLOOKUP(Результат[[#This Row],[Тип средств]],Таблица4[],3,0)</f>
        <v>Местный бюджет</v>
      </c>
      <c r="Z311" s="12" t="str">
        <f>IF(LEFT(Результат[[#This Row],[ЦСР]],2)="06",VLOOKUP(Результат[[#This Row],[ЦСР]],Таблица3[[ЦСР]:[Пункт подпрограммы]],4,0),"")</f>
        <v>1.3.1</v>
      </c>
      <c r="AA311" s="1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311" s="1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Организация деятельности в сфере физической культуры и спорта</v>
      </c>
      <c r="AC311" s="12" t="str">
        <f t="shared" si="4"/>
        <v>КФКиС</v>
      </c>
    </row>
    <row r="312" spans="1:29" x14ac:dyDescent="0.25">
      <c r="A312" t="s">
        <v>22</v>
      </c>
      <c r="B312">
        <v>1105</v>
      </c>
      <c r="C312" t="s">
        <v>49</v>
      </c>
      <c r="D312">
        <v>244</v>
      </c>
      <c r="E312">
        <v>400010</v>
      </c>
      <c r="F312">
        <v>226</v>
      </c>
      <c r="G312">
        <v>226011</v>
      </c>
      <c r="J312">
        <v>120</v>
      </c>
      <c r="K312">
        <v>272042601</v>
      </c>
      <c r="L312">
        <v>0</v>
      </c>
      <c r="M312">
        <v>0</v>
      </c>
      <c r="N312">
        <v>0</v>
      </c>
      <c r="O312">
        <v>0</v>
      </c>
      <c r="P312">
        <v>0</v>
      </c>
      <c r="Q312">
        <v>0</v>
      </c>
      <c r="R312">
        <v>0</v>
      </c>
      <c r="S312">
        <v>0</v>
      </c>
      <c r="T312">
        <v>81200</v>
      </c>
      <c r="U312">
        <v>81200</v>
      </c>
      <c r="V312">
        <v>-81200</v>
      </c>
      <c r="X312" s="12" t="str">
        <f>VLOOKUP(Результат[[#This Row],[Тип средств]],Таблица4[],2,0)</f>
        <v>Бюджетные средства (Бюджет муниципального образования)</v>
      </c>
      <c r="Y312" s="12" t="str">
        <f>VLOOKUP(Результат[[#This Row],[Тип средств]],Таблица4[],3,0)</f>
        <v>Местный бюджет</v>
      </c>
      <c r="Z312" s="12" t="str">
        <f>IF(LEFT(Результат[[#This Row],[ЦСР]],2)="06",VLOOKUP(Результат[[#This Row],[ЦСР]],Таблица3[[ЦСР]:[Пункт подпрограммы]],4,0),"")</f>
        <v>1.3.1</v>
      </c>
      <c r="AA312" s="1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312" s="1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Организация деятельности в сфере физической культуры и спорта</v>
      </c>
      <c r="AC312" s="12" t="str">
        <f t="shared" si="4"/>
        <v>КФКиС</v>
      </c>
    </row>
    <row r="313" spans="1:29" x14ac:dyDescent="0.25">
      <c r="A313" t="s">
        <v>22</v>
      </c>
      <c r="B313">
        <v>1105</v>
      </c>
      <c r="C313" t="s">
        <v>49</v>
      </c>
      <c r="D313">
        <v>244</v>
      </c>
      <c r="E313">
        <v>400010</v>
      </c>
      <c r="F313">
        <v>226</v>
      </c>
      <c r="G313">
        <v>226012</v>
      </c>
      <c r="J313">
        <v>120</v>
      </c>
      <c r="K313">
        <v>272042601</v>
      </c>
      <c r="L313">
        <v>0</v>
      </c>
      <c r="M313">
        <v>0</v>
      </c>
      <c r="N313">
        <v>0</v>
      </c>
      <c r="O313">
        <v>0</v>
      </c>
      <c r="P313">
        <v>0</v>
      </c>
      <c r="Q313">
        <v>0</v>
      </c>
      <c r="R313">
        <v>0</v>
      </c>
      <c r="S313">
        <v>31400</v>
      </c>
      <c r="T313">
        <v>0</v>
      </c>
      <c r="U313">
        <v>31400</v>
      </c>
      <c r="V313">
        <v>-31400</v>
      </c>
      <c r="X313" s="12" t="str">
        <f>VLOOKUP(Результат[[#This Row],[Тип средств]],Таблица4[],2,0)</f>
        <v>Бюджетные средства (Бюджет муниципального образования)</v>
      </c>
      <c r="Y313" s="12" t="str">
        <f>VLOOKUP(Результат[[#This Row],[Тип средств]],Таблица4[],3,0)</f>
        <v>Местный бюджет</v>
      </c>
      <c r="Z313" s="12" t="str">
        <f>IF(LEFT(Результат[[#This Row],[ЦСР]],2)="06",VLOOKUP(Результат[[#This Row],[ЦСР]],Таблица3[[ЦСР]:[Пункт подпрограммы]],4,0),"")</f>
        <v>1.3.1</v>
      </c>
      <c r="AA313" s="1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313" s="1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Организация деятельности в сфере физической культуры и спорта</v>
      </c>
      <c r="AC313" s="12" t="str">
        <f t="shared" si="4"/>
        <v>КФКиС</v>
      </c>
    </row>
    <row r="314" spans="1:29" x14ac:dyDescent="0.25">
      <c r="A314" t="s">
        <v>22</v>
      </c>
      <c r="B314">
        <v>1105</v>
      </c>
      <c r="C314" t="s">
        <v>49</v>
      </c>
      <c r="D314">
        <v>244</v>
      </c>
      <c r="E314">
        <v>400010</v>
      </c>
      <c r="F314">
        <v>346</v>
      </c>
      <c r="G314">
        <v>346001</v>
      </c>
      <c r="J314">
        <v>110</v>
      </c>
      <c r="K314">
        <v>272042601</v>
      </c>
      <c r="L314">
        <v>0</v>
      </c>
      <c r="M314">
        <v>0</v>
      </c>
      <c r="N314">
        <v>0</v>
      </c>
      <c r="O314">
        <v>0</v>
      </c>
      <c r="P314">
        <v>0</v>
      </c>
      <c r="Q314">
        <v>0</v>
      </c>
      <c r="R314">
        <v>68700</v>
      </c>
      <c r="S314">
        <v>0</v>
      </c>
      <c r="T314">
        <v>0</v>
      </c>
      <c r="U314">
        <v>68700</v>
      </c>
      <c r="V314">
        <v>-68700</v>
      </c>
      <c r="X314" s="12" t="str">
        <f>VLOOKUP(Результат[[#This Row],[Тип средств]],Таблица4[],2,0)</f>
        <v>Бюджетные средства (Бюджет муниципального образования)</v>
      </c>
      <c r="Y314" s="12" t="str">
        <f>VLOOKUP(Результат[[#This Row],[Тип средств]],Таблица4[],3,0)</f>
        <v>Местный бюджет</v>
      </c>
      <c r="Z314" s="12" t="str">
        <f>IF(LEFT(Результат[[#This Row],[ЦСР]],2)="06",VLOOKUP(Результат[[#This Row],[ЦСР]],Таблица3[[ЦСР]:[Пункт подпрограммы]],4,0),"")</f>
        <v>1.3.1</v>
      </c>
      <c r="AA314" s="1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314" s="1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Организация деятельности в сфере физической культуры и спорта</v>
      </c>
      <c r="AC314" s="12" t="str">
        <f t="shared" si="4"/>
        <v>КФКиС</v>
      </c>
    </row>
    <row r="315" spans="1:29" x14ac:dyDescent="0.25">
      <c r="A315" t="s">
        <v>22</v>
      </c>
      <c r="B315">
        <v>1105</v>
      </c>
      <c r="C315" t="s">
        <v>50</v>
      </c>
      <c r="D315">
        <v>244</v>
      </c>
      <c r="E315">
        <v>400010</v>
      </c>
      <c r="F315">
        <v>226</v>
      </c>
      <c r="G315">
        <v>226010</v>
      </c>
      <c r="J315">
        <v>120</v>
      </c>
      <c r="K315">
        <v>272042515</v>
      </c>
      <c r="L315">
        <v>0</v>
      </c>
      <c r="M315">
        <v>0</v>
      </c>
      <c r="N315">
        <v>0</v>
      </c>
      <c r="O315">
        <v>0</v>
      </c>
      <c r="P315">
        <v>0</v>
      </c>
      <c r="Q315">
        <v>0</v>
      </c>
      <c r="R315">
        <v>20000</v>
      </c>
      <c r="S315">
        <v>0</v>
      </c>
      <c r="T315">
        <v>0</v>
      </c>
      <c r="U315">
        <v>20000</v>
      </c>
      <c r="V315">
        <v>-20000</v>
      </c>
      <c r="X315" s="12" t="str">
        <f>VLOOKUP(Результат[[#This Row],[Тип средств]],Таблица4[],2,0)</f>
        <v>Бюджетные средства (Бюджет муниципального образования)</v>
      </c>
      <c r="Y315" s="12" t="str">
        <f>VLOOKUP(Результат[[#This Row],[Тип средств]],Таблица4[],3,0)</f>
        <v>Местный бюджет</v>
      </c>
      <c r="Z315" s="12" t="str">
        <f>IF(LEFT(Результат[[#This Row],[ЦСР]],2)="06",VLOOKUP(Результат[[#This Row],[ЦСР]],Таблица3[[ЦСР]:[Пункт подпрограммы]],4,0),"")</f>
        <v/>
      </c>
      <c r="AA315" s="12" t="str">
        <f>IF(LEFT(Результат[[#This Row],[Пункт подпрограммы]],1)="1","Развитие физической культуры и спорта в городе Нефтеюганске","")</f>
        <v/>
      </c>
      <c r="AB315" s="12"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
      </c>
      <c r="AC315" s="12" t="str">
        <f t="shared" si="4"/>
        <v>КФКиС</v>
      </c>
    </row>
    <row r="316" spans="1:29" x14ac:dyDescent="0.25">
      <c r="A316" t="s">
        <v>1387</v>
      </c>
      <c r="O316" s="14">
        <f>SUBTOTAL(109,Результат[Исполнено])</f>
        <v>71932548.149999991</v>
      </c>
      <c r="U316" s="13"/>
      <c r="X316">
        <f>SUBTOTAL(103,Результат[тип средств2])</f>
        <v>310</v>
      </c>
    </row>
    <row r="319" spans="1:29" x14ac:dyDescent="0.25">
      <c r="U319" s="2"/>
    </row>
  </sheetData>
  <phoneticPr fontId="3" type="noConversion"/>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3:J13"/>
  <sheetViews>
    <sheetView workbookViewId="0">
      <selection activeCell="F21" sqref="F21"/>
    </sheetView>
  </sheetViews>
  <sheetFormatPr defaultRowHeight="15" x14ac:dyDescent="0.25"/>
  <cols>
    <col min="1" max="1" width="12.140625" customWidth="1"/>
    <col min="2" max="2" width="66.85546875" customWidth="1"/>
    <col min="3" max="3" width="23.28515625" customWidth="1"/>
    <col min="4" max="4" width="29" customWidth="1"/>
    <col min="5" max="14" width="14.5703125" customWidth="1"/>
  </cols>
  <sheetData>
    <row r="3" spans="1:10" x14ac:dyDescent="0.25">
      <c r="E3" s="5" t="s">
        <v>1396</v>
      </c>
      <c r="F3" s="5" t="s">
        <v>1434</v>
      </c>
    </row>
    <row r="4" spans="1:10" x14ac:dyDescent="0.25">
      <c r="E4" t="s">
        <v>1395</v>
      </c>
      <c r="H4" t="s">
        <v>1397</v>
      </c>
    </row>
    <row r="5" spans="1:10" x14ac:dyDescent="0.25">
      <c r="A5" s="5" t="s">
        <v>1297</v>
      </c>
      <c r="B5" s="5" t="s">
        <v>1440</v>
      </c>
      <c r="C5" s="5" t="s">
        <v>1441</v>
      </c>
      <c r="D5" s="5" t="s">
        <v>1444</v>
      </c>
      <c r="E5" t="s">
        <v>1436</v>
      </c>
      <c r="F5" t="s">
        <v>1435</v>
      </c>
      <c r="G5" t="s">
        <v>1299</v>
      </c>
      <c r="H5" t="s">
        <v>1436</v>
      </c>
      <c r="I5" t="s">
        <v>1435</v>
      </c>
      <c r="J5" t="s">
        <v>1299</v>
      </c>
    </row>
    <row r="6" spans="1:10" x14ac:dyDescent="0.25">
      <c r="A6" t="s">
        <v>1389</v>
      </c>
      <c r="B6" t="s">
        <v>1420</v>
      </c>
      <c r="C6" t="s">
        <v>1443</v>
      </c>
      <c r="D6" t="s">
        <v>1423</v>
      </c>
      <c r="E6" s="6">
        <v>745600</v>
      </c>
      <c r="F6" s="6"/>
      <c r="G6" s="6"/>
      <c r="H6" s="6">
        <v>0</v>
      </c>
      <c r="I6" s="6"/>
      <c r="J6" s="6"/>
    </row>
    <row r="7" spans="1:10" x14ac:dyDescent="0.25">
      <c r="A7" t="s">
        <v>1390</v>
      </c>
      <c r="B7" t="s">
        <v>1420</v>
      </c>
      <c r="C7" t="s">
        <v>1443</v>
      </c>
      <c r="D7" t="s">
        <v>1423</v>
      </c>
      <c r="E7" s="6">
        <v>793854</v>
      </c>
      <c r="F7" s="6">
        <v>2381560</v>
      </c>
      <c r="G7" s="6"/>
      <c r="H7" s="6">
        <v>0</v>
      </c>
      <c r="I7" s="6">
        <v>0</v>
      </c>
      <c r="J7" s="6"/>
    </row>
    <row r="8" spans="1:10" x14ac:dyDescent="0.25">
      <c r="A8" t="s">
        <v>1391</v>
      </c>
      <c r="B8" t="s">
        <v>1420</v>
      </c>
      <c r="C8" t="s">
        <v>1443</v>
      </c>
      <c r="D8" t="s">
        <v>1423</v>
      </c>
      <c r="E8" s="6">
        <v>652826871</v>
      </c>
      <c r="F8" s="6">
        <v>22128700</v>
      </c>
      <c r="G8" s="6"/>
      <c r="H8" s="6">
        <v>69044517.890000001</v>
      </c>
      <c r="I8" s="6">
        <v>0</v>
      </c>
      <c r="J8" s="6"/>
    </row>
    <row r="9" spans="1:10" x14ac:dyDescent="0.25">
      <c r="A9" t="s">
        <v>1392</v>
      </c>
      <c r="B9" t="s">
        <v>1420</v>
      </c>
      <c r="C9" t="s">
        <v>1443</v>
      </c>
      <c r="D9" t="s">
        <v>1423</v>
      </c>
      <c r="E9" s="6">
        <v>59047</v>
      </c>
      <c r="F9" s="6">
        <v>617048</v>
      </c>
      <c r="G9" s="6">
        <v>504852</v>
      </c>
      <c r="H9" s="6">
        <v>0</v>
      </c>
      <c r="I9" s="6">
        <v>0</v>
      </c>
      <c r="J9" s="6">
        <v>0</v>
      </c>
    </row>
    <row r="10" spans="1:10" x14ac:dyDescent="0.25">
      <c r="A10" t="s">
        <v>1393</v>
      </c>
      <c r="B10" t="s">
        <v>1420</v>
      </c>
      <c r="C10" t="s">
        <v>1442</v>
      </c>
      <c r="D10" t="s">
        <v>1423</v>
      </c>
      <c r="E10" s="6">
        <v>22320000</v>
      </c>
      <c r="F10" s="6"/>
      <c r="G10" s="6"/>
      <c r="H10" s="6">
        <v>2639424.4299999997</v>
      </c>
      <c r="I10" s="6"/>
      <c r="J10" s="6"/>
    </row>
    <row r="11" spans="1:10" x14ac:dyDescent="0.25">
      <c r="A11" t="s">
        <v>1421</v>
      </c>
      <c r="B11" t="s">
        <v>1420</v>
      </c>
      <c r="C11" t="s">
        <v>1443</v>
      </c>
      <c r="D11" t="s">
        <v>1423</v>
      </c>
      <c r="E11" s="6">
        <v>6568691</v>
      </c>
      <c r="F11" s="6"/>
      <c r="G11" s="6"/>
      <c r="H11" s="6">
        <v>175800</v>
      </c>
      <c r="I11" s="6"/>
      <c r="J11" s="6"/>
    </row>
    <row r="12" spans="1:10" x14ac:dyDescent="0.25">
      <c r="A12" t="s">
        <v>1425</v>
      </c>
      <c r="B12" t="s">
        <v>1420</v>
      </c>
      <c r="C12" t="s">
        <v>1446</v>
      </c>
      <c r="D12" t="s">
        <v>1423</v>
      </c>
      <c r="E12" s="6"/>
      <c r="F12" s="6">
        <v>310000</v>
      </c>
      <c r="G12" s="6"/>
      <c r="H12" s="6"/>
      <c r="I12" s="6">
        <v>0</v>
      </c>
      <c r="J12" s="6"/>
    </row>
    <row r="13" spans="1:10" x14ac:dyDescent="0.25">
      <c r="A13" t="s">
        <v>1394</v>
      </c>
      <c r="E13" s="6">
        <v>683314063</v>
      </c>
      <c r="F13" s="6">
        <v>25437308</v>
      </c>
      <c r="G13" s="6">
        <v>504852</v>
      </c>
      <c r="H13" s="6">
        <v>71859742.319999993</v>
      </c>
      <c r="I13" s="6">
        <v>0</v>
      </c>
      <c r="J13" s="6">
        <v>0</v>
      </c>
    </row>
  </sheetData>
  <pageMargins left="0.7" right="0.7" top="0.75" bottom="0.75" header="0.3" footer="0.3"/>
  <pageSetup paperSize="9" orientation="landscape"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459"/>
  <sheetViews>
    <sheetView topLeftCell="A109" workbookViewId="0">
      <selection activeCell="B139" sqref="B139"/>
    </sheetView>
  </sheetViews>
  <sheetFormatPr defaultRowHeight="12.75" x14ac:dyDescent="0.2"/>
  <cols>
    <col min="1" max="1" width="12" style="3" customWidth="1"/>
    <col min="2" max="2" width="45.140625" style="1" customWidth="1"/>
    <col min="3" max="3" width="8" style="1" customWidth="1"/>
    <col min="4" max="4" width="19.7109375" style="1" customWidth="1"/>
    <col min="5" max="5" width="56.85546875" style="1" customWidth="1"/>
    <col min="6" max="6" width="9.140625" style="1"/>
    <col min="7" max="7" width="14.140625" style="1" customWidth="1"/>
    <col min="8" max="16384" width="9.140625" style="1"/>
  </cols>
  <sheetData>
    <row r="1" spans="1:5" x14ac:dyDescent="0.2">
      <c r="A1" s="3" t="s">
        <v>2</v>
      </c>
      <c r="B1" s="1" t="s">
        <v>847</v>
      </c>
      <c r="C1" s="1" t="s">
        <v>1296</v>
      </c>
      <c r="D1" s="1" t="s">
        <v>1297</v>
      </c>
      <c r="E1" s="1" t="s">
        <v>848</v>
      </c>
    </row>
    <row r="2" spans="1:5" x14ac:dyDescent="0.2">
      <c r="A2" s="3" t="s">
        <v>849</v>
      </c>
      <c r="B2" s="1" t="s">
        <v>509</v>
      </c>
      <c r="C2" s="1" t="str">
        <f>MID(RIGHT(Таблица3[[#This Row],[ЦСР]],LEN(Таблица3[[#This Row],[ЦСР]])-2),1,3)</f>
        <v>000</v>
      </c>
      <c r="D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 s="1" t="s">
        <v>51</v>
      </c>
    </row>
    <row r="3" spans="1:5" x14ac:dyDescent="0.2">
      <c r="A3" s="3" t="s">
        <v>850</v>
      </c>
      <c r="B3" s="1" t="s">
        <v>510</v>
      </c>
      <c r="C3" s="1" t="str">
        <f>MID(RIGHT(Таблица3[[#This Row],[ЦСР]],LEN(Таблица3[[#This Row],[ЦСР]])-2),1,3)</f>
        <v>100</v>
      </c>
      <c r="D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 s="1" t="s">
        <v>52</v>
      </c>
    </row>
    <row r="4" spans="1:5" x14ac:dyDescent="0.2">
      <c r="A4" s="3" t="s">
        <v>851</v>
      </c>
      <c r="B4" s="1" t="s">
        <v>511</v>
      </c>
      <c r="C4" s="1" t="str">
        <f>MID(RIGHT(Таблица3[[#This Row],[ЦСР]],LEN(Таблица3[[#This Row],[ЦСР]])-2),1,3)</f>
        <v>101</v>
      </c>
      <c r="D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 s="1" t="s">
        <v>53</v>
      </c>
    </row>
    <row r="5" spans="1:5" x14ac:dyDescent="0.2">
      <c r="A5" s="3" t="s">
        <v>852</v>
      </c>
      <c r="B5" s="1" t="s">
        <v>512</v>
      </c>
      <c r="C5" s="1" t="str">
        <f>MID(RIGHT(Таблица3[[#This Row],[ЦСР]],LEN(Таблица3[[#This Row],[ЦСР]])-2),1,3)</f>
        <v>101</v>
      </c>
      <c r="D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5" s="1" t="s">
        <v>54</v>
      </c>
    </row>
    <row r="6" spans="1:5" x14ac:dyDescent="0.2">
      <c r="A6" s="3" t="s">
        <v>853</v>
      </c>
      <c r="B6" s="1" t="s">
        <v>513</v>
      </c>
      <c r="C6" s="1" t="str">
        <f>MID(RIGHT(Таблица3[[#This Row],[ЦСР]],LEN(Таблица3[[#This Row],[ЦСР]])-2),1,3)</f>
        <v>101</v>
      </c>
      <c r="D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6" s="1" t="s">
        <v>55</v>
      </c>
    </row>
    <row r="7" spans="1:5" x14ac:dyDescent="0.2">
      <c r="A7" s="3" t="s">
        <v>854</v>
      </c>
      <c r="B7" s="1" t="s">
        <v>514</v>
      </c>
      <c r="C7" s="1" t="str">
        <f>MID(RIGHT(Таблица3[[#This Row],[ЦСР]],LEN(Таблица3[[#This Row],[ЦСР]])-2),1,3)</f>
        <v>101</v>
      </c>
      <c r="D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7" s="1" t="s">
        <v>56</v>
      </c>
    </row>
    <row r="8" spans="1:5" x14ac:dyDescent="0.2">
      <c r="A8" s="3" t="s">
        <v>855</v>
      </c>
      <c r="B8" s="1" t="s">
        <v>515</v>
      </c>
      <c r="C8" s="1" t="str">
        <f>MID(RIGHT(Таблица3[[#This Row],[ЦСР]],LEN(Таблица3[[#This Row],[ЦСР]])-2),1,3)</f>
        <v>101</v>
      </c>
      <c r="D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8" s="1" t="s">
        <v>57</v>
      </c>
    </row>
    <row r="9" spans="1:5" x14ac:dyDescent="0.2">
      <c r="A9" s="3" t="s">
        <v>856</v>
      </c>
      <c r="B9" s="1" t="s">
        <v>516</v>
      </c>
      <c r="C9" s="1" t="str">
        <f>MID(RIGHT(Таблица3[[#This Row],[ЦСР]],LEN(Таблица3[[#This Row],[ЦСР]])-2),1,3)</f>
        <v>101</v>
      </c>
      <c r="D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9" s="1" t="s">
        <v>58</v>
      </c>
    </row>
    <row r="10" spans="1:5" x14ac:dyDescent="0.2">
      <c r="A10" s="3" t="s">
        <v>857</v>
      </c>
      <c r="B10" s="1" t="s">
        <v>517</v>
      </c>
      <c r="C10" s="1" t="str">
        <f>MID(RIGHT(Таблица3[[#This Row],[ЦСР]],LEN(Таблица3[[#This Row],[ЦСР]])-2),1,3)</f>
        <v>101</v>
      </c>
      <c r="D1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0" s="1" t="s">
        <v>59</v>
      </c>
    </row>
    <row r="11" spans="1:5" x14ac:dyDescent="0.2">
      <c r="A11" s="3" t="s">
        <v>858</v>
      </c>
      <c r="B11" s="1" t="s">
        <v>518</v>
      </c>
      <c r="C11" s="1" t="str">
        <f>MID(RIGHT(Таблица3[[#This Row],[ЦСР]],LEN(Таблица3[[#This Row],[ЦСР]])-2),1,3)</f>
        <v>101</v>
      </c>
      <c r="D1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1" s="1" t="s">
        <v>60</v>
      </c>
    </row>
    <row r="12" spans="1:5" x14ac:dyDescent="0.2">
      <c r="A12" s="3" t="s">
        <v>859</v>
      </c>
      <c r="B12" s="1" t="s">
        <v>519</v>
      </c>
      <c r="C12" s="1" t="str">
        <f>MID(RIGHT(Таблица3[[#This Row],[ЦСР]],LEN(Таблица3[[#This Row],[ЦСР]])-2),1,3)</f>
        <v>101</v>
      </c>
      <c r="D1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2" s="1" t="s">
        <v>61</v>
      </c>
    </row>
    <row r="13" spans="1:5" x14ac:dyDescent="0.2">
      <c r="A13" s="3" t="s">
        <v>860</v>
      </c>
      <c r="B13" s="1" t="s">
        <v>520</v>
      </c>
      <c r="C13" s="1" t="str">
        <f>MID(RIGHT(Таблица3[[#This Row],[ЦСР]],LEN(Таблица3[[#This Row],[ЦСР]])-2),1,3)</f>
        <v>101</v>
      </c>
      <c r="D1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3" s="1" t="s">
        <v>62</v>
      </c>
    </row>
    <row r="14" spans="1:5" x14ac:dyDescent="0.2">
      <c r="A14" s="3" t="s">
        <v>861</v>
      </c>
      <c r="B14" s="1" t="s">
        <v>521</v>
      </c>
      <c r="C14" s="1" t="str">
        <f>MID(RIGHT(Таблица3[[#This Row],[ЦСР]],LEN(Таблица3[[#This Row],[ЦСР]])-2),1,3)</f>
        <v>101</v>
      </c>
      <c r="D1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4" s="1" t="s">
        <v>63</v>
      </c>
    </row>
    <row r="15" spans="1:5" x14ac:dyDescent="0.2">
      <c r="A15" s="3" t="s">
        <v>862</v>
      </c>
      <c r="B15" s="1" t="s">
        <v>522</v>
      </c>
      <c r="C15" s="1" t="str">
        <f>MID(RIGHT(Таблица3[[#This Row],[ЦСР]],LEN(Таблица3[[#This Row],[ЦСР]])-2),1,3)</f>
        <v>101</v>
      </c>
      <c r="D1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5" s="1" t="s">
        <v>64</v>
      </c>
    </row>
    <row r="16" spans="1:5" x14ac:dyDescent="0.2">
      <c r="A16" s="3" t="s">
        <v>863</v>
      </c>
      <c r="B16" s="1" t="s">
        <v>523</v>
      </c>
      <c r="C16" s="1" t="str">
        <f>MID(RIGHT(Таблица3[[#This Row],[ЦСР]],LEN(Таблица3[[#This Row],[ЦСР]])-2),1,3)</f>
        <v>101</v>
      </c>
      <c r="D1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6" s="1" t="s">
        <v>65</v>
      </c>
    </row>
    <row r="17" spans="1:5" x14ac:dyDescent="0.2">
      <c r="A17" s="3" t="s">
        <v>864</v>
      </c>
      <c r="B17" s="1" t="s">
        <v>524</v>
      </c>
      <c r="C17" s="1" t="str">
        <f>MID(RIGHT(Таблица3[[#This Row],[ЦСР]],LEN(Таблица3[[#This Row],[ЦСР]])-2),1,3)</f>
        <v>101</v>
      </c>
      <c r="D1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7" s="1" t="s">
        <v>66</v>
      </c>
    </row>
    <row r="18" spans="1:5" x14ac:dyDescent="0.2">
      <c r="A18" s="3" t="s">
        <v>865</v>
      </c>
      <c r="B18" s="1" t="s">
        <v>525</v>
      </c>
      <c r="C18" s="1" t="str">
        <f>MID(RIGHT(Таблица3[[#This Row],[ЦСР]],LEN(Таблица3[[#This Row],[ЦСР]])-2),1,3)</f>
        <v>210</v>
      </c>
      <c r="D1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8" s="1" t="s">
        <v>67</v>
      </c>
    </row>
    <row r="19" spans="1:5" x14ac:dyDescent="0.2">
      <c r="A19" s="3" t="s">
        <v>866</v>
      </c>
      <c r="B19" s="1" t="s">
        <v>526</v>
      </c>
      <c r="C19" s="1" t="str">
        <f>MID(RIGHT(Таблица3[[#This Row],[ЦСР]],LEN(Таблица3[[#This Row],[ЦСР]])-2),1,3)</f>
        <v>210</v>
      </c>
      <c r="D1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9" s="1" t="s">
        <v>68</v>
      </c>
    </row>
    <row r="20" spans="1:5" x14ac:dyDescent="0.2">
      <c r="A20" s="3" t="s">
        <v>867</v>
      </c>
      <c r="B20" s="1" t="s">
        <v>527</v>
      </c>
      <c r="C20" s="1" t="str">
        <f>MID(RIGHT(Таблица3[[#This Row],[ЦСР]],LEN(Таблица3[[#This Row],[ЦСР]])-2),1,3)</f>
        <v>102</v>
      </c>
      <c r="D2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0" s="1" t="s">
        <v>69</v>
      </c>
    </row>
    <row r="21" spans="1:5" x14ac:dyDescent="0.2">
      <c r="A21" s="3" t="s">
        <v>868</v>
      </c>
      <c r="B21" s="1" t="s">
        <v>528</v>
      </c>
      <c r="C21" s="1" t="str">
        <f>MID(RIGHT(Таблица3[[#This Row],[ЦСР]],LEN(Таблица3[[#This Row],[ЦСР]])-2),1,3)</f>
        <v>102</v>
      </c>
      <c r="D2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1" s="1" t="s">
        <v>70</v>
      </c>
    </row>
    <row r="22" spans="1:5" x14ac:dyDescent="0.2">
      <c r="A22" s="3" t="s">
        <v>869</v>
      </c>
      <c r="B22" s="1" t="s">
        <v>529</v>
      </c>
      <c r="C22" s="1" t="str">
        <f>MID(RIGHT(Таблица3[[#This Row],[ЦСР]],LEN(Таблица3[[#This Row],[ЦСР]])-2),1,3)</f>
        <v>102</v>
      </c>
      <c r="D2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2" s="1" t="s">
        <v>71</v>
      </c>
    </row>
    <row r="23" spans="1:5" x14ac:dyDescent="0.2">
      <c r="A23" s="3" t="s">
        <v>870</v>
      </c>
      <c r="B23" s="1" t="s">
        <v>524</v>
      </c>
      <c r="C23" s="1" t="str">
        <f>MID(RIGHT(Таблица3[[#This Row],[ЦСР]],LEN(Таблица3[[#This Row],[ЦСР]])-2),1,3)</f>
        <v>102</v>
      </c>
      <c r="D2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3" s="1" t="s">
        <v>72</v>
      </c>
    </row>
    <row r="24" spans="1:5" x14ac:dyDescent="0.2">
      <c r="A24" s="3" t="s">
        <v>871</v>
      </c>
      <c r="B24" s="1" t="s">
        <v>530</v>
      </c>
      <c r="C24" s="1" t="str">
        <f>MID(RIGHT(Таблица3[[#This Row],[ЦСР]],LEN(Таблица3[[#This Row],[ЦСР]])-2),1,3)</f>
        <v>210</v>
      </c>
      <c r="D2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4" s="1" t="s">
        <v>73</v>
      </c>
    </row>
    <row r="25" spans="1:5" x14ac:dyDescent="0.2">
      <c r="A25" s="3" t="s">
        <v>872</v>
      </c>
      <c r="B25" s="1" t="s">
        <v>531</v>
      </c>
      <c r="C25" s="1" t="str">
        <f>MID(RIGHT(Таблица3[[#This Row],[ЦСР]],LEN(Таблица3[[#This Row],[ЦСР]])-2),1,3)</f>
        <v>103</v>
      </c>
      <c r="D2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5" s="1" t="s">
        <v>74</v>
      </c>
    </row>
    <row r="26" spans="1:5" x14ac:dyDescent="0.2">
      <c r="A26" s="3" t="s">
        <v>873</v>
      </c>
      <c r="B26" s="1" t="s">
        <v>524</v>
      </c>
      <c r="C26" s="1" t="str">
        <f>MID(RIGHT(Таблица3[[#This Row],[ЦСР]],LEN(Таблица3[[#This Row],[ЦСР]])-2),1,3)</f>
        <v>103</v>
      </c>
      <c r="D2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6" s="1" t="s">
        <v>75</v>
      </c>
    </row>
    <row r="27" spans="1:5" x14ac:dyDescent="0.2">
      <c r="A27" s="3" t="s">
        <v>874</v>
      </c>
      <c r="B27" s="1" t="s">
        <v>532</v>
      </c>
      <c r="C27" s="1" t="str">
        <f>MID(RIGHT(Таблица3[[#This Row],[ЦСР]],LEN(Таблица3[[#This Row],[ЦСР]])-2),1,3)</f>
        <v>105</v>
      </c>
      <c r="D2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7" s="1" t="s">
        <v>76</v>
      </c>
    </row>
    <row r="28" spans="1:5" x14ac:dyDescent="0.2">
      <c r="A28" s="3" t="s">
        <v>875</v>
      </c>
      <c r="B28" s="1" t="s">
        <v>533</v>
      </c>
      <c r="C28" s="1" t="str">
        <f>MID(RIGHT(Таблица3[[#This Row],[ЦСР]],LEN(Таблица3[[#This Row],[ЦСР]])-2),1,3)</f>
        <v>105</v>
      </c>
      <c r="D2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8" s="1" t="s">
        <v>77</v>
      </c>
    </row>
    <row r="29" spans="1:5" x14ac:dyDescent="0.2">
      <c r="A29" s="3" t="s">
        <v>876</v>
      </c>
      <c r="B29" s="1" t="s">
        <v>534</v>
      </c>
      <c r="C29" s="1" t="str">
        <f>MID(RIGHT(Таблица3[[#This Row],[ЦСР]],LEN(Таблица3[[#This Row],[ЦСР]])-2),1,3)</f>
        <v>106</v>
      </c>
      <c r="D2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9" s="1" t="s">
        <v>78</v>
      </c>
    </row>
    <row r="30" spans="1:5" x14ac:dyDescent="0.2">
      <c r="A30" s="3" t="s">
        <v>877</v>
      </c>
      <c r="B30" s="1" t="s">
        <v>525</v>
      </c>
      <c r="C30" s="1" t="str">
        <f>MID(RIGHT(Таблица3[[#This Row],[ЦСР]],LEN(Таблица3[[#This Row],[ЦСР]])-2),1,3)</f>
        <v>210</v>
      </c>
      <c r="D3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0" s="1" t="s">
        <v>79</v>
      </c>
    </row>
    <row r="31" spans="1:5" x14ac:dyDescent="0.2">
      <c r="A31" s="3" t="s">
        <v>878</v>
      </c>
      <c r="B31" s="1" t="s">
        <v>535</v>
      </c>
      <c r="C31" s="1" t="str">
        <f>MID(RIGHT(Таблица3[[#This Row],[ЦСР]],LEN(Таблица3[[#This Row],[ЦСР]])-2),1,3)</f>
        <v>21E</v>
      </c>
      <c r="D3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1" s="1" t="s">
        <v>80</v>
      </c>
    </row>
    <row r="32" spans="1:5" x14ac:dyDescent="0.2">
      <c r="A32" s="3" t="s">
        <v>879</v>
      </c>
      <c r="B32" s="1" t="s">
        <v>536</v>
      </c>
      <c r="C32" s="1" t="str">
        <f>MID(RIGHT(Таблица3[[#This Row],[ЦСР]],LEN(Таблица3[[#This Row],[ЦСР]])-2),1,3)</f>
        <v>21E</v>
      </c>
      <c r="D3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2" s="1" t="s">
        <v>81</v>
      </c>
    </row>
    <row r="33" spans="1:5" x14ac:dyDescent="0.2">
      <c r="A33" s="3" t="s">
        <v>880</v>
      </c>
      <c r="B33" s="1" t="s">
        <v>537</v>
      </c>
      <c r="C33" s="1" t="str">
        <f>MID(RIGHT(Таблица3[[#This Row],[ЦСР]],LEN(Таблица3[[#This Row],[ЦСР]])-2),1,3)</f>
        <v>21E</v>
      </c>
      <c r="D3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3" s="1" t="s">
        <v>82</v>
      </c>
    </row>
    <row r="34" spans="1:5" x14ac:dyDescent="0.2">
      <c r="A34" s="3" t="s">
        <v>881</v>
      </c>
      <c r="B34" s="1" t="s">
        <v>538</v>
      </c>
      <c r="C34" s="1" t="str">
        <f>MID(RIGHT(Таблица3[[#This Row],[ЦСР]],LEN(Таблица3[[#This Row],[ЦСР]])-2),1,3)</f>
        <v>21E</v>
      </c>
      <c r="D3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4" s="1" t="s">
        <v>83</v>
      </c>
    </row>
    <row r="35" spans="1:5" x14ac:dyDescent="0.2">
      <c r="A35" s="3" t="s">
        <v>882</v>
      </c>
      <c r="B35" s="1" t="s">
        <v>539</v>
      </c>
      <c r="C35" s="1" t="str">
        <f>MID(RIGHT(Таблица3[[#This Row],[ЦСР]],LEN(Таблица3[[#This Row],[ЦСР]])-2),1,3)</f>
        <v>21E</v>
      </c>
      <c r="D3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5" s="1" t="s">
        <v>84</v>
      </c>
    </row>
    <row r="36" spans="1:5" x14ac:dyDescent="0.2">
      <c r="A36" s="3" t="s">
        <v>883</v>
      </c>
      <c r="B36" s="1" t="s">
        <v>540</v>
      </c>
      <c r="C36" s="1" t="str">
        <f>MID(RIGHT(Таблица3[[#This Row],[ЦСР]],LEN(Таблица3[[#This Row],[ЦСР]])-2),1,3)</f>
        <v>21E</v>
      </c>
      <c r="D3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6" s="1" t="s">
        <v>85</v>
      </c>
    </row>
    <row r="37" spans="1:5" x14ac:dyDescent="0.2">
      <c r="A37" s="3" t="s">
        <v>884</v>
      </c>
      <c r="B37" s="1" t="s">
        <v>541</v>
      </c>
      <c r="C37" s="1" t="str">
        <f>MID(RIGHT(Таблица3[[#This Row],[ЦСР]],LEN(Таблица3[[#This Row],[ЦСР]])-2),1,3)</f>
        <v>21E</v>
      </c>
      <c r="D3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7" s="1" t="s">
        <v>86</v>
      </c>
    </row>
    <row r="38" spans="1:5" x14ac:dyDescent="0.2">
      <c r="A38" s="3" t="s">
        <v>885</v>
      </c>
      <c r="B38" s="1" t="s">
        <v>542</v>
      </c>
      <c r="C38" s="1" t="str">
        <f>MID(RIGHT(Таблица3[[#This Row],[ЦСР]],LEN(Таблица3[[#This Row],[ЦСР]])-2),1,3)</f>
        <v>200</v>
      </c>
      <c r="D3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8" s="1" t="s">
        <v>87</v>
      </c>
    </row>
    <row r="39" spans="1:5" x14ac:dyDescent="0.2">
      <c r="A39" s="3" t="s">
        <v>886</v>
      </c>
      <c r="B39" s="1" t="s">
        <v>543</v>
      </c>
      <c r="C39" s="1" t="str">
        <f>MID(RIGHT(Таблица3[[#This Row],[ЦСР]],LEN(Таблица3[[#This Row],[ЦСР]])-2),1,3)</f>
        <v>201</v>
      </c>
      <c r="D3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9" s="1" t="s">
        <v>88</v>
      </c>
    </row>
    <row r="40" spans="1:5" x14ac:dyDescent="0.2">
      <c r="A40" s="3" t="s">
        <v>887</v>
      </c>
      <c r="B40" s="1" t="s">
        <v>544</v>
      </c>
      <c r="C40" s="1" t="str">
        <f>MID(RIGHT(Таблица3[[#This Row],[ЦСР]],LEN(Таблица3[[#This Row],[ЦСР]])-2),1,3)</f>
        <v>201</v>
      </c>
      <c r="D4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0" s="1" t="s">
        <v>89</v>
      </c>
    </row>
    <row r="41" spans="1:5" x14ac:dyDescent="0.2">
      <c r="A41" s="3" t="s">
        <v>888</v>
      </c>
      <c r="B41" s="1" t="s">
        <v>524</v>
      </c>
      <c r="C41" s="1" t="str">
        <f>MID(RIGHT(Таблица3[[#This Row],[ЦСР]],LEN(Таблица3[[#This Row],[ЦСР]])-2),1,3)</f>
        <v>201</v>
      </c>
      <c r="D4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1" s="1" t="s">
        <v>90</v>
      </c>
    </row>
    <row r="42" spans="1:5" x14ac:dyDescent="0.2">
      <c r="A42" s="3" t="s">
        <v>889</v>
      </c>
      <c r="B42" s="1" t="s">
        <v>545</v>
      </c>
      <c r="C42" s="1" t="str">
        <f>MID(RIGHT(Таблица3[[#This Row],[ЦСР]],LEN(Таблица3[[#This Row],[ЦСР]])-2),1,3)</f>
        <v>300</v>
      </c>
      <c r="D4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2" s="1" t="s">
        <v>91</v>
      </c>
    </row>
    <row r="43" spans="1:5" x14ac:dyDescent="0.2">
      <c r="A43" s="3" t="s">
        <v>890</v>
      </c>
      <c r="B43" s="1" t="s">
        <v>546</v>
      </c>
      <c r="C43" s="1" t="str">
        <f>MID(RIGHT(Таблица3[[#This Row],[ЦСР]],LEN(Таблица3[[#This Row],[ЦСР]])-2),1,3)</f>
        <v>301</v>
      </c>
      <c r="D4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3" s="1" t="s">
        <v>92</v>
      </c>
    </row>
    <row r="44" spans="1:5" x14ac:dyDescent="0.2">
      <c r="A44" s="3" t="s">
        <v>891</v>
      </c>
      <c r="B44" s="1" t="s">
        <v>547</v>
      </c>
      <c r="C44" s="1" t="str">
        <f>MID(RIGHT(Таблица3[[#This Row],[ЦСР]],LEN(Таблица3[[#This Row],[ЦСР]])-2),1,3)</f>
        <v>301</v>
      </c>
      <c r="D4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4" s="1" t="s">
        <v>93</v>
      </c>
    </row>
    <row r="45" spans="1:5" x14ac:dyDescent="0.2">
      <c r="A45" s="3" t="s">
        <v>892</v>
      </c>
      <c r="B45" s="1" t="s">
        <v>548</v>
      </c>
      <c r="C45" s="1" t="str">
        <f>MID(RIGHT(Таблица3[[#This Row],[ЦСР]],LEN(Таблица3[[#This Row],[ЦСР]])-2),1,3)</f>
        <v>301</v>
      </c>
      <c r="D4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5" s="1" t="s">
        <v>94</v>
      </c>
    </row>
    <row r="46" spans="1:5" x14ac:dyDescent="0.2">
      <c r="A46" s="3" t="s">
        <v>893</v>
      </c>
      <c r="B46" s="1" t="s">
        <v>549</v>
      </c>
      <c r="C46" s="1" t="str">
        <f>MID(RIGHT(Таблица3[[#This Row],[ЦСР]],LEN(Таблица3[[#This Row],[ЦСР]])-2),1,3)</f>
        <v>301</v>
      </c>
      <c r="D4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6" s="1" t="s">
        <v>95</v>
      </c>
    </row>
    <row r="47" spans="1:5" x14ac:dyDescent="0.2">
      <c r="A47" s="3" t="s">
        <v>894</v>
      </c>
      <c r="B47" s="1" t="s">
        <v>550</v>
      </c>
      <c r="C47" s="1" t="str">
        <f>MID(RIGHT(Таблица3[[#This Row],[ЦСР]],LEN(Таблица3[[#This Row],[ЦСР]])-2),1,3)</f>
        <v>230</v>
      </c>
      <c r="D4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7" s="1" t="s">
        <v>96</v>
      </c>
    </row>
    <row r="48" spans="1:5" x14ac:dyDescent="0.2">
      <c r="A48" s="3" t="s">
        <v>895</v>
      </c>
      <c r="B48" s="1" t="s">
        <v>551</v>
      </c>
      <c r="C48" s="1" t="str">
        <f>MID(RIGHT(Таблица3[[#This Row],[ЦСР]],LEN(Таблица3[[#This Row],[ЦСР]])-2),1,3)</f>
        <v>400</v>
      </c>
      <c r="D4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8" s="1" t="s">
        <v>97</v>
      </c>
    </row>
    <row r="49" spans="1:5" x14ac:dyDescent="0.2">
      <c r="A49" s="3" t="s">
        <v>896</v>
      </c>
      <c r="B49" s="1" t="s">
        <v>552</v>
      </c>
      <c r="C49" s="1" t="str">
        <f>MID(RIGHT(Таблица3[[#This Row],[ЦСР]],LEN(Таблица3[[#This Row],[ЦСР]])-2),1,3)</f>
        <v>401</v>
      </c>
      <c r="D4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9" s="1" t="s">
        <v>98</v>
      </c>
    </row>
    <row r="50" spans="1:5" x14ac:dyDescent="0.2">
      <c r="A50" s="3" t="s">
        <v>897</v>
      </c>
      <c r="B50" s="1" t="s">
        <v>512</v>
      </c>
      <c r="C50" s="1" t="str">
        <f>MID(RIGHT(Таблица3[[#This Row],[ЦСР]],LEN(Таблица3[[#This Row],[ЦСР]])-2),1,3)</f>
        <v>401</v>
      </c>
      <c r="D5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50" s="1" t="s">
        <v>99</v>
      </c>
    </row>
    <row r="51" spans="1:5" x14ac:dyDescent="0.2">
      <c r="A51" s="3" t="s">
        <v>898</v>
      </c>
      <c r="B51" s="1" t="s">
        <v>553</v>
      </c>
      <c r="C51" s="1" t="str">
        <f>MID(RIGHT(Таблица3[[#This Row],[ЦСР]],LEN(Таблица3[[#This Row],[ЦСР]])-2),1,3)</f>
        <v>401</v>
      </c>
      <c r="D5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51" s="1" t="s">
        <v>100</v>
      </c>
    </row>
    <row r="52" spans="1:5" x14ac:dyDescent="0.2">
      <c r="A52" s="3" t="s">
        <v>899</v>
      </c>
      <c r="B52" s="1" t="s">
        <v>522</v>
      </c>
      <c r="C52" s="1" t="str">
        <f>MID(RIGHT(Таблица3[[#This Row],[ЦСР]],LEN(Таблица3[[#This Row],[ЦСР]])-2),1,3)</f>
        <v>401</v>
      </c>
      <c r="D5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52" s="1" t="s">
        <v>101</v>
      </c>
    </row>
    <row r="53" spans="1:5" x14ac:dyDescent="0.2">
      <c r="A53" s="3" t="s">
        <v>900</v>
      </c>
      <c r="B53" s="1" t="s">
        <v>523</v>
      </c>
      <c r="C53" s="1" t="str">
        <f>MID(RIGHT(Таблица3[[#This Row],[ЦСР]],LEN(Таблица3[[#This Row],[ЦСР]])-2),1,3)</f>
        <v>401</v>
      </c>
      <c r="D5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53" s="1" t="s">
        <v>102</v>
      </c>
    </row>
    <row r="54" spans="1:5" x14ac:dyDescent="0.2">
      <c r="A54" s="3" t="s">
        <v>901</v>
      </c>
      <c r="B54" s="1" t="s">
        <v>524</v>
      </c>
      <c r="C54" s="1" t="str">
        <f>MID(RIGHT(Таблица3[[#This Row],[ЦСР]],LEN(Таблица3[[#This Row],[ЦСР]])-2),1,3)</f>
        <v>401</v>
      </c>
      <c r="D5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54" s="1" t="s">
        <v>103</v>
      </c>
    </row>
    <row r="55" spans="1:5" x14ac:dyDescent="0.2">
      <c r="A55" s="3" t="s">
        <v>902</v>
      </c>
      <c r="B55" s="1" t="s">
        <v>554</v>
      </c>
      <c r="C55" s="1" t="str">
        <f>MID(RIGHT(Таблица3[[#This Row],[ЦСР]],LEN(Таблица3[[#This Row],[ЦСР]])-2),1,3)</f>
        <v>402</v>
      </c>
      <c r="D5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55" s="1" t="s">
        <v>104</v>
      </c>
    </row>
    <row r="56" spans="1:5" x14ac:dyDescent="0.2">
      <c r="A56" s="3" t="s">
        <v>903</v>
      </c>
      <c r="B56" s="1" t="s">
        <v>524</v>
      </c>
      <c r="C56" s="1" t="str">
        <f>MID(RIGHT(Таблица3[[#This Row],[ЦСР]],LEN(Таблица3[[#This Row],[ЦСР]])-2),1,3)</f>
        <v>402</v>
      </c>
      <c r="D5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56" s="1" t="s">
        <v>105</v>
      </c>
    </row>
    <row r="57" spans="1:5" x14ac:dyDescent="0.2">
      <c r="A57" s="3" t="s">
        <v>904</v>
      </c>
      <c r="B57" s="1" t="s">
        <v>555</v>
      </c>
      <c r="C57" s="1" t="str">
        <f>MID(RIGHT(Таблица3[[#This Row],[ЦСР]],LEN(Таблица3[[#This Row],[ЦСР]])-2),1,3)</f>
        <v>500</v>
      </c>
      <c r="D5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57" s="1" t="s">
        <v>106</v>
      </c>
    </row>
    <row r="58" spans="1:5" x14ac:dyDescent="0.2">
      <c r="A58" s="3" t="s">
        <v>905</v>
      </c>
      <c r="B58" s="1" t="s">
        <v>556</v>
      </c>
      <c r="C58" s="1" t="str">
        <f>MID(RIGHT(Таблица3[[#This Row],[ЦСР]],LEN(Таблица3[[#This Row],[ЦСР]])-2),1,3)</f>
        <v>501</v>
      </c>
      <c r="D5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58" s="1" t="s">
        <v>107</v>
      </c>
    </row>
    <row r="59" spans="1:5" x14ac:dyDescent="0.2">
      <c r="A59" s="3" t="s">
        <v>906</v>
      </c>
      <c r="B59" s="1" t="s">
        <v>557</v>
      </c>
      <c r="C59" s="1" t="str">
        <f>MID(RIGHT(Таблица3[[#This Row],[ЦСР]],LEN(Таблица3[[#This Row],[ЦСР]])-2),1,3)</f>
        <v>501</v>
      </c>
      <c r="D5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59" s="1" t="s">
        <v>108</v>
      </c>
    </row>
    <row r="60" spans="1:5" x14ac:dyDescent="0.2">
      <c r="A60" s="3" t="s">
        <v>907</v>
      </c>
      <c r="B60" s="1" t="s">
        <v>558</v>
      </c>
      <c r="C60" s="1" t="str">
        <f>MID(RIGHT(Таблица3[[#This Row],[ЦСР]],LEN(Таблица3[[#This Row],[ЦСР]])-2),1,3)</f>
        <v>501</v>
      </c>
      <c r="D6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60" s="1" t="s">
        <v>109</v>
      </c>
    </row>
    <row r="61" spans="1:5" x14ac:dyDescent="0.2">
      <c r="A61" s="3" t="s">
        <v>908</v>
      </c>
      <c r="B61" s="1" t="s">
        <v>559</v>
      </c>
      <c r="C61" s="1" t="str">
        <f>MID(RIGHT(Таблица3[[#This Row],[ЦСР]],LEN(Таблица3[[#This Row],[ЦСР]])-2),1,3)</f>
        <v>502</v>
      </c>
      <c r="D6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61" s="1" t="s">
        <v>110</v>
      </c>
    </row>
    <row r="62" spans="1:5" x14ac:dyDescent="0.2">
      <c r="A62" s="3" t="s">
        <v>909</v>
      </c>
      <c r="B62" s="1" t="s">
        <v>512</v>
      </c>
      <c r="C62" s="1" t="str">
        <f>MID(RIGHT(Таблица3[[#This Row],[ЦСР]],LEN(Таблица3[[#This Row],[ЦСР]])-2),1,3)</f>
        <v>502</v>
      </c>
      <c r="D6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62" s="1" t="s">
        <v>111</v>
      </c>
    </row>
    <row r="63" spans="1:5" x14ac:dyDescent="0.2">
      <c r="A63" s="3" t="s">
        <v>910</v>
      </c>
      <c r="B63" s="1" t="s">
        <v>524</v>
      </c>
      <c r="C63" s="1" t="str">
        <f>MID(RIGHT(Таблица3[[#This Row],[ЦСР]],LEN(Таблица3[[#This Row],[ЦСР]])-2),1,3)</f>
        <v>502</v>
      </c>
      <c r="D6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63" s="1" t="s">
        <v>112</v>
      </c>
    </row>
    <row r="64" spans="1:5" x14ac:dyDescent="0.2">
      <c r="A64" s="3" t="s">
        <v>911</v>
      </c>
      <c r="B64" s="1" t="s">
        <v>560</v>
      </c>
      <c r="C64" s="1" t="str">
        <f>MID(RIGHT(Таблица3[[#This Row],[ЦСР]],LEN(Таблица3[[#This Row],[ЦСР]])-2),1,3)</f>
        <v>600</v>
      </c>
      <c r="D6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64" s="1" t="s">
        <v>113</v>
      </c>
    </row>
    <row r="65" spans="1:5" x14ac:dyDescent="0.2">
      <c r="A65" s="3" t="s">
        <v>912</v>
      </c>
      <c r="B65" s="1" t="s">
        <v>561</v>
      </c>
      <c r="C65" s="1" t="str">
        <f>MID(RIGHT(Таблица3[[#This Row],[ЦСР]],LEN(Таблица3[[#This Row],[ЦСР]])-2),1,3)</f>
        <v>601</v>
      </c>
      <c r="D6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65" s="1" t="s">
        <v>114</v>
      </c>
    </row>
    <row r="66" spans="1:5" x14ac:dyDescent="0.2">
      <c r="A66" s="3" t="s">
        <v>913</v>
      </c>
      <c r="B66" s="1" t="s">
        <v>524</v>
      </c>
      <c r="C66" s="1" t="str">
        <f>MID(RIGHT(Таблица3[[#This Row],[ЦСР]],LEN(Таблица3[[#This Row],[ЦСР]])-2),1,3)</f>
        <v>601</v>
      </c>
      <c r="D6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66" s="1" t="s">
        <v>115</v>
      </c>
    </row>
    <row r="67" spans="1:5" x14ac:dyDescent="0.2">
      <c r="A67" s="3" t="s">
        <v>914</v>
      </c>
      <c r="B67" s="1" t="s">
        <v>562</v>
      </c>
      <c r="C67" s="1" t="str">
        <f>MID(RIGHT(Таблица3[[#This Row],[ЦСР]],LEN(Таблица3[[#This Row],[ЦСР]])-2),1,3)</f>
        <v>000</v>
      </c>
      <c r="D6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67" s="1" t="s">
        <v>116</v>
      </c>
    </row>
    <row r="68" spans="1:5" x14ac:dyDescent="0.2">
      <c r="A68" s="3" t="s">
        <v>915</v>
      </c>
      <c r="B68" s="1" t="s">
        <v>563</v>
      </c>
      <c r="C68" s="1" t="str">
        <f>MID(RIGHT(Таблица3[[#This Row],[ЦСР]],LEN(Таблица3[[#This Row],[ЦСР]])-2),1,3)</f>
        <v>100</v>
      </c>
      <c r="D6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68" s="1" t="s">
        <v>117</v>
      </c>
    </row>
    <row r="69" spans="1:5" x14ac:dyDescent="0.2">
      <c r="A69" s="3" t="s">
        <v>916</v>
      </c>
      <c r="B69" s="1" t="s">
        <v>564</v>
      </c>
      <c r="C69" s="1" t="str">
        <f>MID(RIGHT(Таблица3[[#This Row],[ЦСР]],LEN(Таблица3[[#This Row],[ЦСР]])-2),1,3)</f>
        <v>101</v>
      </c>
      <c r="D6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69" s="1" t="s">
        <v>118</v>
      </c>
    </row>
    <row r="70" spans="1:5" x14ac:dyDescent="0.2">
      <c r="A70" s="3" t="s">
        <v>917</v>
      </c>
      <c r="B70" s="1" t="s">
        <v>565</v>
      </c>
      <c r="C70" s="1" t="str">
        <f>MID(RIGHT(Таблица3[[#This Row],[ЦСР]],LEN(Таблица3[[#This Row],[ЦСР]])-2),1,3)</f>
        <v>101</v>
      </c>
      <c r="D7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70" s="1" t="s">
        <v>119</v>
      </c>
    </row>
    <row r="71" spans="1:5" x14ac:dyDescent="0.2">
      <c r="A71" s="3" t="s">
        <v>918</v>
      </c>
      <c r="B71" s="1" t="s">
        <v>566</v>
      </c>
      <c r="C71" s="1" t="str">
        <f>MID(RIGHT(Таблица3[[#This Row],[ЦСР]],LEN(Таблица3[[#This Row],[ЦСР]])-2),1,3)</f>
        <v>102</v>
      </c>
      <c r="D7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71" s="1" t="s">
        <v>120</v>
      </c>
    </row>
    <row r="72" spans="1:5" x14ac:dyDescent="0.2">
      <c r="A72" s="3" t="s">
        <v>919</v>
      </c>
      <c r="B72" s="1" t="s">
        <v>567</v>
      </c>
      <c r="C72" s="1" t="str">
        <f>MID(RIGHT(Таблица3[[#This Row],[ЦСР]],LEN(Таблица3[[#This Row],[ЦСР]])-2),1,3)</f>
        <v>102</v>
      </c>
      <c r="D7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72" s="1" t="s">
        <v>121</v>
      </c>
    </row>
    <row r="73" spans="1:5" x14ac:dyDescent="0.2">
      <c r="A73" s="3" t="s">
        <v>920</v>
      </c>
      <c r="B73" s="1" t="s">
        <v>568</v>
      </c>
      <c r="C73" s="1" t="str">
        <f>MID(RIGHT(Таблица3[[#This Row],[ЦСР]],LEN(Таблица3[[#This Row],[ЦСР]])-2),1,3)</f>
        <v>310</v>
      </c>
      <c r="D7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73" s="1" t="s">
        <v>122</v>
      </c>
    </row>
    <row r="74" spans="1:5" x14ac:dyDescent="0.2">
      <c r="A74" s="3" t="s">
        <v>921</v>
      </c>
      <c r="B74" s="1" t="s">
        <v>569</v>
      </c>
      <c r="C74" s="1" t="str">
        <f>MID(RIGHT(Таблица3[[#This Row],[ЦСР]],LEN(Таблица3[[#This Row],[ЦСР]])-2),1,3)</f>
        <v>200</v>
      </c>
      <c r="D7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74" s="1" t="s">
        <v>123</v>
      </c>
    </row>
    <row r="75" spans="1:5" x14ac:dyDescent="0.2">
      <c r="A75" s="3" t="s">
        <v>922</v>
      </c>
      <c r="B75" s="1" t="s">
        <v>570</v>
      </c>
      <c r="C75" s="1" t="str">
        <f>MID(RIGHT(Таблица3[[#This Row],[ЦСР]],LEN(Таблица3[[#This Row],[ЦСР]])-2),1,3)</f>
        <v>201</v>
      </c>
      <c r="D7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75" s="1" t="s">
        <v>124</v>
      </c>
    </row>
    <row r="76" spans="1:5" x14ac:dyDescent="0.2">
      <c r="A76" s="3" t="s">
        <v>923</v>
      </c>
      <c r="B76" s="1" t="s">
        <v>571</v>
      </c>
      <c r="C76" s="1" t="str">
        <f>MID(RIGHT(Таблица3[[#This Row],[ЦСР]],LEN(Таблица3[[#This Row],[ЦСР]])-2),1,3)</f>
        <v>201</v>
      </c>
      <c r="D7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76" s="1" t="s">
        <v>125</v>
      </c>
    </row>
    <row r="77" spans="1:5" x14ac:dyDescent="0.2">
      <c r="A77" s="3" t="s">
        <v>924</v>
      </c>
      <c r="B77" s="1" t="s">
        <v>572</v>
      </c>
      <c r="C77" s="1" t="str">
        <f>MID(RIGHT(Таблица3[[#This Row],[ЦСР]],LEN(Таблица3[[#This Row],[ЦСР]])-2),1,3)</f>
        <v>201</v>
      </c>
      <c r="D7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77" s="1" t="s">
        <v>126</v>
      </c>
    </row>
    <row r="78" spans="1:5" x14ac:dyDescent="0.2">
      <c r="A78" s="3" t="s">
        <v>925</v>
      </c>
      <c r="B78" s="1" t="s">
        <v>573</v>
      </c>
      <c r="C78" s="1" t="str">
        <f>MID(RIGHT(Таблица3[[#This Row],[ЦСР]],LEN(Таблица3[[#This Row],[ЦСР]])-2),1,3)</f>
        <v>201</v>
      </c>
      <c r="D7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78" s="1" t="s">
        <v>127</v>
      </c>
    </row>
    <row r="79" spans="1:5" x14ac:dyDescent="0.2">
      <c r="A79" s="3" t="s">
        <v>926</v>
      </c>
      <c r="B79" s="1" t="s">
        <v>574</v>
      </c>
      <c r="C79" s="1" t="str">
        <f>MID(RIGHT(Таблица3[[#This Row],[ЦСР]],LEN(Таблица3[[#This Row],[ЦСР]])-2),1,3)</f>
        <v>320</v>
      </c>
      <c r="D7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79" s="1" t="s">
        <v>128</v>
      </c>
    </row>
    <row r="80" spans="1:5" x14ac:dyDescent="0.2">
      <c r="A80" s="3" t="s">
        <v>927</v>
      </c>
      <c r="B80" s="1" t="s">
        <v>574</v>
      </c>
      <c r="C80" s="1" t="str">
        <f>MID(RIGHT(Таблица3[[#This Row],[ЦСР]],LEN(Таблица3[[#This Row],[ЦСР]])-2),1,3)</f>
        <v>320</v>
      </c>
      <c r="D8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80" s="1" t="s">
        <v>129</v>
      </c>
    </row>
    <row r="81" spans="1:5" x14ac:dyDescent="0.2">
      <c r="A81" s="3" t="s">
        <v>928</v>
      </c>
      <c r="B81" s="1" t="s">
        <v>575</v>
      </c>
      <c r="C81" s="1" t="str">
        <f>MID(RIGHT(Таблица3[[#This Row],[ЦСР]],LEN(Таблица3[[#This Row],[ЦСР]])-2),1,3)</f>
        <v>000</v>
      </c>
      <c r="D8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81" s="1" t="s">
        <v>130</v>
      </c>
    </row>
    <row r="82" spans="1:5" x14ac:dyDescent="0.2">
      <c r="A82" s="3" t="s">
        <v>929</v>
      </c>
      <c r="B82" s="1" t="s">
        <v>576</v>
      </c>
      <c r="C82" s="1" t="str">
        <f>MID(RIGHT(Таблица3[[#This Row],[ЦСР]],LEN(Таблица3[[#This Row],[ЦСР]])-2),1,3)</f>
        <v>001</v>
      </c>
      <c r="D8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82" s="1" t="s">
        <v>131</v>
      </c>
    </row>
    <row r="83" spans="1:5" x14ac:dyDescent="0.2">
      <c r="A83" s="3" t="s">
        <v>930</v>
      </c>
      <c r="B83" s="1" t="s">
        <v>524</v>
      </c>
      <c r="C83" s="1" t="str">
        <f>MID(RIGHT(Таблица3[[#This Row],[ЦСР]],LEN(Таблица3[[#This Row],[ЦСР]])-2),1,3)</f>
        <v>001</v>
      </c>
      <c r="D8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83" s="1" t="s">
        <v>132</v>
      </c>
    </row>
    <row r="84" spans="1:5" x14ac:dyDescent="0.2">
      <c r="A84" s="3" t="s">
        <v>931</v>
      </c>
      <c r="B84" s="1" t="s">
        <v>577</v>
      </c>
      <c r="C84" s="1" t="str">
        <f>MID(RIGHT(Таблица3[[#This Row],[ЦСР]],LEN(Таблица3[[#This Row],[ЦСР]])-2),1,3)</f>
        <v>002</v>
      </c>
      <c r="D8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84" s="1" t="s">
        <v>133</v>
      </c>
    </row>
    <row r="85" spans="1:5" x14ac:dyDescent="0.2">
      <c r="A85" s="3" t="s">
        <v>932</v>
      </c>
      <c r="B85" s="1" t="s">
        <v>524</v>
      </c>
      <c r="C85" s="1" t="str">
        <f>MID(RIGHT(Таблица3[[#This Row],[ЦСР]],LEN(Таблица3[[#This Row],[ЦСР]])-2),1,3)</f>
        <v>002</v>
      </c>
      <c r="D8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85" s="1" t="s">
        <v>134</v>
      </c>
    </row>
    <row r="86" spans="1:5" x14ac:dyDescent="0.2">
      <c r="A86" s="3" t="s">
        <v>933</v>
      </c>
      <c r="B86" s="1" t="s">
        <v>578</v>
      </c>
      <c r="C86" s="1" t="str">
        <f>MID(RIGHT(Таблица3[[#This Row],[ЦСР]],LEN(Таблица3[[#This Row],[ЦСР]])-2),1,3)</f>
        <v>000</v>
      </c>
      <c r="D8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86" s="1" t="s">
        <v>135</v>
      </c>
    </row>
    <row r="87" spans="1:5" x14ac:dyDescent="0.2">
      <c r="A87" s="3" t="s">
        <v>934</v>
      </c>
      <c r="B87" s="1" t="s">
        <v>579</v>
      </c>
      <c r="C87" s="1" t="str">
        <f>MID(RIGHT(Таблица3[[#This Row],[ЦСР]],LEN(Таблица3[[#This Row],[ЦСР]])-2),1,3)</f>
        <v>100</v>
      </c>
      <c r="D8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87" s="1" t="s">
        <v>136</v>
      </c>
    </row>
    <row r="88" spans="1:5" x14ac:dyDescent="0.2">
      <c r="A88" s="3" t="s">
        <v>935</v>
      </c>
      <c r="B88" s="1" t="s">
        <v>580</v>
      </c>
      <c r="C88" s="1" t="str">
        <f>MID(RIGHT(Таблица3[[#This Row],[ЦСР]],LEN(Таблица3[[#This Row],[ЦСР]])-2),1,3)</f>
        <v>101</v>
      </c>
      <c r="D8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88" s="1" t="s">
        <v>137</v>
      </c>
    </row>
    <row r="89" spans="1:5" x14ac:dyDescent="0.2">
      <c r="A89" s="3" t="s">
        <v>936</v>
      </c>
      <c r="B89" s="1" t="s">
        <v>512</v>
      </c>
      <c r="C89" s="1" t="str">
        <f>MID(RIGHT(Таблица3[[#This Row],[ЦСР]],LEN(Таблица3[[#This Row],[ЦСР]])-2),1,3)</f>
        <v>101</v>
      </c>
      <c r="D8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89" s="1" t="s">
        <v>138</v>
      </c>
    </row>
    <row r="90" spans="1:5" x14ac:dyDescent="0.2">
      <c r="A90" s="3" t="s">
        <v>937</v>
      </c>
      <c r="B90" s="1" t="s">
        <v>581</v>
      </c>
      <c r="C90" s="1" t="str">
        <f>MID(RIGHT(Таблица3[[#This Row],[ЦСР]],LEN(Таблица3[[#This Row],[ЦСР]])-2),1,3)</f>
        <v>101</v>
      </c>
      <c r="D9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90" s="1" t="s">
        <v>139</v>
      </c>
    </row>
    <row r="91" spans="1:5" x14ac:dyDescent="0.2">
      <c r="A91" s="3" t="s">
        <v>938</v>
      </c>
      <c r="B91" s="1" t="s">
        <v>523</v>
      </c>
      <c r="C91" s="1" t="str">
        <f>MID(RIGHT(Таблица3[[#This Row],[ЦСР]],LEN(Таблица3[[#This Row],[ЦСР]])-2),1,3)</f>
        <v>101</v>
      </c>
      <c r="D9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91" s="1" t="s">
        <v>140</v>
      </c>
    </row>
    <row r="92" spans="1:5" x14ac:dyDescent="0.2">
      <c r="A92" s="3" t="s">
        <v>939</v>
      </c>
      <c r="B92" s="1" t="s">
        <v>582</v>
      </c>
      <c r="C92" s="1" t="str">
        <f>MID(RIGHT(Таблица3[[#This Row],[ЦСР]],LEN(Таблица3[[#This Row],[ЦСР]])-2),1,3)</f>
        <v>510</v>
      </c>
      <c r="D9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92" s="1" t="s">
        <v>141</v>
      </c>
    </row>
    <row r="93" spans="1:5" x14ac:dyDescent="0.2">
      <c r="A93" s="3" t="s">
        <v>940</v>
      </c>
      <c r="B93" s="1" t="s">
        <v>583</v>
      </c>
      <c r="C93" s="1" t="str">
        <f>MID(RIGHT(Таблица3[[#This Row],[ЦСР]],LEN(Таблица3[[#This Row],[ЦСР]])-2),1,3)</f>
        <v>510</v>
      </c>
      <c r="D9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93" s="1" t="s">
        <v>142</v>
      </c>
    </row>
    <row r="94" spans="1:5" x14ac:dyDescent="0.2">
      <c r="A94" s="3" t="s">
        <v>941</v>
      </c>
      <c r="B94" s="1" t="s">
        <v>584</v>
      </c>
      <c r="C94" s="1" t="str">
        <f>MID(RIGHT(Таблица3[[#This Row],[ЦСР]],LEN(Таблица3[[#This Row],[ЦСР]])-2),1,3)</f>
        <v>510</v>
      </c>
      <c r="D9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94" s="1" t="s">
        <v>143</v>
      </c>
    </row>
    <row r="95" spans="1:5" x14ac:dyDescent="0.2">
      <c r="A95" s="3" t="s">
        <v>942</v>
      </c>
      <c r="B95" s="1" t="s">
        <v>585</v>
      </c>
      <c r="C95" s="1" t="str">
        <f>MID(RIGHT(Таблица3[[#This Row],[ЦСР]],LEN(Таблица3[[#This Row],[ЦСР]])-2),1,3)</f>
        <v>102</v>
      </c>
      <c r="D9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95" s="1" t="s">
        <v>144</v>
      </c>
    </row>
    <row r="96" spans="1:5" x14ac:dyDescent="0.2">
      <c r="A96" s="3" t="s">
        <v>943</v>
      </c>
      <c r="B96" s="1" t="s">
        <v>512</v>
      </c>
      <c r="C96" s="1" t="str">
        <f>MID(RIGHT(Таблица3[[#This Row],[ЦСР]],LEN(Таблица3[[#This Row],[ЦСР]])-2),1,3)</f>
        <v>102</v>
      </c>
      <c r="D9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96" s="1" t="s">
        <v>145</v>
      </c>
    </row>
    <row r="97" spans="1:5" x14ac:dyDescent="0.2">
      <c r="A97" s="3" t="s">
        <v>944</v>
      </c>
      <c r="B97" s="1" t="s">
        <v>523</v>
      </c>
      <c r="C97" s="1" t="str">
        <f>MID(RIGHT(Таблица3[[#This Row],[ЦСР]],LEN(Таблица3[[#This Row],[ЦСР]])-2),1,3)</f>
        <v>102</v>
      </c>
      <c r="D9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97" s="1" t="s">
        <v>146</v>
      </c>
    </row>
    <row r="98" spans="1:5" x14ac:dyDescent="0.2">
      <c r="A98" s="3" t="s">
        <v>945</v>
      </c>
      <c r="B98" s="1" t="s">
        <v>586</v>
      </c>
      <c r="C98" s="1" t="str">
        <f>MID(RIGHT(Таблица3[[#This Row],[ЦСР]],LEN(Таблица3[[#This Row],[ЦСР]])-2),1,3)</f>
        <v>103</v>
      </c>
      <c r="D9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98" s="1" t="s">
        <v>147</v>
      </c>
    </row>
    <row r="99" spans="1:5" x14ac:dyDescent="0.2">
      <c r="A99" s="3" t="s">
        <v>946</v>
      </c>
      <c r="B99" s="1" t="s">
        <v>524</v>
      </c>
      <c r="C99" s="1" t="str">
        <f>MID(RIGHT(Таблица3[[#This Row],[ЦСР]],LEN(Таблица3[[#This Row],[ЦСР]])-2),1,3)</f>
        <v>103</v>
      </c>
      <c r="D9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99" s="1" t="s">
        <v>148</v>
      </c>
    </row>
    <row r="100" spans="1:5" x14ac:dyDescent="0.2">
      <c r="A100" s="3" t="s">
        <v>947</v>
      </c>
      <c r="B100" s="1" t="s">
        <v>587</v>
      </c>
      <c r="C100" s="1" t="str">
        <f>MID(RIGHT(Таблица3[[#This Row],[ЦСР]],LEN(Таблица3[[#This Row],[ЦСР]])-2),1,3)</f>
        <v>105</v>
      </c>
      <c r="D10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00" s="1" t="s">
        <v>149</v>
      </c>
    </row>
    <row r="101" spans="1:5" x14ac:dyDescent="0.2">
      <c r="A101" s="3" t="s">
        <v>948</v>
      </c>
      <c r="B101" s="1" t="s">
        <v>588</v>
      </c>
      <c r="C101" s="1" t="str">
        <f>MID(RIGHT(Таблица3[[#This Row],[ЦСР]],LEN(Таблица3[[#This Row],[ЦСР]])-2),1,3)</f>
        <v>105</v>
      </c>
      <c r="D10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01" s="1" t="s">
        <v>150</v>
      </c>
    </row>
    <row r="102" spans="1:5" x14ac:dyDescent="0.2">
      <c r="A102" s="3" t="s">
        <v>949</v>
      </c>
      <c r="B102" s="1" t="s">
        <v>528</v>
      </c>
      <c r="C102" s="1" t="str">
        <f>MID(RIGHT(Таблица3[[#This Row],[ЦСР]],LEN(Таблица3[[#This Row],[ЦСР]])-2),1,3)</f>
        <v>105</v>
      </c>
      <c r="D10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02" s="1" t="s">
        <v>151</v>
      </c>
    </row>
    <row r="103" spans="1:5" x14ac:dyDescent="0.2">
      <c r="A103" s="3" t="s">
        <v>950</v>
      </c>
      <c r="B103" s="1" t="s">
        <v>589</v>
      </c>
      <c r="C103" s="1" t="str">
        <f>MID(RIGHT(Таблица3[[#This Row],[ЦСР]],LEN(Таблица3[[#This Row],[ЦСР]])-2),1,3)</f>
        <v>51A</v>
      </c>
      <c r="D10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03" s="1" t="s">
        <v>152</v>
      </c>
    </row>
    <row r="104" spans="1:5" x14ac:dyDescent="0.2">
      <c r="A104" s="3" t="s">
        <v>951</v>
      </c>
      <c r="B104" s="1" t="s">
        <v>590</v>
      </c>
      <c r="C104" s="1" t="str">
        <f>MID(RIGHT(Таблица3[[#This Row],[ЦСР]],LEN(Таблица3[[#This Row],[ЦСР]])-2),1,3)</f>
        <v>51A</v>
      </c>
      <c r="D10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04" s="1" t="s">
        <v>153</v>
      </c>
    </row>
    <row r="105" spans="1:5" x14ac:dyDescent="0.2">
      <c r="A105" s="3" t="s">
        <v>952</v>
      </c>
      <c r="B105" s="1" t="s">
        <v>591</v>
      </c>
      <c r="C105" s="1" t="str">
        <f>MID(RIGHT(Таблица3[[#This Row],[ЦСР]],LEN(Таблица3[[#This Row],[ЦСР]])-2),1,3)</f>
        <v>51A</v>
      </c>
      <c r="D10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05" s="1" t="s">
        <v>154</v>
      </c>
    </row>
    <row r="106" spans="1:5" x14ac:dyDescent="0.2">
      <c r="A106" s="3" t="s">
        <v>953</v>
      </c>
      <c r="B106" s="1" t="s">
        <v>592</v>
      </c>
      <c r="C106" s="1" t="str">
        <f>MID(RIGHT(Таблица3[[#This Row],[ЦСР]],LEN(Таблица3[[#This Row],[ЦСР]])-2),1,3)</f>
        <v>51A</v>
      </c>
      <c r="D10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06" s="1" t="s">
        <v>155</v>
      </c>
    </row>
    <row r="107" spans="1:5" x14ac:dyDescent="0.2">
      <c r="A107" s="3" t="s">
        <v>954</v>
      </c>
      <c r="B107" s="1" t="s">
        <v>593</v>
      </c>
      <c r="C107" s="1" t="str">
        <f>MID(RIGHT(Таблица3[[#This Row],[ЦСР]],LEN(Таблица3[[#This Row],[ЦСР]])-2),1,3)</f>
        <v>300</v>
      </c>
      <c r="D10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07" s="1" t="s">
        <v>156</v>
      </c>
    </row>
    <row r="108" spans="1:5" x14ac:dyDescent="0.2">
      <c r="A108" s="3" t="s">
        <v>955</v>
      </c>
      <c r="B108" s="1" t="s">
        <v>594</v>
      </c>
      <c r="C108" s="1" t="str">
        <f>MID(RIGHT(Таблица3[[#This Row],[ЦСР]],LEN(Таблица3[[#This Row],[ЦСР]])-2),1,3)</f>
        <v>301</v>
      </c>
      <c r="D10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08" s="1" t="s">
        <v>157</v>
      </c>
    </row>
    <row r="109" spans="1:5" x14ac:dyDescent="0.2">
      <c r="A109" s="3" t="s">
        <v>956</v>
      </c>
      <c r="B109" s="1" t="s">
        <v>557</v>
      </c>
      <c r="C109" s="1" t="str">
        <f>MID(RIGHT(Таблица3[[#This Row],[ЦСР]],LEN(Таблица3[[#This Row],[ЦСР]])-2),1,3)</f>
        <v>301</v>
      </c>
      <c r="D10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09" s="1" t="s">
        <v>158</v>
      </c>
    </row>
    <row r="110" spans="1:5" x14ac:dyDescent="0.2">
      <c r="A110" s="3" t="s">
        <v>957</v>
      </c>
      <c r="B110" s="1" t="s">
        <v>558</v>
      </c>
      <c r="C110" s="1" t="str">
        <f>MID(RIGHT(Таблица3[[#This Row],[ЦСР]],LEN(Таблица3[[#This Row],[ЦСР]])-2),1,3)</f>
        <v>301</v>
      </c>
      <c r="D11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10" s="1" t="s">
        <v>159</v>
      </c>
    </row>
    <row r="111" spans="1:5" x14ac:dyDescent="0.2">
      <c r="A111" s="3" t="s">
        <v>958</v>
      </c>
      <c r="B111" s="1" t="s">
        <v>595</v>
      </c>
      <c r="C111" s="1" t="str">
        <f>MID(RIGHT(Таблица3[[#This Row],[ЦСР]],LEN(Таблица3[[#This Row],[ЦСР]])-2),1,3)</f>
        <v>302</v>
      </c>
      <c r="D11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11" s="1" t="s">
        <v>160</v>
      </c>
    </row>
    <row r="112" spans="1:5" x14ac:dyDescent="0.2">
      <c r="A112" s="3" t="s">
        <v>959</v>
      </c>
      <c r="B112" s="1" t="s">
        <v>596</v>
      </c>
      <c r="C112" s="1" t="str">
        <f>MID(RIGHT(Таблица3[[#This Row],[ЦСР]],LEN(Таблица3[[#This Row],[ЦСР]])-2),1,3)</f>
        <v>302</v>
      </c>
      <c r="D11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12" s="1" t="s">
        <v>161</v>
      </c>
    </row>
    <row r="113" spans="1:5" x14ac:dyDescent="0.2">
      <c r="A113" s="3" t="s">
        <v>960</v>
      </c>
      <c r="B113" s="1" t="s">
        <v>597</v>
      </c>
      <c r="C113" s="1" t="str">
        <f>MID(RIGHT(Таблица3[[#This Row],[ЦСР]],LEN(Таблица3[[#This Row],[ЦСР]])-2),1,3)</f>
        <v>302</v>
      </c>
      <c r="D11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13" s="1" t="s">
        <v>162</v>
      </c>
    </row>
    <row r="114" spans="1:5" x14ac:dyDescent="0.2">
      <c r="A114" s="3" t="s">
        <v>961</v>
      </c>
      <c r="B114" s="1" t="s">
        <v>598</v>
      </c>
      <c r="C114" s="1" t="str">
        <f>MID(RIGHT(Таблица3[[#This Row],[ЦСР]],LEN(Таблица3[[#This Row],[ЦСР]])-2),1,3)</f>
        <v>000</v>
      </c>
      <c r="D11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0.0</v>
      </c>
      <c r="E114" s="1" t="s">
        <v>163</v>
      </c>
    </row>
    <row r="115" spans="1:5" x14ac:dyDescent="0.2">
      <c r="A115" s="3" t="s">
        <v>962</v>
      </c>
      <c r="B115" s="1" t="s">
        <v>599</v>
      </c>
      <c r="C115" s="1" t="str">
        <f>MID(RIGHT(Таблица3[[#This Row],[ЦСР]],LEN(Таблица3[[#This Row],[ЦСР]])-2),1,3)</f>
        <v>100</v>
      </c>
      <c r="D11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1.0</v>
      </c>
      <c r="E115" s="1" t="s">
        <v>164</v>
      </c>
    </row>
    <row r="116" spans="1:5" x14ac:dyDescent="0.2">
      <c r="A116" s="3" t="s">
        <v>963</v>
      </c>
      <c r="B116" s="1" t="s">
        <v>600</v>
      </c>
      <c r="C116" s="1" t="str">
        <f>MID(RIGHT(Таблица3[[#This Row],[ЦСР]],LEN(Таблица3[[#This Row],[ЦСР]])-2),1,3)</f>
        <v>101</v>
      </c>
      <c r="D11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1.1</v>
      </c>
      <c r="E116" s="1" t="s">
        <v>165</v>
      </c>
    </row>
    <row r="117" spans="1:5" x14ac:dyDescent="0.2">
      <c r="A117" s="3" t="s">
        <v>47</v>
      </c>
      <c r="B117" s="1" t="s">
        <v>524</v>
      </c>
      <c r="C117" s="1" t="str">
        <f>MID(RIGHT(Таблица3[[#This Row],[ЦСР]],LEN(Таблица3[[#This Row],[ЦСР]])-2),1,3)</f>
        <v>101</v>
      </c>
      <c r="D11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1.1.1</v>
      </c>
      <c r="E117" s="1" t="s">
        <v>166</v>
      </c>
    </row>
    <row r="118" spans="1:5" x14ac:dyDescent="0.2">
      <c r="A118" s="3" t="s">
        <v>964</v>
      </c>
      <c r="B118" s="1" t="s">
        <v>601</v>
      </c>
      <c r="C118" s="1" t="str">
        <f>MID(RIGHT(Таблица3[[#This Row],[ЦСР]],LEN(Таблица3[[#This Row],[ЦСР]])-2),1,3)</f>
        <v>102</v>
      </c>
      <c r="D11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1.2</v>
      </c>
      <c r="E118" s="1" t="s">
        <v>167</v>
      </c>
    </row>
    <row r="119" spans="1:5" x14ac:dyDescent="0.2">
      <c r="A119" s="3" t="s">
        <v>38</v>
      </c>
      <c r="B119" s="1" t="s">
        <v>547</v>
      </c>
      <c r="C119" s="1" t="str">
        <f>MID(RIGHT(Таблица3[[#This Row],[ЦСР]],LEN(Таблица3[[#This Row],[ЦСР]])-2),1,3)</f>
        <v>102</v>
      </c>
      <c r="D11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1.1.2</v>
      </c>
      <c r="E119" s="1" t="s">
        <v>168</v>
      </c>
    </row>
    <row r="120" spans="1:5" x14ac:dyDescent="0.2">
      <c r="A120" s="3" t="s">
        <v>26</v>
      </c>
      <c r="B120" s="1" t="s">
        <v>602</v>
      </c>
      <c r="C120" s="1" t="str">
        <f>MID(RIGHT(Таблица3[[#This Row],[ЦСР]],LEN(Таблица3[[#This Row],[ЦСР]])-2),1,3)</f>
        <v>102</v>
      </c>
      <c r="D12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1.1.3</v>
      </c>
      <c r="E120" s="1" t="s">
        <v>169</v>
      </c>
    </row>
    <row r="121" spans="1:5" x14ac:dyDescent="0.2">
      <c r="A121" s="3" t="s">
        <v>39</v>
      </c>
      <c r="B121" s="1" t="s">
        <v>603</v>
      </c>
      <c r="C121" s="1" t="str">
        <f>MID(RIGHT(Таблица3[[#This Row],[ЦСР]],LEN(Таблица3[[#This Row],[ЦСР]])-2),1,3)</f>
        <v>102</v>
      </c>
      <c r="D12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1.1.3</v>
      </c>
      <c r="E121" s="1" t="s">
        <v>170</v>
      </c>
    </row>
    <row r="122" spans="1:5" x14ac:dyDescent="0.2">
      <c r="A122" s="3" t="s">
        <v>965</v>
      </c>
      <c r="B122" s="1" t="s">
        <v>604</v>
      </c>
      <c r="C122" s="1" t="str">
        <f>MID(RIGHT(Таблица3[[#This Row],[ЦСР]],LEN(Таблица3[[#This Row],[ЦСР]])-2),1,3)</f>
        <v>103</v>
      </c>
      <c r="D12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1.1.4</v>
      </c>
      <c r="E122" s="1" t="s">
        <v>171</v>
      </c>
    </row>
    <row r="123" spans="1:5" x14ac:dyDescent="0.2">
      <c r="A123" s="3" t="s">
        <v>40</v>
      </c>
      <c r="B123" s="1" t="s">
        <v>512</v>
      </c>
      <c r="C123" s="1" t="str">
        <f>MID(RIGHT(Таблица3[[#This Row],[ЦСР]],LEN(Таблица3[[#This Row],[ЦСР]])-2),1,3)</f>
        <v>103</v>
      </c>
      <c r="D12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1.1.4</v>
      </c>
      <c r="E123" s="1" t="s">
        <v>172</v>
      </c>
    </row>
    <row r="124" spans="1:5" x14ac:dyDescent="0.2">
      <c r="A124" s="3" t="s">
        <v>28</v>
      </c>
      <c r="B124" s="1" t="s">
        <v>605</v>
      </c>
      <c r="C124" s="1" t="str">
        <f>MID(RIGHT(Таблица3[[#This Row],[ЦСР]],LEN(Таблица3[[#This Row],[ЦСР]])-2),1,3)</f>
        <v>103</v>
      </c>
      <c r="D12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1.1.4</v>
      </c>
      <c r="E124" s="1" t="s">
        <v>173</v>
      </c>
    </row>
    <row r="125" spans="1:5" x14ac:dyDescent="0.2">
      <c r="A125" s="3" t="s">
        <v>34</v>
      </c>
      <c r="B125" s="1" t="s">
        <v>606</v>
      </c>
      <c r="C125" s="1" t="str">
        <f>MID(RIGHT(Таблица3[[#This Row],[ЦСР]],LEN(Таблица3[[#This Row],[ЦСР]])-2),1,3)</f>
        <v>103</v>
      </c>
      <c r="D12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1.1.4</v>
      </c>
      <c r="E125" s="1" t="s">
        <v>174</v>
      </c>
    </row>
    <row r="126" spans="1:5" x14ac:dyDescent="0.2">
      <c r="A126" s="3" t="s">
        <v>41</v>
      </c>
      <c r="B126" s="1" t="s">
        <v>607</v>
      </c>
      <c r="C126" s="1" t="str">
        <f>MID(RIGHT(Таблица3[[#This Row],[ЦСР]],LEN(Таблица3[[#This Row],[ЦСР]])-2),1,3)</f>
        <v>103</v>
      </c>
      <c r="D12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1.1.4</v>
      </c>
      <c r="E126" s="1" t="s">
        <v>175</v>
      </c>
    </row>
    <row r="127" spans="1:5" x14ac:dyDescent="0.2">
      <c r="A127" s="3" t="s">
        <v>42</v>
      </c>
      <c r="B127" s="1" t="s">
        <v>608</v>
      </c>
      <c r="C127" s="1" t="str">
        <f>MID(RIGHT(Таблица3[[#This Row],[ЦСР]],LEN(Таблица3[[#This Row],[ЦСР]])-2),1,3)</f>
        <v>103</v>
      </c>
      <c r="D12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1.1.4</v>
      </c>
      <c r="E127" s="1" t="s">
        <v>176</v>
      </c>
    </row>
    <row r="128" spans="1:5" x14ac:dyDescent="0.2">
      <c r="A128" s="3" t="s">
        <v>846</v>
      </c>
      <c r="B128" s="1" t="s">
        <v>609</v>
      </c>
      <c r="C128" s="1" t="str">
        <f>MID(RIGHT(Таблица3[[#This Row],[ЦСР]],LEN(Таблица3[[#This Row],[ЦСР]])-2),1,3)</f>
        <v>1P5</v>
      </c>
      <c r="D12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1.5</v>
      </c>
      <c r="E128" s="1" t="s">
        <v>177</v>
      </c>
    </row>
    <row r="129" spans="1:5" x14ac:dyDescent="0.2">
      <c r="A129" s="3" t="s">
        <v>23</v>
      </c>
      <c r="B129" s="1" t="s">
        <v>610</v>
      </c>
      <c r="C129" s="1" t="str">
        <f>MID(RIGHT(Таблица3[[#This Row],[ЦСР]],LEN(Таблица3[[#This Row],[ЦСР]])-2),1,3)</f>
        <v>1P5</v>
      </c>
      <c r="D12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1.1.5</v>
      </c>
      <c r="E129" s="1" t="s">
        <v>178</v>
      </c>
    </row>
    <row r="130" spans="1:5" x14ac:dyDescent="0.2">
      <c r="A130" s="3" t="s">
        <v>966</v>
      </c>
      <c r="B130" s="1" t="s">
        <v>611</v>
      </c>
      <c r="C130" s="1" t="str">
        <f>MID(RIGHT(Таблица3[[#This Row],[ЦСР]],LEN(Таблица3[[#This Row],[ЦСР]])-2),1,3)</f>
        <v>200</v>
      </c>
      <c r="D13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2.0</v>
      </c>
      <c r="E130" s="1" t="s">
        <v>179</v>
      </c>
    </row>
    <row r="131" spans="1:5" x14ac:dyDescent="0.2">
      <c r="A131" s="3" t="s">
        <v>967</v>
      </c>
      <c r="B131" s="1" t="s">
        <v>612</v>
      </c>
      <c r="C131" s="1" t="str">
        <f>MID(RIGHT(Таблица3[[#This Row],[ЦСР]],LEN(Таблица3[[#This Row],[ЦСР]])-2),1,3)</f>
        <v>201</v>
      </c>
      <c r="D13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1.2.1</v>
      </c>
      <c r="E131" s="1" t="s">
        <v>180</v>
      </c>
    </row>
    <row r="132" spans="1:5" x14ac:dyDescent="0.2">
      <c r="A132" s="3" t="s">
        <v>968</v>
      </c>
      <c r="B132" s="1" t="s">
        <v>523</v>
      </c>
      <c r="C132" s="1" t="str">
        <f>MID(RIGHT(Таблица3[[#This Row],[ЦСР]],LEN(Таблица3[[#This Row],[ЦСР]])-2),1,3)</f>
        <v>201</v>
      </c>
      <c r="D13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1.2.1</v>
      </c>
      <c r="E132" s="1" t="s">
        <v>181</v>
      </c>
    </row>
    <row r="133" spans="1:5" x14ac:dyDescent="0.2">
      <c r="A133" s="3" t="s">
        <v>969</v>
      </c>
      <c r="B133" s="1" t="s">
        <v>524</v>
      </c>
      <c r="C133" s="1" t="str">
        <f>MID(RIGHT(Таблица3[[#This Row],[ЦСР]],LEN(Таблица3[[#This Row],[ЦСР]])-2),1,3)</f>
        <v>201</v>
      </c>
      <c r="D13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1.2.1</v>
      </c>
      <c r="E133" s="1" t="s">
        <v>182</v>
      </c>
    </row>
    <row r="134" spans="1:5" x14ac:dyDescent="0.2">
      <c r="A134" s="3" t="s">
        <v>970</v>
      </c>
      <c r="B134" s="1" t="s">
        <v>613</v>
      </c>
      <c r="C134" s="1" t="str">
        <f>MID(RIGHT(Таблица3[[#This Row],[ЦСР]],LEN(Таблица3[[#This Row],[ЦСР]])-2),1,3)</f>
        <v>202</v>
      </c>
      <c r="D13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1.2.2</v>
      </c>
      <c r="E134" s="1" t="s">
        <v>183</v>
      </c>
    </row>
    <row r="135" spans="1:5" x14ac:dyDescent="0.2">
      <c r="A135" s="3" t="s">
        <v>971</v>
      </c>
      <c r="B135" s="1" t="s">
        <v>528</v>
      </c>
      <c r="C135" s="1" t="str">
        <f>MID(RIGHT(Таблица3[[#This Row],[ЦСР]],LEN(Таблица3[[#This Row],[ЦСР]])-2),1,3)</f>
        <v>202</v>
      </c>
      <c r="D13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1.2.2</v>
      </c>
      <c r="E135" s="1" t="s">
        <v>184</v>
      </c>
    </row>
    <row r="136" spans="1:5" x14ac:dyDescent="0.2">
      <c r="A136" s="3" t="s">
        <v>972</v>
      </c>
      <c r="B136" s="1" t="s">
        <v>614</v>
      </c>
      <c r="C136" s="1" t="str">
        <f>MID(RIGHT(Таблица3[[#This Row],[ЦСР]],LEN(Таблица3[[#This Row],[ЦСР]])-2),1,3)</f>
        <v>202</v>
      </c>
      <c r="D13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1.2.2</v>
      </c>
      <c r="E136" s="1" t="s">
        <v>185</v>
      </c>
    </row>
    <row r="137" spans="1:5" x14ac:dyDescent="0.2">
      <c r="A137" s="3" t="s">
        <v>973</v>
      </c>
      <c r="B137" s="1" t="s">
        <v>524</v>
      </c>
      <c r="C137" s="1" t="str">
        <f>MID(RIGHT(Таблица3[[#This Row],[ЦСР]],LEN(Таблица3[[#This Row],[ЦСР]])-2),1,3)</f>
        <v>202</v>
      </c>
      <c r="D13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1.2.2</v>
      </c>
      <c r="E137" s="1" t="s">
        <v>186</v>
      </c>
    </row>
    <row r="138" spans="1:5" x14ac:dyDescent="0.2">
      <c r="A138" s="3" t="s">
        <v>974</v>
      </c>
      <c r="B138" s="1" t="s">
        <v>615</v>
      </c>
      <c r="C138" s="1" t="str">
        <f>MID(RIGHT(Таблица3[[#This Row],[ЦСР]],LEN(Таблица3[[#This Row],[ЦСР]])-2),1,3)</f>
        <v>620</v>
      </c>
      <c r="D13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38" s="1" t="s">
        <v>187</v>
      </c>
    </row>
    <row r="139" spans="1:5" x14ac:dyDescent="0.2">
      <c r="A139" s="3" t="s">
        <v>975</v>
      </c>
      <c r="B139" s="1" t="s">
        <v>616</v>
      </c>
      <c r="C139" s="1" t="str">
        <f>MID(RIGHT(Таблица3[[#This Row],[ЦСР]],LEN(Таблица3[[#This Row],[ЦСР]])-2),1,3)</f>
        <v>300</v>
      </c>
      <c r="D13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3.0</v>
      </c>
      <c r="E139" s="1" t="s">
        <v>188</v>
      </c>
    </row>
    <row r="140" spans="1:5" x14ac:dyDescent="0.2">
      <c r="A140" s="3" t="s">
        <v>976</v>
      </c>
      <c r="B140" s="1" t="s">
        <v>617</v>
      </c>
      <c r="C140" s="1" t="str">
        <f>MID(RIGHT(Таблица3[[#This Row],[ЦСР]],LEN(Таблица3[[#This Row],[ЦСР]])-2),1,3)</f>
        <v>301</v>
      </c>
      <c r="D14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1.3.1</v>
      </c>
      <c r="E140" s="1" t="s">
        <v>189</v>
      </c>
    </row>
    <row r="141" spans="1:5" x14ac:dyDescent="0.2">
      <c r="A141" s="3" t="s">
        <v>49</v>
      </c>
      <c r="B141" s="1" t="s">
        <v>557</v>
      </c>
      <c r="C141" s="1" t="str">
        <f>MID(RIGHT(Таблица3[[#This Row],[ЦСР]],LEN(Таблица3[[#This Row],[ЦСР]])-2),1,3)</f>
        <v>301</v>
      </c>
      <c r="D14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1.3.1</v>
      </c>
      <c r="E141" s="1" t="s">
        <v>190</v>
      </c>
    </row>
    <row r="142" spans="1:5" x14ac:dyDescent="0.2">
      <c r="A142" s="3" t="s">
        <v>977</v>
      </c>
      <c r="B142" s="1" t="s">
        <v>558</v>
      </c>
      <c r="C142" s="1" t="str">
        <f>MID(RIGHT(Таблица3[[#This Row],[ЦСР]],LEN(Таблица3[[#This Row],[ЦСР]])-2),1,3)</f>
        <v>301</v>
      </c>
      <c r="D14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1.3.1</v>
      </c>
      <c r="E142" s="1" t="s">
        <v>191</v>
      </c>
    </row>
    <row r="143" spans="1:5" x14ac:dyDescent="0.2">
      <c r="A143" s="3" t="s">
        <v>978</v>
      </c>
      <c r="B143" s="1" t="s">
        <v>618</v>
      </c>
      <c r="C143" s="1" t="str">
        <f>MID(RIGHT(Таблица3[[#This Row],[ЦСР]],LEN(Таблица3[[#This Row],[ЦСР]])-2),1,3)</f>
        <v>302</v>
      </c>
      <c r="D14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1.3.2</v>
      </c>
      <c r="E143" s="1" t="s">
        <v>192</v>
      </c>
    </row>
    <row r="144" spans="1:5" x14ac:dyDescent="0.2">
      <c r="A144" s="3" t="s">
        <v>979</v>
      </c>
      <c r="B144" s="1" t="s">
        <v>619</v>
      </c>
      <c r="C144" s="1" t="str">
        <f>MID(RIGHT(Таблица3[[#This Row],[ЦСР]],LEN(Таблица3[[#This Row],[ЦСР]])-2),1,3)</f>
        <v>302</v>
      </c>
      <c r="D14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1.3.2</v>
      </c>
      <c r="E144" s="1" t="s">
        <v>193</v>
      </c>
    </row>
    <row r="145" spans="1:5" x14ac:dyDescent="0.2">
      <c r="A145" s="3" t="s">
        <v>980</v>
      </c>
      <c r="B145" s="1" t="s">
        <v>620</v>
      </c>
      <c r="C145" s="1" t="str">
        <f>MID(RIGHT(Таблица3[[#This Row],[ЦСР]],LEN(Таблица3[[#This Row],[ЦСР]])-2),1,3)</f>
        <v>100</v>
      </c>
      <c r="D14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45" s="1" t="s">
        <v>194</v>
      </c>
    </row>
    <row r="146" spans="1:5" x14ac:dyDescent="0.2">
      <c r="A146" s="3" t="s">
        <v>981</v>
      </c>
      <c r="B146" s="1" t="s">
        <v>621</v>
      </c>
      <c r="C146" s="1" t="str">
        <f>MID(RIGHT(Таблица3[[#This Row],[ЦСР]],LEN(Таблица3[[#This Row],[ЦСР]])-2),1,3)</f>
        <v>110</v>
      </c>
      <c r="D14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46" s="1" t="s">
        <v>195</v>
      </c>
    </row>
    <row r="147" spans="1:5" x14ac:dyDescent="0.2">
      <c r="A147" s="3" t="s">
        <v>982</v>
      </c>
      <c r="B147" s="1" t="s">
        <v>622</v>
      </c>
      <c r="C147" s="1" t="str">
        <f>MID(RIGHT(Таблица3[[#This Row],[ЦСР]],LEN(Таблица3[[#This Row],[ЦСР]])-2),1,3)</f>
        <v>110</v>
      </c>
      <c r="D14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47" s="1" t="s">
        <v>196</v>
      </c>
    </row>
    <row r="148" spans="1:5" x14ac:dyDescent="0.2">
      <c r="A148" s="3" t="s">
        <v>983</v>
      </c>
      <c r="B148" s="1" t="s">
        <v>623</v>
      </c>
      <c r="C148" s="1" t="str">
        <f>MID(RIGHT(Таблица3[[#This Row],[ЦСР]],LEN(Таблица3[[#This Row],[ЦСР]])-2),1,3)</f>
        <v>110</v>
      </c>
      <c r="D14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48" s="1" t="s">
        <v>197</v>
      </c>
    </row>
    <row r="149" spans="1:5" x14ac:dyDescent="0.2">
      <c r="A149" s="3" t="s">
        <v>984</v>
      </c>
      <c r="B149" s="1" t="s">
        <v>624</v>
      </c>
      <c r="C149" s="1" t="str">
        <f>MID(RIGHT(Таблица3[[#This Row],[ЦСР]],LEN(Таблица3[[#This Row],[ЦСР]])-2),1,3)</f>
        <v>110</v>
      </c>
      <c r="D14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49" s="1" t="s">
        <v>198</v>
      </c>
    </row>
    <row r="150" spans="1:5" x14ac:dyDescent="0.2">
      <c r="A150" s="3" t="s">
        <v>985</v>
      </c>
      <c r="B150" s="1" t="s">
        <v>625</v>
      </c>
      <c r="C150" s="1" t="str">
        <f>MID(RIGHT(Таблица3[[#This Row],[ЦСР]],LEN(Таблица3[[#This Row],[ЦСР]])-2),1,3)</f>
        <v>110</v>
      </c>
      <c r="D15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50" s="1" t="s">
        <v>199</v>
      </c>
    </row>
    <row r="151" spans="1:5" x14ac:dyDescent="0.2">
      <c r="A151" s="3" t="s">
        <v>986</v>
      </c>
      <c r="B151" s="1" t="s">
        <v>626</v>
      </c>
      <c r="C151" s="1" t="str">
        <f>MID(RIGHT(Таблица3[[#This Row],[ЦСР]],LEN(Таблица3[[#This Row],[ЦСР]])-2),1,3)</f>
        <v>110</v>
      </c>
      <c r="D15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51" s="1" t="s">
        <v>200</v>
      </c>
    </row>
    <row r="152" spans="1:5" x14ac:dyDescent="0.2">
      <c r="A152" s="3" t="s">
        <v>987</v>
      </c>
      <c r="B152" s="1" t="s">
        <v>623</v>
      </c>
      <c r="C152" s="1" t="str">
        <f>MID(RIGHT(Таблица3[[#This Row],[ЦСР]],LEN(Таблица3[[#This Row],[ЦСР]])-2),1,3)</f>
        <v>110</v>
      </c>
      <c r="D15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52" s="1" t="s">
        <v>201</v>
      </c>
    </row>
    <row r="153" spans="1:5" x14ac:dyDescent="0.2">
      <c r="A153" s="3" t="s">
        <v>988</v>
      </c>
      <c r="B153" s="1" t="s">
        <v>627</v>
      </c>
      <c r="C153" s="1" t="str">
        <f>MID(RIGHT(Таблица3[[#This Row],[ЦСР]],LEN(Таблица3[[#This Row],[ЦСР]])-2),1,3)</f>
        <v>110</v>
      </c>
      <c r="D15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53" s="1" t="s">
        <v>202</v>
      </c>
    </row>
    <row r="154" spans="1:5" x14ac:dyDescent="0.2">
      <c r="A154" s="3" t="s">
        <v>989</v>
      </c>
      <c r="B154" s="1" t="s">
        <v>528</v>
      </c>
      <c r="C154" s="1" t="str">
        <f>MID(RIGHT(Таблица3[[#This Row],[ЦСР]],LEN(Таблица3[[#This Row],[ЦСР]])-2),1,3)</f>
        <v>110</v>
      </c>
      <c r="D15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54" s="1" t="s">
        <v>203</v>
      </c>
    </row>
    <row r="155" spans="1:5" x14ac:dyDescent="0.2">
      <c r="A155" s="3" t="s">
        <v>990</v>
      </c>
      <c r="B155" s="1" t="s">
        <v>628</v>
      </c>
      <c r="C155" s="1" t="str">
        <f>MID(RIGHT(Таблица3[[#This Row],[ЦСР]],LEN(Таблица3[[#This Row],[ЦСР]])-2),1,3)</f>
        <v>110</v>
      </c>
      <c r="D15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55" s="1" t="s">
        <v>204</v>
      </c>
    </row>
    <row r="156" spans="1:5" x14ac:dyDescent="0.2">
      <c r="A156" s="3" t="s">
        <v>991</v>
      </c>
      <c r="B156" s="1" t="s">
        <v>629</v>
      </c>
      <c r="C156" s="1" t="str">
        <f>MID(RIGHT(Таблица3[[#This Row],[ЦСР]],LEN(Таблица3[[#This Row],[ЦСР]])-2),1,3)</f>
        <v>110</v>
      </c>
      <c r="D15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56" s="1" t="s">
        <v>205</v>
      </c>
    </row>
    <row r="157" spans="1:5" x14ac:dyDescent="0.2">
      <c r="A157" s="3" t="s">
        <v>992</v>
      </c>
      <c r="B157" s="1" t="s">
        <v>630</v>
      </c>
      <c r="C157" s="1" t="str">
        <f>MID(RIGHT(Таблица3[[#This Row],[ЦСР]],LEN(Таблица3[[#This Row],[ЦСР]])-2),1,3)</f>
        <v>110</v>
      </c>
      <c r="D15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57" s="1" t="s">
        <v>206</v>
      </c>
    </row>
    <row r="158" spans="1:5" x14ac:dyDescent="0.2">
      <c r="A158" s="3" t="s">
        <v>993</v>
      </c>
      <c r="B158" s="1" t="s">
        <v>631</v>
      </c>
      <c r="C158" s="1" t="str">
        <f>MID(RIGHT(Таблица3[[#This Row],[ЦСР]],LEN(Таблица3[[#This Row],[ЦСР]])-2),1,3)</f>
        <v>110</v>
      </c>
      <c r="D15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58" s="1" t="s">
        <v>207</v>
      </c>
    </row>
    <row r="159" spans="1:5" x14ac:dyDescent="0.2">
      <c r="A159" s="3" t="s">
        <v>994</v>
      </c>
      <c r="B159" s="1" t="s">
        <v>631</v>
      </c>
      <c r="C159" s="1" t="str">
        <f>MID(RIGHT(Таблица3[[#This Row],[ЦСР]],LEN(Таблица3[[#This Row],[ЦСР]])-2),1,3)</f>
        <v>110</v>
      </c>
      <c r="D15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59" s="1" t="s">
        <v>208</v>
      </c>
    </row>
    <row r="160" spans="1:5" x14ac:dyDescent="0.2">
      <c r="A160" s="3" t="s">
        <v>995</v>
      </c>
      <c r="B160" s="1" t="s">
        <v>632</v>
      </c>
      <c r="C160" s="1" t="str">
        <f>MID(RIGHT(Таблица3[[#This Row],[ЦСР]],LEN(Таблица3[[#This Row],[ЦСР]])-2),1,3)</f>
        <v>110</v>
      </c>
      <c r="D16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60" s="1" t="s">
        <v>209</v>
      </c>
    </row>
    <row r="161" spans="1:5" x14ac:dyDescent="0.2">
      <c r="A161" s="3" t="s">
        <v>996</v>
      </c>
      <c r="B161" s="1" t="s">
        <v>633</v>
      </c>
      <c r="C161" s="1" t="str">
        <f>MID(RIGHT(Таблица3[[#This Row],[ЦСР]],LEN(Таблица3[[#This Row],[ЦСР]])-2),1,3)</f>
        <v>110</v>
      </c>
      <c r="D16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61" s="1" t="s">
        <v>210</v>
      </c>
    </row>
    <row r="162" spans="1:5" x14ac:dyDescent="0.2">
      <c r="A162" s="3" t="s">
        <v>997</v>
      </c>
      <c r="B162" s="1" t="s">
        <v>634</v>
      </c>
      <c r="C162" s="1" t="str">
        <f>MID(RIGHT(Таблица3[[#This Row],[ЦСР]],LEN(Таблица3[[#This Row],[ЦСР]])-2),1,3)</f>
        <v>110</v>
      </c>
      <c r="D16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62" s="1" t="s">
        <v>211</v>
      </c>
    </row>
    <row r="163" spans="1:5" x14ac:dyDescent="0.2">
      <c r="A163" s="3" t="s">
        <v>998</v>
      </c>
      <c r="B163" s="1" t="s">
        <v>635</v>
      </c>
      <c r="C163" s="1" t="str">
        <f>MID(RIGHT(Таблица3[[#This Row],[ЦСР]],LEN(Таблица3[[#This Row],[ЦСР]])-2),1,3)</f>
        <v>110</v>
      </c>
      <c r="D16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63" s="1" t="s">
        <v>212</v>
      </c>
    </row>
    <row r="164" spans="1:5" x14ac:dyDescent="0.2">
      <c r="A164" s="3" t="s">
        <v>999</v>
      </c>
      <c r="B164" s="1" t="s">
        <v>635</v>
      </c>
      <c r="C164" s="1" t="str">
        <f>MID(RIGHT(Таблица3[[#This Row],[ЦСР]],LEN(Таблица3[[#This Row],[ЦСР]])-2),1,3)</f>
        <v>110</v>
      </c>
      <c r="D16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64" s="1" t="s">
        <v>213</v>
      </c>
    </row>
    <row r="165" spans="1:5" x14ac:dyDescent="0.2">
      <c r="A165" s="3" t="s">
        <v>1000</v>
      </c>
      <c r="B165" s="1" t="s">
        <v>636</v>
      </c>
      <c r="C165" s="1" t="str">
        <f>MID(RIGHT(Таблица3[[#This Row],[ЦСР]],LEN(Таблица3[[#This Row],[ЦСР]])-2),1,3)</f>
        <v>110</v>
      </c>
      <c r="D16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65" s="1" t="s">
        <v>214</v>
      </c>
    </row>
    <row r="166" spans="1:5" x14ac:dyDescent="0.2">
      <c r="A166" s="3" t="s">
        <v>1001</v>
      </c>
      <c r="B166" s="1" t="s">
        <v>637</v>
      </c>
      <c r="C166" s="1" t="str">
        <f>MID(RIGHT(Таблица3[[#This Row],[ЦСР]],LEN(Таблица3[[#This Row],[ЦСР]])-2),1,3)</f>
        <v>110</v>
      </c>
      <c r="D16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66" s="1" t="s">
        <v>215</v>
      </c>
    </row>
    <row r="167" spans="1:5" x14ac:dyDescent="0.2">
      <c r="A167" s="3" t="s">
        <v>1002</v>
      </c>
      <c r="B167" s="1" t="s">
        <v>524</v>
      </c>
      <c r="C167" s="1" t="str">
        <f>MID(RIGHT(Таблица3[[#This Row],[ЦСР]],LEN(Таблица3[[#This Row],[ЦСР]])-2),1,3)</f>
        <v>110</v>
      </c>
      <c r="D16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67" s="1" t="s">
        <v>216</v>
      </c>
    </row>
    <row r="168" spans="1:5" x14ac:dyDescent="0.2">
      <c r="A168" s="3" t="s">
        <v>1003</v>
      </c>
      <c r="B168" s="1" t="s">
        <v>638</v>
      </c>
      <c r="C168" s="1" t="str">
        <f>MID(RIGHT(Таблица3[[#This Row],[ЦСР]],LEN(Таблица3[[#This Row],[ЦСР]])-2),1,3)</f>
        <v>110</v>
      </c>
      <c r="D16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68" s="1" t="s">
        <v>217</v>
      </c>
    </row>
    <row r="169" spans="1:5" x14ac:dyDescent="0.2">
      <c r="A169" s="3" t="s">
        <v>1004</v>
      </c>
      <c r="B169" s="1" t="s">
        <v>636</v>
      </c>
      <c r="C169" s="1" t="str">
        <f>MID(RIGHT(Таблица3[[#This Row],[ЦСР]],LEN(Таблица3[[#This Row],[ЦСР]])-2),1,3)</f>
        <v>110</v>
      </c>
      <c r="D16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69" s="1" t="s">
        <v>218</v>
      </c>
    </row>
    <row r="170" spans="1:5" x14ac:dyDescent="0.2">
      <c r="A170" s="3" t="s">
        <v>1005</v>
      </c>
      <c r="B170" s="1" t="s">
        <v>639</v>
      </c>
      <c r="C170" s="1" t="str">
        <f>MID(RIGHT(Таблица3[[#This Row],[ЦСР]],LEN(Таблица3[[#This Row],[ЦСР]])-2),1,3)</f>
        <v>110</v>
      </c>
      <c r="D17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70" s="1" t="s">
        <v>219</v>
      </c>
    </row>
    <row r="171" spans="1:5" x14ac:dyDescent="0.2">
      <c r="A171" s="3" t="s">
        <v>1006</v>
      </c>
      <c r="B171" s="1" t="s">
        <v>637</v>
      </c>
      <c r="C171" s="1" t="str">
        <f>MID(RIGHT(Таблица3[[#This Row],[ЦСР]],LEN(Таблица3[[#This Row],[ЦСР]])-2),1,3)</f>
        <v>110</v>
      </c>
      <c r="D17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71" s="1" t="s">
        <v>220</v>
      </c>
    </row>
    <row r="172" spans="1:5" x14ac:dyDescent="0.2">
      <c r="A172" s="3" t="s">
        <v>1007</v>
      </c>
      <c r="B172" s="1" t="s">
        <v>524</v>
      </c>
      <c r="C172" s="1" t="str">
        <f>MID(RIGHT(Таблица3[[#This Row],[ЦСР]],LEN(Таблица3[[#This Row],[ЦСР]])-2),1,3)</f>
        <v>110</v>
      </c>
      <c r="D17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72" s="1" t="s">
        <v>221</v>
      </c>
    </row>
    <row r="173" spans="1:5" x14ac:dyDescent="0.2">
      <c r="A173" s="3" t="s">
        <v>1008</v>
      </c>
      <c r="B173" s="1" t="s">
        <v>640</v>
      </c>
      <c r="C173" s="1" t="str">
        <f>MID(RIGHT(Таблица3[[#This Row],[ЦСР]],LEN(Таблица3[[#This Row],[ЦСР]])-2),1,3)</f>
        <v>110</v>
      </c>
      <c r="D17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73" s="1" t="s">
        <v>222</v>
      </c>
    </row>
    <row r="174" spans="1:5" x14ac:dyDescent="0.2">
      <c r="A174" s="3" t="s">
        <v>1009</v>
      </c>
      <c r="B174" s="1" t="s">
        <v>638</v>
      </c>
      <c r="C174" s="1" t="str">
        <f>MID(RIGHT(Таблица3[[#This Row],[ЦСР]],LEN(Таблица3[[#This Row],[ЦСР]])-2),1,3)</f>
        <v>110</v>
      </c>
      <c r="D17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74" s="1" t="s">
        <v>223</v>
      </c>
    </row>
    <row r="175" spans="1:5" x14ac:dyDescent="0.2">
      <c r="A175" s="3" t="s">
        <v>1010</v>
      </c>
      <c r="B175" s="1" t="s">
        <v>641</v>
      </c>
      <c r="C175" s="1" t="str">
        <f>MID(RIGHT(Таблица3[[#This Row],[ЦСР]],LEN(Таблица3[[#This Row],[ЦСР]])-2),1,3)</f>
        <v>120</v>
      </c>
      <c r="D17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75" s="1" t="s">
        <v>224</v>
      </c>
    </row>
    <row r="176" spans="1:5" x14ac:dyDescent="0.2">
      <c r="A176" s="3" t="s">
        <v>1011</v>
      </c>
      <c r="B176" s="1" t="s">
        <v>642</v>
      </c>
      <c r="C176" s="1" t="str">
        <f>MID(RIGHT(Таблица3[[#This Row],[ЦСР]],LEN(Таблица3[[#This Row],[ЦСР]])-2),1,3)</f>
        <v>120</v>
      </c>
      <c r="D17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76" s="1" t="s">
        <v>225</v>
      </c>
    </row>
    <row r="177" spans="1:5" x14ac:dyDescent="0.2">
      <c r="A177" s="3" t="s">
        <v>1012</v>
      </c>
      <c r="B177" s="1" t="s">
        <v>643</v>
      </c>
      <c r="C177" s="1" t="str">
        <f>MID(RIGHT(Таблица3[[#This Row],[ЦСР]],LEN(Таблица3[[#This Row],[ЦСР]])-2),1,3)</f>
        <v>120</v>
      </c>
      <c r="D17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77" s="1" t="s">
        <v>226</v>
      </c>
    </row>
    <row r="178" spans="1:5" x14ac:dyDescent="0.2">
      <c r="A178" s="3" t="s">
        <v>1013</v>
      </c>
      <c r="B178" s="1" t="s">
        <v>644</v>
      </c>
      <c r="C178" s="1" t="str">
        <f>MID(RIGHT(Таблица3[[#This Row],[ЦСР]],LEN(Таблица3[[#This Row],[ЦСР]])-2),1,3)</f>
        <v>120</v>
      </c>
      <c r="D17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78" s="1" t="s">
        <v>227</v>
      </c>
    </row>
    <row r="179" spans="1:5" x14ac:dyDescent="0.2">
      <c r="A179" s="3" t="s">
        <v>1014</v>
      </c>
      <c r="B179" s="1" t="s">
        <v>645</v>
      </c>
      <c r="C179" s="1" t="str">
        <f>MID(RIGHT(Таблица3[[#This Row],[ЦСР]],LEN(Таблица3[[#This Row],[ЦСР]])-2),1,3)</f>
        <v>120</v>
      </c>
      <c r="D17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79" s="1" t="s">
        <v>228</v>
      </c>
    </row>
    <row r="180" spans="1:5" x14ac:dyDescent="0.2">
      <c r="A180" s="3" t="s">
        <v>1015</v>
      </c>
      <c r="B180" s="1" t="s">
        <v>646</v>
      </c>
      <c r="C180" s="1" t="str">
        <f>MID(RIGHT(Таблица3[[#This Row],[ЦСР]],LEN(Таблица3[[#This Row],[ЦСР]])-2),1,3)</f>
        <v>120</v>
      </c>
      <c r="D18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80" s="1" t="s">
        <v>229</v>
      </c>
    </row>
    <row r="181" spans="1:5" x14ac:dyDescent="0.2">
      <c r="A181" s="3" t="s">
        <v>1016</v>
      </c>
      <c r="B181" s="1" t="s">
        <v>647</v>
      </c>
      <c r="C181" s="1" t="str">
        <f>MID(RIGHT(Таблица3[[#This Row],[ЦСР]],LEN(Таблица3[[#This Row],[ЦСР]])-2),1,3)</f>
        <v>120</v>
      </c>
      <c r="D18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81" s="1" t="s">
        <v>230</v>
      </c>
    </row>
    <row r="182" spans="1:5" x14ac:dyDescent="0.2">
      <c r="A182" s="3" t="s">
        <v>1017</v>
      </c>
      <c r="B182" s="1" t="s">
        <v>648</v>
      </c>
      <c r="C182" s="1" t="str">
        <f>MID(RIGHT(Таблица3[[#This Row],[ЦСР]],LEN(Таблица3[[#This Row],[ЦСР]])-2),1,3)</f>
        <v>120</v>
      </c>
      <c r="D18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82" s="1" t="s">
        <v>231</v>
      </c>
    </row>
    <row r="183" spans="1:5" x14ac:dyDescent="0.2">
      <c r="A183" s="3" t="s">
        <v>1018</v>
      </c>
      <c r="B183" s="1" t="s">
        <v>524</v>
      </c>
      <c r="C183" s="1" t="str">
        <f>MID(RIGHT(Таблица3[[#This Row],[ЦСР]],LEN(Таблица3[[#This Row],[ЦСР]])-2),1,3)</f>
        <v>120</v>
      </c>
      <c r="D18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83" s="1" t="s">
        <v>232</v>
      </c>
    </row>
    <row r="184" spans="1:5" x14ac:dyDescent="0.2">
      <c r="A184" s="3" t="s">
        <v>1019</v>
      </c>
      <c r="B184" s="1" t="s">
        <v>649</v>
      </c>
      <c r="C184" s="1" t="str">
        <f>MID(RIGHT(Таблица3[[#This Row],[ЦСР]],LEN(Таблица3[[#This Row],[ЦСР]])-2),1,3)</f>
        <v>120</v>
      </c>
      <c r="D18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84" s="1" t="s">
        <v>233</v>
      </c>
    </row>
    <row r="185" spans="1:5" x14ac:dyDescent="0.2">
      <c r="A185" s="3" t="s">
        <v>1020</v>
      </c>
      <c r="B185" s="1" t="s">
        <v>650</v>
      </c>
      <c r="C185" s="1" t="str">
        <f>MID(RIGHT(Таблица3[[#This Row],[ЦСР]],LEN(Таблица3[[#This Row],[ЦСР]])-2),1,3)</f>
        <v>120</v>
      </c>
      <c r="D18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85" s="1" t="s">
        <v>234</v>
      </c>
    </row>
    <row r="186" spans="1:5" x14ac:dyDescent="0.2">
      <c r="A186" s="3" t="s">
        <v>1021</v>
      </c>
      <c r="B186" s="1" t="s">
        <v>651</v>
      </c>
      <c r="C186" s="1" t="str">
        <f>MID(RIGHT(Таблица3[[#This Row],[ЦСР]],LEN(Таблица3[[#This Row],[ЦСР]])-2),1,3)</f>
        <v>120</v>
      </c>
      <c r="D18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86" s="1" t="s">
        <v>235</v>
      </c>
    </row>
    <row r="187" spans="1:5" x14ac:dyDescent="0.2">
      <c r="A187" s="3" t="s">
        <v>1022</v>
      </c>
      <c r="B187" s="1" t="s">
        <v>524</v>
      </c>
      <c r="C187" s="1" t="str">
        <f>MID(RIGHT(Таблица3[[#This Row],[ЦСР]],LEN(Таблица3[[#This Row],[ЦСР]])-2),1,3)</f>
        <v>120</v>
      </c>
      <c r="D18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87" s="1" t="s">
        <v>236</v>
      </c>
    </row>
    <row r="188" spans="1:5" x14ac:dyDescent="0.2">
      <c r="A188" s="3" t="s">
        <v>1023</v>
      </c>
      <c r="B188" s="1" t="s">
        <v>652</v>
      </c>
      <c r="C188" s="1" t="str">
        <f>MID(RIGHT(Таблица3[[#This Row],[ЦСР]],LEN(Таблица3[[#This Row],[ЦСР]])-2),1,3)</f>
        <v>120</v>
      </c>
      <c r="D18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88" s="1" t="s">
        <v>237</v>
      </c>
    </row>
    <row r="189" spans="1:5" x14ac:dyDescent="0.2">
      <c r="A189" s="3" t="s">
        <v>1024</v>
      </c>
      <c r="B189" s="1" t="s">
        <v>653</v>
      </c>
      <c r="C189" s="1" t="str">
        <f>MID(RIGHT(Таблица3[[#This Row],[ЦСР]],LEN(Таблица3[[#This Row],[ЦСР]])-2),1,3)</f>
        <v>120</v>
      </c>
      <c r="D18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89" s="1" t="s">
        <v>238</v>
      </c>
    </row>
    <row r="190" spans="1:5" x14ac:dyDescent="0.2">
      <c r="A190" s="3" t="s">
        <v>1025</v>
      </c>
      <c r="B190" s="1" t="s">
        <v>654</v>
      </c>
      <c r="C190" s="1" t="str">
        <f>MID(RIGHT(Таблица3[[#This Row],[ЦСР]],LEN(Таблица3[[#This Row],[ЦСР]])-2),1,3)</f>
        <v>12F</v>
      </c>
      <c r="D19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90" s="1" t="s">
        <v>239</v>
      </c>
    </row>
    <row r="191" spans="1:5" x14ac:dyDescent="0.2">
      <c r="A191" s="3" t="s">
        <v>1026</v>
      </c>
      <c r="B191" s="1" t="s">
        <v>655</v>
      </c>
      <c r="C191" s="1" t="str">
        <f>MID(RIGHT(Таблица3[[#This Row],[ЦСР]],LEN(Таблица3[[#This Row],[ЦСР]])-2),1,3)</f>
        <v>12F</v>
      </c>
      <c r="D19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91" s="1" t="s">
        <v>240</v>
      </c>
    </row>
    <row r="192" spans="1:5" x14ac:dyDescent="0.2">
      <c r="A192" s="3" t="s">
        <v>1027</v>
      </c>
      <c r="B192" s="1" t="s">
        <v>656</v>
      </c>
      <c r="C192" s="1" t="str">
        <f>MID(RIGHT(Таблица3[[#This Row],[ЦСР]],LEN(Таблица3[[#This Row],[ЦСР]])-2),1,3)</f>
        <v>12F</v>
      </c>
      <c r="D19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92" s="1" t="s">
        <v>241</v>
      </c>
    </row>
    <row r="193" spans="1:5" x14ac:dyDescent="0.2">
      <c r="A193" s="3" t="s">
        <v>1028</v>
      </c>
      <c r="B193" s="1" t="s">
        <v>657</v>
      </c>
      <c r="C193" s="1" t="str">
        <f>MID(RIGHT(Таблица3[[#This Row],[ЦСР]],LEN(Таблица3[[#This Row],[ЦСР]])-2),1,3)</f>
        <v>12F</v>
      </c>
      <c r="D19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93" s="1" t="s">
        <v>242</v>
      </c>
    </row>
    <row r="194" spans="1:5" x14ac:dyDescent="0.2">
      <c r="A194" s="3" t="s">
        <v>1029</v>
      </c>
      <c r="B194" s="1" t="s">
        <v>658</v>
      </c>
      <c r="C194" s="1" t="str">
        <f>MID(RIGHT(Таблица3[[#This Row],[ЦСР]],LEN(Таблица3[[#This Row],[ЦСР]])-2),1,3)</f>
        <v>130</v>
      </c>
      <c r="D19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94" s="1" t="s">
        <v>243</v>
      </c>
    </row>
    <row r="195" spans="1:5" x14ac:dyDescent="0.2">
      <c r="A195" s="3" t="s">
        <v>1030</v>
      </c>
      <c r="B195" s="1" t="s">
        <v>659</v>
      </c>
      <c r="C195" s="1" t="str">
        <f>MID(RIGHT(Таблица3[[#This Row],[ЦСР]],LEN(Таблица3[[#This Row],[ЦСР]])-2),1,3)</f>
        <v>130</v>
      </c>
      <c r="D19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95" s="1" t="s">
        <v>244</v>
      </c>
    </row>
    <row r="196" spans="1:5" x14ac:dyDescent="0.2">
      <c r="A196" s="3" t="s">
        <v>1031</v>
      </c>
      <c r="B196" s="1" t="s">
        <v>660</v>
      </c>
      <c r="C196" s="1" t="str">
        <f>MID(RIGHT(Таблица3[[#This Row],[ЦСР]],LEN(Таблица3[[#This Row],[ЦСР]])-2),1,3)</f>
        <v>130</v>
      </c>
      <c r="D19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96" s="1" t="s">
        <v>245</v>
      </c>
    </row>
    <row r="197" spans="1:5" x14ac:dyDescent="0.2">
      <c r="A197" s="3" t="s">
        <v>1032</v>
      </c>
      <c r="B197" s="1" t="s">
        <v>661</v>
      </c>
      <c r="C197" s="1" t="str">
        <f>MID(RIGHT(Таблица3[[#This Row],[ЦСР]],LEN(Таблица3[[#This Row],[ЦСР]])-2),1,3)</f>
        <v>130</v>
      </c>
      <c r="D19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97" s="1" t="s">
        <v>246</v>
      </c>
    </row>
    <row r="198" spans="1:5" x14ac:dyDescent="0.2">
      <c r="A198" s="3" t="s">
        <v>1033</v>
      </c>
      <c r="B198" s="1" t="s">
        <v>662</v>
      </c>
      <c r="C198" s="1" t="str">
        <f>MID(RIGHT(Таблица3[[#This Row],[ЦСР]],LEN(Таблица3[[#This Row],[ЦСР]])-2),1,3)</f>
        <v>130</v>
      </c>
      <c r="D19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98" s="1" t="s">
        <v>247</v>
      </c>
    </row>
    <row r="199" spans="1:5" x14ac:dyDescent="0.2">
      <c r="A199" s="3" t="s">
        <v>1034</v>
      </c>
      <c r="B199" s="1" t="s">
        <v>663</v>
      </c>
      <c r="C199" s="1" t="str">
        <f>MID(RIGHT(Таблица3[[#This Row],[ЦСР]],LEN(Таблица3[[#This Row],[ЦСР]])-2),1,3)</f>
        <v>130</v>
      </c>
      <c r="D19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99" s="1" t="s">
        <v>248</v>
      </c>
    </row>
    <row r="200" spans="1:5" x14ac:dyDescent="0.2">
      <c r="A200" s="3" t="s">
        <v>1035</v>
      </c>
      <c r="B200" s="1" t="s">
        <v>664</v>
      </c>
      <c r="C200" s="1" t="str">
        <f>MID(RIGHT(Таблица3[[#This Row],[ЦСР]],LEN(Таблица3[[#This Row],[ЦСР]])-2),1,3)</f>
        <v>130</v>
      </c>
      <c r="D20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00" s="1" t="s">
        <v>249</v>
      </c>
    </row>
    <row r="201" spans="1:5" x14ac:dyDescent="0.2">
      <c r="A201" s="3" t="s">
        <v>1036</v>
      </c>
      <c r="B201" s="1" t="s">
        <v>665</v>
      </c>
      <c r="C201" s="1" t="str">
        <f>MID(RIGHT(Таблица3[[#This Row],[ЦСР]],LEN(Таблица3[[#This Row],[ЦСР]])-2),1,3)</f>
        <v>140</v>
      </c>
      <c r="D20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01" s="1" t="s">
        <v>250</v>
      </c>
    </row>
    <row r="202" spans="1:5" x14ac:dyDescent="0.2">
      <c r="A202" s="3" t="s">
        <v>1037</v>
      </c>
      <c r="B202" s="1" t="s">
        <v>617</v>
      </c>
      <c r="C202" s="1" t="str">
        <f>MID(RIGHT(Таблица3[[#This Row],[ЦСР]],LEN(Таблица3[[#This Row],[ЦСР]])-2),1,3)</f>
        <v>140</v>
      </c>
      <c r="D20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02" s="1" t="s">
        <v>251</v>
      </c>
    </row>
    <row r="203" spans="1:5" x14ac:dyDescent="0.2">
      <c r="A203" s="3" t="s">
        <v>1038</v>
      </c>
      <c r="B203" s="1" t="s">
        <v>512</v>
      </c>
      <c r="C203" s="1" t="str">
        <f>MID(RIGHT(Таблица3[[#This Row],[ЦСР]],LEN(Таблица3[[#This Row],[ЦСР]])-2),1,3)</f>
        <v>140</v>
      </c>
      <c r="D20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03" s="1" t="s">
        <v>252</v>
      </c>
    </row>
    <row r="204" spans="1:5" x14ac:dyDescent="0.2">
      <c r="A204" s="3" t="s">
        <v>1039</v>
      </c>
      <c r="B204" s="1" t="s">
        <v>557</v>
      </c>
      <c r="C204" s="1" t="str">
        <f>MID(RIGHT(Таблица3[[#This Row],[ЦСР]],LEN(Таблица3[[#This Row],[ЦСР]])-2),1,3)</f>
        <v>140</v>
      </c>
      <c r="D20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04" s="1" t="s">
        <v>253</v>
      </c>
    </row>
    <row r="205" spans="1:5" x14ac:dyDescent="0.2">
      <c r="A205" s="3" t="s">
        <v>1040</v>
      </c>
      <c r="B205" s="1" t="s">
        <v>558</v>
      </c>
      <c r="C205" s="1" t="str">
        <f>MID(RIGHT(Таблица3[[#This Row],[ЦСР]],LEN(Таблица3[[#This Row],[ЦСР]])-2),1,3)</f>
        <v>140</v>
      </c>
      <c r="D20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05" s="1" t="s">
        <v>254</v>
      </c>
    </row>
    <row r="206" spans="1:5" x14ac:dyDescent="0.2">
      <c r="A206" s="3" t="s">
        <v>1041</v>
      </c>
      <c r="B206" s="1" t="s">
        <v>666</v>
      </c>
      <c r="C206" s="1" t="str">
        <f>MID(RIGHT(Таблица3[[#This Row],[ЦСР]],LEN(Таблица3[[#This Row],[ЦСР]])-2),1,3)</f>
        <v>200</v>
      </c>
      <c r="D20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06" s="1" t="s">
        <v>255</v>
      </c>
    </row>
    <row r="207" spans="1:5" x14ac:dyDescent="0.2">
      <c r="A207" s="3" t="s">
        <v>1042</v>
      </c>
      <c r="B207" s="1" t="s">
        <v>667</v>
      </c>
      <c r="C207" s="1" t="str">
        <f>MID(RIGHT(Таблица3[[#This Row],[ЦСР]],LEN(Таблица3[[#This Row],[ЦСР]])-2),1,3)</f>
        <v>210</v>
      </c>
      <c r="D20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07" s="1" t="s">
        <v>256</v>
      </c>
    </row>
    <row r="208" spans="1:5" x14ac:dyDescent="0.2">
      <c r="A208" s="3" t="s">
        <v>1043</v>
      </c>
      <c r="B208" s="1" t="s">
        <v>668</v>
      </c>
      <c r="C208" s="1" t="str">
        <f>MID(RIGHT(Таблица3[[#This Row],[ЦСР]],LEN(Таблица3[[#This Row],[ЦСР]])-2),1,3)</f>
        <v>210</v>
      </c>
      <c r="D20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08" s="1" t="s">
        <v>257</v>
      </c>
    </row>
    <row r="209" spans="1:5" x14ac:dyDescent="0.2">
      <c r="A209" s="3" t="s">
        <v>1044</v>
      </c>
      <c r="B209" s="1" t="s">
        <v>528</v>
      </c>
      <c r="C209" s="1" t="str">
        <f>MID(RIGHT(Таблица3[[#This Row],[ЦСР]],LEN(Таблица3[[#This Row],[ЦСР]])-2),1,3)</f>
        <v>210</v>
      </c>
      <c r="D20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09" s="1" t="s">
        <v>258</v>
      </c>
    </row>
    <row r="210" spans="1:5" x14ac:dyDescent="0.2">
      <c r="A210" s="3" t="s">
        <v>1045</v>
      </c>
      <c r="B210" s="1" t="s">
        <v>524</v>
      </c>
      <c r="C210" s="1" t="str">
        <f>MID(RIGHT(Таблица3[[#This Row],[ЦСР]],LEN(Таблица3[[#This Row],[ЦСР]])-2),1,3)</f>
        <v>210</v>
      </c>
      <c r="D21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10" s="1" t="s">
        <v>259</v>
      </c>
    </row>
    <row r="211" spans="1:5" x14ac:dyDescent="0.2">
      <c r="A211" s="3" t="s">
        <v>1046</v>
      </c>
      <c r="B211" s="1" t="s">
        <v>669</v>
      </c>
      <c r="C211" s="1" t="str">
        <f>MID(RIGHT(Таблица3[[#This Row],[ЦСР]],LEN(Таблица3[[#This Row],[ЦСР]])-2),1,3)</f>
        <v>210</v>
      </c>
      <c r="D21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11" s="1" t="s">
        <v>260</v>
      </c>
    </row>
    <row r="212" spans="1:5" x14ac:dyDescent="0.2">
      <c r="A212" s="3" t="s">
        <v>1047</v>
      </c>
      <c r="B212" s="1" t="s">
        <v>670</v>
      </c>
      <c r="C212" s="1" t="str">
        <f>MID(RIGHT(Таблица3[[#This Row],[ЦСР]],LEN(Таблица3[[#This Row],[ЦСР]])-2),1,3)</f>
        <v>210</v>
      </c>
      <c r="D21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12" s="1" t="s">
        <v>261</v>
      </c>
    </row>
    <row r="213" spans="1:5" x14ac:dyDescent="0.2">
      <c r="A213" s="3" t="s">
        <v>1048</v>
      </c>
      <c r="B213" s="1" t="s">
        <v>671</v>
      </c>
      <c r="C213" s="1" t="str">
        <f>MID(RIGHT(Таблица3[[#This Row],[ЦСР]],LEN(Таблица3[[#This Row],[ЦСР]])-2),1,3)</f>
        <v>210</v>
      </c>
      <c r="D21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13" s="1" t="s">
        <v>262</v>
      </c>
    </row>
    <row r="214" spans="1:5" x14ac:dyDescent="0.2">
      <c r="A214" s="3" t="s">
        <v>1049</v>
      </c>
      <c r="B214" s="1" t="s">
        <v>672</v>
      </c>
      <c r="C214" s="1" t="str">
        <f>MID(RIGHT(Таблица3[[#This Row],[ЦСР]],LEN(Таблица3[[#This Row],[ЦСР]])-2),1,3)</f>
        <v>210</v>
      </c>
      <c r="D21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14" s="1" t="s">
        <v>263</v>
      </c>
    </row>
    <row r="215" spans="1:5" x14ac:dyDescent="0.2">
      <c r="A215" s="3" t="s">
        <v>1050</v>
      </c>
      <c r="B215" s="1" t="s">
        <v>524</v>
      </c>
      <c r="C215" s="1" t="str">
        <f>MID(RIGHT(Таблица3[[#This Row],[ЦСР]],LEN(Таблица3[[#This Row],[ЦСР]])-2),1,3)</f>
        <v>210</v>
      </c>
      <c r="D21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15" s="1" t="s">
        <v>264</v>
      </c>
    </row>
    <row r="216" spans="1:5" x14ac:dyDescent="0.2">
      <c r="A216" s="3" t="s">
        <v>1051</v>
      </c>
      <c r="B216" s="1" t="s">
        <v>673</v>
      </c>
      <c r="C216" s="1" t="str">
        <f>MID(RIGHT(Таблица3[[#This Row],[ЦСР]],LEN(Таблица3[[#This Row],[ЦСР]])-2),1,3)</f>
        <v>21F</v>
      </c>
      <c r="D21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16" s="1" t="s">
        <v>265</v>
      </c>
    </row>
    <row r="217" spans="1:5" x14ac:dyDescent="0.2">
      <c r="A217" s="3" t="s">
        <v>1052</v>
      </c>
      <c r="B217" s="1" t="s">
        <v>674</v>
      </c>
      <c r="C217" s="1" t="str">
        <f>MID(RIGHT(Таблица3[[#This Row],[ЦСР]],LEN(Таблица3[[#This Row],[ЦСР]])-2),1,3)</f>
        <v>21F</v>
      </c>
      <c r="D21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17" s="1" t="s">
        <v>266</v>
      </c>
    </row>
    <row r="218" spans="1:5" x14ac:dyDescent="0.2">
      <c r="A218" s="3" t="s">
        <v>1053</v>
      </c>
      <c r="B218" s="1" t="s">
        <v>675</v>
      </c>
      <c r="C218" s="1" t="str">
        <f>MID(RIGHT(Таблица3[[#This Row],[ЦСР]],LEN(Таблица3[[#This Row],[ЦСР]])-2),1,3)</f>
        <v>21F</v>
      </c>
      <c r="D21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18" s="1" t="s">
        <v>267</v>
      </c>
    </row>
    <row r="219" spans="1:5" x14ac:dyDescent="0.2">
      <c r="A219" s="3" t="s">
        <v>1054</v>
      </c>
      <c r="B219" s="1" t="s">
        <v>524</v>
      </c>
      <c r="C219" s="1" t="str">
        <f>MID(RIGHT(Таблица3[[#This Row],[ЦСР]],LEN(Таблица3[[#This Row],[ЦСР]])-2),1,3)</f>
        <v>21F</v>
      </c>
      <c r="D21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19" s="1" t="s">
        <v>268</v>
      </c>
    </row>
    <row r="220" spans="1:5" x14ac:dyDescent="0.2">
      <c r="A220" s="3" t="s">
        <v>1055</v>
      </c>
      <c r="B220" s="1" t="s">
        <v>676</v>
      </c>
      <c r="C220" s="1" t="str">
        <f>MID(RIGHT(Таблица3[[#This Row],[ЦСР]],LEN(Таблица3[[#This Row],[ЦСР]])-2),1,3)</f>
        <v>21F</v>
      </c>
      <c r="D22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20" s="1" t="s">
        <v>269</v>
      </c>
    </row>
    <row r="221" spans="1:5" x14ac:dyDescent="0.2">
      <c r="A221" s="3" t="s">
        <v>1056</v>
      </c>
      <c r="B221" s="1" t="s">
        <v>673</v>
      </c>
      <c r="C221" s="1" t="str">
        <f>MID(RIGHT(Таблица3[[#This Row],[ЦСР]],LEN(Таблица3[[#This Row],[ЦСР]])-2),1,3)</f>
        <v>21G</v>
      </c>
      <c r="D22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21" s="1" t="s">
        <v>270</v>
      </c>
    </row>
    <row r="222" spans="1:5" x14ac:dyDescent="0.2">
      <c r="A222" s="3" t="s">
        <v>1057</v>
      </c>
      <c r="B222" s="1" t="s">
        <v>677</v>
      </c>
      <c r="C222" s="1" t="str">
        <f>MID(RIGHT(Таблица3[[#This Row],[ЦСР]],LEN(Таблица3[[#This Row],[ЦСР]])-2),1,3)</f>
        <v>220</v>
      </c>
      <c r="D22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22" s="1" t="s">
        <v>271</v>
      </c>
    </row>
    <row r="223" spans="1:5" x14ac:dyDescent="0.2">
      <c r="A223" s="3" t="s">
        <v>1058</v>
      </c>
      <c r="B223" s="1" t="s">
        <v>678</v>
      </c>
      <c r="C223" s="1" t="str">
        <f>MID(RIGHT(Таблица3[[#This Row],[ЦСР]],LEN(Таблица3[[#This Row],[ЦСР]])-2),1,3)</f>
        <v>220</v>
      </c>
      <c r="D22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23" s="1" t="s">
        <v>272</v>
      </c>
    </row>
    <row r="224" spans="1:5" x14ac:dyDescent="0.2">
      <c r="A224" s="3" t="s">
        <v>1059</v>
      </c>
      <c r="B224" s="1" t="s">
        <v>679</v>
      </c>
      <c r="C224" s="1" t="str">
        <f>MID(RIGHT(Таблица3[[#This Row],[ЦСР]],LEN(Таблица3[[#This Row],[ЦСР]])-2),1,3)</f>
        <v>220</v>
      </c>
      <c r="D22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24" s="1" t="s">
        <v>273</v>
      </c>
    </row>
    <row r="225" spans="1:5" x14ac:dyDescent="0.2">
      <c r="A225" s="3" t="s">
        <v>1060</v>
      </c>
      <c r="B225" s="1" t="s">
        <v>680</v>
      </c>
      <c r="C225" s="1" t="str">
        <f>MID(RIGHT(Таблица3[[#This Row],[ЦСР]],LEN(Таблица3[[#This Row],[ЦСР]])-2),1,3)</f>
        <v>220</v>
      </c>
      <c r="D22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25" s="1" t="s">
        <v>274</v>
      </c>
    </row>
    <row r="226" spans="1:5" x14ac:dyDescent="0.2">
      <c r="A226" s="3" t="s">
        <v>1061</v>
      </c>
      <c r="B226" s="1" t="s">
        <v>681</v>
      </c>
      <c r="C226" s="1" t="str">
        <f>MID(RIGHT(Таблица3[[#This Row],[ЦСР]],LEN(Таблица3[[#This Row],[ЦСР]])-2),1,3)</f>
        <v>230</v>
      </c>
      <c r="D22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26" s="1" t="s">
        <v>275</v>
      </c>
    </row>
    <row r="227" spans="1:5" x14ac:dyDescent="0.2">
      <c r="A227" s="3" t="s">
        <v>1062</v>
      </c>
      <c r="B227" s="1" t="s">
        <v>682</v>
      </c>
      <c r="C227" s="1" t="str">
        <f>MID(RIGHT(Таблица3[[#This Row],[ЦСР]],LEN(Таблица3[[#This Row],[ЦСР]])-2),1,3)</f>
        <v>230</v>
      </c>
      <c r="D22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27" s="1" t="s">
        <v>276</v>
      </c>
    </row>
    <row r="228" spans="1:5" x14ac:dyDescent="0.2">
      <c r="A228" s="3" t="s">
        <v>1063</v>
      </c>
      <c r="B228" s="1" t="s">
        <v>683</v>
      </c>
      <c r="C228" s="1" t="str">
        <f>MID(RIGHT(Таблица3[[#This Row],[ЦСР]],LEN(Таблица3[[#This Row],[ЦСР]])-2),1,3)</f>
        <v>230</v>
      </c>
      <c r="D22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28" s="1" t="s">
        <v>277</v>
      </c>
    </row>
    <row r="229" spans="1:5" x14ac:dyDescent="0.2">
      <c r="A229" s="3" t="s">
        <v>1064</v>
      </c>
      <c r="B229" s="1" t="s">
        <v>523</v>
      </c>
      <c r="C229" s="1" t="str">
        <f>MID(RIGHT(Таблица3[[#This Row],[ЦСР]],LEN(Таблица3[[#This Row],[ЦСР]])-2),1,3)</f>
        <v>230</v>
      </c>
      <c r="D22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29" s="1" t="s">
        <v>278</v>
      </c>
    </row>
    <row r="230" spans="1:5" x14ac:dyDescent="0.2">
      <c r="A230" s="3" t="s">
        <v>1065</v>
      </c>
      <c r="B230" s="1" t="s">
        <v>684</v>
      </c>
      <c r="C230" s="1" t="str">
        <f>MID(RIGHT(Таблица3[[#This Row],[ЦСР]],LEN(Таблица3[[#This Row],[ЦСР]])-2),1,3)</f>
        <v>230</v>
      </c>
      <c r="D23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30" s="1" t="s">
        <v>279</v>
      </c>
    </row>
    <row r="231" spans="1:5" x14ac:dyDescent="0.2">
      <c r="A231" s="3" t="s">
        <v>1066</v>
      </c>
      <c r="B231" s="1" t="s">
        <v>524</v>
      </c>
      <c r="C231" s="1" t="str">
        <f>MID(RIGHT(Таблица3[[#This Row],[ЦСР]],LEN(Таблица3[[#This Row],[ЦСР]])-2),1,3)</f>
        <v>230</v>
      </c>
      <c r="D23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31" s="1" t="s">
        <v>280</v>
      </c>
    </row>
    <row r="232" spans="1:5" x14ac:dyDescent="0.2">
      <c r="A232" s="3" t="s">
        <v>1067</v>
      </c>
      <c r="B232" s="1" t="s">
        <v>685</v>
      </c>
      <c r="C232" s="1" t="str">
        <f>MID(RIGHT(Таблица3[[#This Row],[ЦСР]],LEN(Таблица3[[#This Row],[ЦСР]])-2),1,3)</f>
        <v>230</v>
      </c>
      <c r="D23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32" s="1" t="s">
        <v>281</v>
      </c>
    </row>
    <row r="233" spans="1:5" x14ac:dyDescent="0.2">
      <c r="A233" s="3" t="s">
        <v>1068</v>
      </c>
      <c r="B233" s="1" t="s">
        <v>686</v>
      </c>
      <c r="C233" s="1" t="str">
        <f>MID(RIGHT(Таблица3[[#This Row],[ЦСР]],LEN(Таблица3[[#This Row],[ЦСР]])-2),1,3)</f>
        <v>240</v>
      </c>
      <c r="D23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33" s="1" t="s">
        <v>282</v>
      </c>
    </row>
    <row r="234" spans="1:5" x14ac:dyDescent="0.2">
      <c r="A234" s="3" t="s">
        <v>1069</v>
      </c>
      <c r="B234" s="1" t="s">
        <v>687</v>
      </c>
      <c r="C234" s="1" t="str">
        <f>MID(RIGHT(Таблица3[[#This Row],[ЦСР]],LEN(Таблица3[[#This Row],[ЦСР]])-2),1,3)</f>
        <v>240</v>
      </c>
      <c r="D23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34" s="1" t="s">
        <v>283</v>
      </c>
    </row>
    <row r="235" spans="1:5" x14ac:dyDescent="0.2">
      <c r="A235" s="3" t="s">
        <v>1070</v>
      </c>
      <c r="B235" s="1" t="s">
        <v>528</v>
      </c>
      <c r="C235" s="1" t="str">
        <f>MID(RIGHT(Таблица3[[#This Row],[ЦСР]],LEN(Таблица3[[#This Row],[ЦСР]])-2),1,3)</f>
        <v>240</v>
      </c>
      <c r="D23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35" s="1" t="s">
        <v>284</v>
      </c>
    </row>
    <row r="236" spans="1:5" x14ac:dyDescent="0.2">
      <c r="A236" s="3" t="s">
        <v>1071</v>
      </c>
      <c r="B236" s="1" t="s">
        <v>688</v>
      </c>
      <c r="C236" s="1" t="str">
        <f>MID(RIGHT(Таблица3[[#This Row],[ЦСР]],LEN(Таблица3[[#This Row],[ЦСР]])-2),1,3)</f>
        <v>240</v>
      </c>
      <c r="D23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36" s="1" t="s">
        <v>285</v>
      </c>
    </row>
    <row r="237" spans="1:5" x14ac:dyDescent="0.2">
      <c r="A237" s="3" t="s">
        <v>1072</v>
      </c>
      <c r="B237" s="1" t="s">
        <v>689</v>
      </c>
      <c r="C237" s="1" t="str">
        <f>MID(RIGHT(Таблица3[[#This Row],[ЦСР]],LEN(Таблица3[[#This Row],[ЦСР]])-2),1,3)</f>
        <v>240</v>
      </c>
      <c r="D23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37" s="1" t="s">
        <v>286</v>
      </c>
    </row>
    <row r="238" spans="1:5" x14ac:dyDescent="0.2">
      <c r="A238" s="3" t="s">
        <v>1073</v>
      </c>
      <c r="B238" s="1" t="s">
        <v>690</v>
      </c>
      <c r="C238" s="1" t="str">
        <f>MID(RIGHT(Таблица3[[#This Row],[ЦСР]],LEN(Таблица3[[#This Row],[ЦСР]])-2),1,3)</f>
        <v>240</v>
      </c>
      <c r="D23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38" s="1" t="s">
        <v>287</v>
      </c>
    </row>
    <row r="239" spans="1:5" x14ac:dyDescent="0.2">
      <c r="A239" s="3" t="s">
        <v>1074</v>
      </c>
      <c r="B239" s="1" t="s">
        <v>524</v>
      </c>
      <c r="C239" s="1" t="str">
        <f>MID(RIGHT(Таблица3[[#This Row],[ЦСР]],LEN(Таблица3[[#This Row],[ЦСР]])-2),1,3)</f>
        <v>240</v>
      </c>
      <c r="D23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39" s="1" t="s">
        <v>288</v>
      </c>
    </row>
    <row r="240" spans="1:5" x14ac:dyDescent="0.2">
      <c r="A240" s="3" t="s">
        <v>1075</v>
      </c>
      <c r="B240" s="1" t="s">
        <v>691</v>
      </c>
      <c r="C240" s="1" t="str">
        <f>MID(RIGHT(Таблица3[[#This Row],[ЦСР]],LEN(Таблица3[[#This Row],[ЦСР]])-2),1,3)</f>
        <v>240</v>
      </c>
      <c r="D24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40" s="1" t="s">
        <v>289</v>
      </c>
    </row>
    <row r="241" spans="1:5" x14ac:dyDescent="0.2">
      <c r="A241" s="3" t="s">
        <v>1076</v>
      </c>
      <c r="B241" s="1" t="s">
        <v>692</v>
      </c>
      <c r="C241" s="1" t="str">
        <f>MID(RIGHT(Таблица3[[#This Row],[ЦСР]],LEN(Таблица3[[#This Row],[ЦСР]])-2),1,3)</f>
        <v>240</v>
      </c>
      <c r="D24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41" s="1" t="s">
        <v>290</v>
      </c>
    </row>
    <row r="242" spans="1:5" x14ac:dyDescent="0.2">
      <c r="A242" s="3" t="s">
        <v>1077</v>
      </c>
      <c r="B242" s="1" t="s">
        <v>528</v>
      </c>
      <c r="C242" s="1" t="str">
        <f>MID(RIGHT(Таблица3[[#This Row],[ЦСР]],LEN(Таблица3[[#This Row],[ЦСР]])-2),1,3)</f>
        <v>240</v>
      </c>
      <c r="D24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42" s="1" t="s">
        <v>291</v>
      </c>
    </row>
    <row r="243" spans="1:5" x14ac:dyDescent="0.2">
      <c r="A243" s="3" t="s">
        <v>1078</v>
      </c>
      <c r="B243" s="1" t="s">
        <v>693</v>
      </c>
      <c r="C243" s="1" t="str">
        <f>MID(RIGHT(Таблица3[[#This Row],[ЦСР]],LEN(Таблица3[[#This Row],[ЦСР]])-2),1,3)</f>
        <v>240</v>
      </c>
      <c r="D24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43" s="1" t="s">
        <v>292</v>
      </c>
    </row>
    <row r="244" spans="1:5" x14ac:dyDescent="0.2">
      <c r="A244" s="3" t="s">
        <v>1079</v>
      </c>
      <c r="B244" s="1" t="s">
        <v>523</v>
      </c>
      <c r="C244" s="1" t="str">
        <f>MID(RIGHT(Таблица3[[#This Row],[ЦСР]],LEN(Таблица3[[#This Row],[ЦСР]])-2),1,3)</f>
        <v>240</v>
      </c>
      <c r="D24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44" s="1" t="s">
        <v>293</v>
      </c>
    </row>
    <row r="245" spans="1:5" x14ac:dyDescent="0.2">
      <c r="A245" s="3" t="s">
        <v>1080</v>
      </c>
      <c r="B245" s="1" t="s">
        <v>524</v>
      </c>
      <c r="C245" s="1" t="str">
        <f>MID(RIGHT(Таблица3[[#This Row],[ЦСР]],LEN(Таблица3[[#This Row],[ЦСР]])-2),1,3)</f>
        <v>240</v>
      </c>
      <c r="D24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45" s="1" t="s">
        <v>294</v>
      </c>
    </row>
    <row r="246" spans="1:5" x14ac:dyDescent="0.2">
      <c r="A246" s="3" t="s">
        <v>1081</v>
      </c>
      <c r="B246" s="1" t="s">
        <v>694</v>
      </c>
      <c r="C246" s="1" t="str">
        <f>MID(RIGHT(Таблица3[[#This Row],[ЦСР]],LEN(Таблица3[[#This Row],[ЦСР]])-2),1,3)</f>
        <v>240</v>
      </c>
      <c r="D24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46" s="1" t="s">
        <v>295</v>
      </c>
    </row>
    <row r="247" spans="1:5" x14ac:dyDescent="0.2">
      <c r="A247" s="3" t="s">
        <v>1082</v>
      </c>
      <c r="B247" s="1" t="s">
        <v>695</v>
      </c>
      <c r="C247" s="1" t="str">
        <f>MID(RIGHT(Таблица3[[#This Row],[ЦСР]],LEN(Таблица3[[#This Row],[ЦСР]])-2),1,3)</f>
        <v>240</v>
      </c>
      <c r="D24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47" s="1" t="s">
        <v>296</v>
      </c>
    </row>
    <row r="248" spans="1:5" x14ac:dyDescent="0.2">
      <c r="A248" s="3" t="s">
        <v>1083</v>
      </c>
      <c r="B248" s="1" t="s">
        <v>696</v>
      </c>
      <c r="C248" s="1" t="str">
        <f>MID(RIGHT(Таблица3[[#This Row],[ЦСР]],LEN(Таблица3[[#This Row],[ЦСР]])-2),1,3)</f>
        <v>240</v>
      </c>
      <c r="D24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48" s="1" t="s">
        <v>297</v>
      </c>
    </row>
    <row r="249" spans="1:5" x14ac:dyDescent="0.2">
      <c r="A249" s="3" t="s">
        <v>1084</v>
      </c>
      <c r="B249" s="1" t="s">
        <v>697</v>
      </c>
      <c r="C249" s="1" t="str">
        <f>MID(RIGHT(Таблица3[[#This Row],[ЦСР]],LEN(Таблица3[[#This Row],[ЦСР]])-2),1,3)</f>
        <v>240</v>
      </c>
      <c r="D24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49" s="1" t="s">
        <v>298</v>
      </c>
    </row>
    <row r="250" spans="1:5" x14ac:dyDescent="0.2">
      <c r="A250" s="3" t="s">
        <v>1085</v>
      </c>
      <c r="B250" s="1" t="s">
        <v>698</v>
      </c>
      <c r="C250" s="1" t="str">
        <f>MID(RIGHT(Таблица3[[#This Row],[ЦСР]],LEN(Таблица3[[#This Row],[ЦСР]])-2),1,3)</f>
        <v>240</v>
      </c>
      <c r="D25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50" s="1" t="s">
        <v>299</v>
      </c>
    </row>
    <row r="251" spans="1:5" x14ac:dyDescent="0.2">
      <c r="A251" s="3" t="s">
        <v>1086</v>
      </c>
      <c r="B251" s="1" t="s">
        <v>699</v>
      </c>
      <c r="C251" s="1" t="str">
        <f>MID(RIGHT(Таблица3[[#This Row],[ЦСР]],LEN(Таблица3[[#This Row],[ЦСР]])-2),1,3)</f>
        <v>240</v>
      </c>
      <c r="D25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51" s="1" t="s">
        <v>300</v>
      </c>
    </row>
    <row r="252" spans="1:5" x14ac:dyDescent="0.2">
      <c r="A252" s="3" t="s">
        <v>1087</v>
      </c>
      <c r="B252" s="1" t="s">
        <v>695</v>
      </c>
      <c r="C252" s="1" t="str">
        <f>MID(RIGHT(Таблица3[[#This Row],[ЦСР]],LEN(Таблица3[[#This Row],[ЦСР]])-2),1,3)</f>
        <v>240</v>
      </c>
      <c r="D25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52" s="1" t="s">
        <v>301</v>
      </c>
    </row>
    <row r="253" spans="1:5" x14ac:dyDescent="0.2">
      <c r="A253" s="3" t="s">
        <v>1088</v>
      </c>
      <c r="B253" s="1" t="s">
        <v>700</v>
      </c>
      <c r="C253" s="1" t="str">
        <f>MID(RIGHT(Таблица3[[#This Row],[ЦСР]],LEN(Таблица3[[#This Row],[ЦСР]])-2),1,3)</f>
        <v>240</v>
      </c>
      <c r="D25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53" s="1" t="s">
        <v>302</v>
      </c>
    </row>
    <row r="254" spans="1:5" x14ac:dyDescent="0.2">
      <c r="A254" s="3" t="s">
        <v>1089</v>
      </c>
      <c r="B254" s="1" t="s">
        <v>701</v>
      </c>
      <c r="C254" s="1" t="str">
        <f>MID(RIGHT(Таблица3[[#This Row],[ЦСР]],LEN(Таблица3[[#This Row],[ЦСР]])-2),1,3)</f>
        <v>24F</v>
      </c>
      <c r="D25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54" s="1" t="s">
        <v>303</v>
      </c>
    </row>
    <row r="255" spans="1:5" x14ac:dyDescent="0.2">
      <c r="A255" s="3" t="s">
        <v>1090</v>
      </c>
      <c r="B255" s="1" t="s">
        <v>702</v>
      </c>
      <c r="C255" s="1" t="str">
        <f>MID(RIGHT(Таблица3[[#This Row],[ЦСР]],LEN(Таблица3[[#This Row],[ЦСР]])-2),1,3)</f>
        <v>24F</v>
      </c>
      <c r="D25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55" s="1" t="s">
        <v>304</v>
      </c>
    </row>
    <row r="256" spans="1:5" x14ac:dyDescent="0.2">
      <c r="A256" s="3" t="s">
        <v>1091</v>
      </c>
      <c r="B256" s="1" t="s">
        <v>703</v>
      </c>
      <c r="C256" s="1" t="str">
        <f>MID(RIGHT(Таблица3[[#This Row],[ЦСР]],LEN(Таблица3[[#This Row],[ЦСР]])-2),1,3)</f>
        <v>24F</v>
      </c>
      <c r="D25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56" s="1" t="s">
        <v>305</v>
      </c>
    </row>
    <row r="257" spans="1:5" x14ac:dyDescent="0.2">
      <c r="A257" s="3" t="s">
        <v>1092</v>
      </c>
      <c r="B257" s="1" t="s">
        <v>704</v>
      </c>
      <c r="C257" s="1" t="str">
        <f>MID(RIGHT(Таблица3[[#This Row],[ЦСР]],LEN(Таблица3[[#This Row],[ЦСР]])-2),1,3)</f>
        <v>24G</v>
      </c>
      <c r="D25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57" s="1" t="s">
        <v>306</v>
      </c>
    </row>
    <row r="258" spans="1:5" x14ac:dyDescent="0.2">
      <c r="A258" s="3" t="s">
        <v>1093</v>
      </c>
      <c r="B258" s="1" t="s">
        <v>705</v>
      </c>
      <c r="C258" s="1" t="str">
        <f>MID(RIGHT(Таблица3[[#This Row],[ЦСР]],LEN(Таблица3[[#This Row],[ЦСР]])-2),1,3)</f>
        <v>24G</v>
      </c>
      <c r="D25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58" s="1" t="s">
        <v>307</v>
      </c>
    </row>
    <row r="259" spans="1:5" x14ac:dyDescent="0.2">
      <c r="A259" s="3" t="s">
        <v>1094</v>
      </c>
      <c r="B259" s="1" t="s">
        <v>524</v>
      </c>
      <c r="C259" s="1" t="str">
        <f>MID(RIGHT(Таблица3[[#This Row],[ЦСР]],LEN(Таблица3[[#This Row],[ЦСР]])-2),1,3)</f>
        <v>24G</v>
      </c>
      <c r="D25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59" s="1" t="s">
        <v>308</v>
      </c>
    </row>
    <row r="260" spans="1:5" x14ac:dyDescent="0.2">
      <c r="A260" s="3" t="s">
        <v>1095</v>
      </c>
      <c r="B260" s="1" t="s">
        <v>665</v>
      </c>
      <c r="C260" s="1" t="str">
        <f>MID(RIGHT(Таблица3[[#This Row],[ЦСР]],LEN(Таблица3[[#This Row],[ЦСР]])-2),1,3)</f>
        <v>250</v>
      </c>
      <c r="D26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60" s="1" t="s">
        <v>309</v>
      </c>
    </row>
    <row r="261" spans="1:5" x14ac:dyDescent="0.2">
      <c r="A261" s="3" t="s">
        <v>1096</v>
      </c>
      <c r="B261" s="1" t="s">
        <v>617</v>
      </c>
      <c r="C261" s="1" t="str">
        <f>MID(RIGHT(Таблица3[[#This Row],[ЦСР]],LEN(Таблица3[[#This Row],[ЦСР]])-2),1,3)</f>
        <v>250</v>
      </c>
      <c r="D26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61" s="1" t="s">
        <v>310</v>
      </c>
    </row>
    <row r="262" spans="1:5" x14ac:dyDescent="0.2">
      <c r="A262" s="3" t="s">
        <v>1097</v>
      </c>
      <c r="B262" s="1" t="s">
        <v>512</v>
      </c>
      <c r="C262" s="1" t="str">
        <f>MID(RIGHT(Таблица3[[#This Row],[ЦСР]],LEN(Таблица3[[#This Row],[ЦСР]])-2),1,3)</f>
        <v>250</v>
      </c>
      <c r="D26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62" s="1" t="s">
        <v>311</v>
      </c>
    </row>
    <row r="263" spans="1:5" x14ac:dyDescent="0.2">
      <c r="A263" s="3" t="s">
        <v>1098</v>
      </c>
      <c r="B263" s="1" t="s">
        <v>557</v>
      </c>
      <c r="C263" s="1" t="str">
        <f>MID(RIGHT(Таблица3[[#This Row],[ЦСР]],LEN(Таблица3[[#This Row],[ЦСР]])-2),1,3)</f>
        <v>250</v>
      </c>
      <c r="D26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63" s="1" t="s">
        <v>312</v>
      </c>
    </row>
    <row r="264" spans="1:5" x14ac:dyDescent="0.2">
      <c r="A264" s="3" t="s">
        <v>1099</v>
      </c>
      <c r="B264" s="1" t="s">
        <v>558</v>
      </c>
      <c r="C264" s="1" t="str">
        <f>MID(RIGHT(Таблица3[[#This Row],[ЦСР]],LEN(Таблица3[[#This Row],[ЦСР]])-2),1,3)</f>
        <v>250</v>
      </c>
      <c r="D26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64" s="1" t="s">
        <v>313</v>
      </c>
    </row>
    <row r="265" spans="1:5" x14ac:dyDescent="0.2">
      <c r="A265" s="3" t="s">
        <v>1100</v>
      </c>
      <c r="B265" s="1" t="s">
        <v>706</v>
      </c>
      <c r="C265" s="1" t="str">
        <f>MID(RIGHT(Таблица3[[#This Row],[ЦСР]],LEN(Таблица3[[#This Row],[ЦСР]])-2),1,3)</f>
        <v>260</v>
      </c>
      <c r="D26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65" s="1" t="s">
        <v>314</v>
      </c>
    </row>
    <row r="266" spans="1:5" x14ac:dyDescent="0.2">
      <c r="A266" s="3" t="s">
        <v>1101</v>
      </c>
      <c r="B266" s="1" t="s">
        <v>707</v>
      </c>
      <c r="C266" s="1" t="str">
        <f>MID(RIGHT(Таблица3[[#This Row],[ЦСР]],LEN(Таблица3[[#This Row],[ЦСР]])-2),1,3)</f>
        <v>260</v>
      </c>
      <c r="D26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66" s="1" t="s">
        <v>315</v>
      </c>
    </row>
    <row r="267" spans="1:5" x14ac:dyDescent="0.2">
      <c r="A267" s="3" t="s">
        <v>1102</v>
      </c>
      <c r="B267" s="1" t="s">
        <v>708</v>
      </c>
      <c r="C267" s="1" t="str">
        <f>MID(RIGHT(Таблица3[[#This Row],[ЦСР]],LEN(Таблица3[[#This Row],[ЦСР]])-2),1,3)</f>
        <v>260</v>
      </c>
      <c r="D26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67" s="1" t="s">
        <v>316</v>
      </c>
    </row>
    <row r="268" spans="1:5" x14ac:dyDescent="0.2">
      <c r="A268" s="3" t="s">
        <v>1103</v>
      </c>
      <c r="B268" s="1" t="s">
        <v>709</v>
      </c>
      <c r="C268" s="1" t="str">
        <f>MID(RIGHT(Таблица3[[#This Row],[ЦСР]],LEN(Таблица3[[#This Row],[ЦСР]])-2),1,3)</f>
        <v>260</v>
      </c>
      <c r="D26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68" s="1" t="s">
        <v>317</v>
      </c>
    </row>
    <row r="269" spans="1:5" x14ac:dyDescent="0.2">
      <c r="A269" s="3" t="s">
        <v>1104</v>
      </c>
      <c r="B269" s="1" t="s">
        <v>524</v>
      </c>
      <c r="C269" s="1" t="str">
        <f>MID(RIGHT(Таблица3[[#This Row],[ЦСР]],LEN(Таблица3[[#This Row],[ЦСР]])-2),1,3)</f>
        <v>260</v>
      </c>
      <c r="D26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69" s="1" t="s">
        <v>318</v>
      </c>
    </row>
    <row r="270" spans="1:5" x14ac:dyDescent="0.2">
      <c r="A270" s="3" t="s">
        <v>1105</v>
      </c>
      <c r="B270" s="1" t="s">
        <v>710</v>
      </c>
      <c r="C270" s="1" t="str">
        <f>MID(RIGHT(Таблица3[[#This Row],[ЦСР]],LEN(Таблица3[[#This Row],[ЦСР]])-2),1,3)</f>
        <v>260</v>
      </c>
      <c r="D27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70" s="1" t="s">
        <v>319</v>
      </c>
    </row>
    <row r="271" spans="1:5" x14ac:dyDescent="0.2">
      <c r="A271" s="3" t="s">
        <v>1106</v>
      </c>
      <c r="B271" s="1" t="s">
        <v>711</v>
      </c>
      <c r="C271" s="1" t="str">
        <f>MID(RIGHT(Таблица3[[#This Row],[ЦСР]],LEN(Таблица3[[#This Row],[ЦСР]])-2),1,3)</f>
        <v>270</v>
      </c>
      <c r="D27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71" s="1" t="s">
        <v>320</v>
      </c>
    </row>
    <row r="272" spans="1:5" x14ac:dyDescent="0.2">
      <c r="A272" s="3" t="s">
        <v>1107</v>
      </c>
      <c r="B272" s="1" t="s">
        <v>712</v>
      </c>
      <c r="C272" s="1" t="str">
        <f>MID(RIGHT(Таблица3[[#This Row],[ЦСР]],LEN(Таблица3[[#This Row],[ЦСР]])-2),1,3)</f>
        <v>270</v>
      </c>
      <c r="D27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72" s="1" t="s">
        <v>321</v>
      </c>
    </row>
    <row r="273" spans="1:5" x14ac:dyDescent="0.2">
      <c r="A273" s="3" t="s">
        <v>1108</v>
      </c>
      <c r="B273" s="1" t="s">
        <v>524</v>
      </c>
      <c r="C273" s="1" t="str">
        <f>MID(RIGHT(Таблица3[[#This Row],[ЦСР]],LEN(Таблица3[[#This Row],[ЦСР]])-2),1,3)</f>
        <v>270</v>
      </c>
      <c r="D27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73" s="1" t="s">
        <v>322</v>
      </c>
    </row>
    <row r="274" spans="1:5" x14ac:dyDescent="0.2">
      <c r="A274" s="3" t="s">
        <v>1109</v>
      </c>
      <c r="B274" s="1" t="s">
        <v>713</v>
      </c>
      <c r="C274" s="1" t="str">
        <f>MID(RIGHT(Таблица3[[#This Row],[ЦСР]],LEN(Таблица3[[#This Row],[ЦСР]])-2),1,3)</f>
        <v>270</v>
      </c>
      <c r="D27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74" s="1" t="s">
        <v>323</v>
      </c>
    </row>
    <row r="275" spans="1:5" x14ac:dyDescent="0.2">
      <c r="A275" s="3" t="s">
        <v>1110</v>
      </c>
      <c r="B275" s="1" t="s">
        <v>524</v>
      </c>
      <c r="C275" s="1" t="str">
        <f>MID(RIGHT(Таблица3[[#This Row],[ЦСР]],LEN(Таблица3[[#This Row],[ЦСР]])-2),1,3)</f>
        <v>270</v>
      </c>
      <c r="D27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75" s="1" t="s">
        <v>324</v>
      </c>
    </row>
    <row r="276" spans="1:5" x14ac:dyDescent="0.2">
      <c r="A276" s="3" t="s">
        <v>1111</v>
      </c>
      <c r="B276" s="1" t="s">
        <v>714</v>
      </c>
      <c r="C276" s="1" t="str">
        <f>MID(RIGHT(Таблица3[[#This Row],[ЦСР]],LEN(Таблица3[[#This Row],[ЦСР]])-2),1,3)</f>
        <v>300</v>
      </c>
      <c r="D27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76" s="1" t="s">
        <v>325</v>
      </c>
    </row>
    <row r="277" spans="1:5" x14ac:dyDescent="0.2">
      <c r="A277" s="3" t="s">
        <v>1112</v>
      </c>
      <c r="B277" s="1" t="s">
        <v>715</v>
      </c>
      <c r="C277" s="1" t="str">
        <f>MID(RIGHT(Таблица3[[#This Row],[ЦСР]],LEN(Таблица3[[#This Row],[ЦСР]])-2),1,3)</f>
        <v>310</v>
      </c>
      <c r="D27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77" s="1" t="s">
        <v>326</v>
      </c>
    </row>
    <row r="278" spans="1:5" x14ac:dyDescent="0.2">
      <c r="A278" s="3" t="s">
        <v>1113</v>
      </c>
      <c r="B278" s="1" t="s">
        <v>716</v>
      </c>
      <c r="C278" s="1" t="str">
        <f>MID(RIGHT(Таблица3[[#This Row],[ЦСР]],LEN(Таблица3[[#This Row],[ЦСР]])-2),1,3)</f>
        <v>310</v>
      </c>
      <c r="D27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78" s="1" t="s">
        <v>327</v>
      </c>
    </row>
    <row r="279" spans="1:5" x14ac:dyDescent="0.2">
      <c r="A279" s="3" t="s">
        <v>1114</v>
      </c>
      <c r="B279" s="1" t="s">
        <v>717</v>
      </c>
      <c r="C279" s="1" t="str">
        <f>MID(RIGHT(Таблица3[[#This Row],[ЦСР]],LEN(Таблица3[[#This Row],[ЦСР]])-2),1,3)</f>
        <v>310</v>
      </c>
      <c r="D27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79" s="1" t="s">
        <v>328</v>
      </c>
    </row>
    <row r="280" spans="1:5" x14ac:dyDescent="0.2">
      <c r="A280" s="3" t="s">
        <v>1115</v>
      </c>
      <c r="B280" s="1" t="s">
        <v>524</v>
      </c>
      <c r="C280" s="1" t="str">
        <f>MID(RIGHT(Таблица3[[#This Row],[ЦСР]],LEN(Таблица3[[#This Row],[ЦСР]])-2),1,3)</f>
        <v>310</v>
      </c>
      <c r="D28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80" s="1" t="s">
        <v>329</v>
      </c>
    </row>
    <row r="281" spans="1:5" x14ac:dyDescent="0.2">
      <c r="A281" s="3" t="s">
        <v>1116</v>
      </c>
      <c r="B281" s="1" t="s">
        <v>718</v>
      </c>
      <c r="C281" s="1" t="str">
        <f>MID(RIGHT(Таблица3[[#This Row],[ЦСР]],LEN(Таблица3[[#This Row],[ЦСР]])-2),1,3)</f>
        <v>310</v>
      </c>
      <c r="D28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81" s="1" t="s">
        <v>330</v>
      </c>
    </row>
    <row r="282" spans="1:5" x14ac:dyDescent="0.2">
      <c r="A282" s="3" t="s">
        <v>1117</v>
      </c>
      <c r="B282" s="1" t="s">
        <v>719</v>
      </c>
      <c r="C282" s="1" t="str">
        <f>MID(RIGHT(Таблица3[[#This Row],[ЦСР]],LEN(Таблица3[[#This Row],[ЦСР]])-2),1,3)</f>
        <v>310</v>
      </c>
      <c r="D28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82" s="1" t="s">
        <v>331</v>
      </c>
    </row>
    <row r="283" spans="1:5" x14ac:dyDescent="0.2">
      <c r="A283" s="3" t="s">
        <v>1118</v>
      </c>
      <c r="B283" s="1" t="s">
        <v>720</v>
      </c>
      <c r="C283" s="1" t="str">
        <f>MID(RIGHT(Таблица3[[#This Row],[ЦСР]],LEN(Таблица3[[#This Row],[ЦСР]])-2),1,3)</f>
        <v>310</v>
      </c>
      <c r="D28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83" s="1" t="s">
        <v>332</v>
      </c>
    </row>
    <row r="284" spans="1:5" x14ac:dyDescent="0.2">
      <c r="A284" s="3" t="s">
        <v>1119</v>
      </c>
      <c r="B284" s="1" t="s">
        <v>721</v>
      </c>
      <c r="C284" s="1" t="str">
        <f>MID(RIGHT(Таблица3[[#This Row],[ЦСР]],LEN(Таблица3[[#This Row],[ЦСР]])-2),1,3)</f>
        <v>310</v>
      </c>
      <c r="D28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84" s="1" t="s">
        <v>333</v>
      </c>
    </row>
    <row r="285" spans="1:5" x14ac:dyDescent="0.2">
      <c r="A285" s="3" t="s">
        <v>1120</v>
      </c>
      <c r="B285" s="1" t="s">
        <v>524</v>
      </c>
      <c r="C285" s="1" t="str">
        <f>MID(RIGHT(Таблица3[[#This Row],[ЦСР]],LEN(Таблица3[[#This Row],[ЦСР]])-2),1,3)</f>
        <v>310</v>
      </c>
      <c r="D28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85" s="1" t="s">
        <v>334</v>
      </c>
    </row>
    <row r="286" spans="1:5" x14ac:dyDescent="0.2">
      <c r="A286" s="3" t="s">
        <v>1121</v>
      </c>
      <c r="B286" s="1" t="s">
        <v>722</v>
      </c>
      <c r="C286" s="1" t="str">
        <f>MID(RIGHT(Таблица3[[#This Row],[ЦСР]],LEN(Таблица3[[#This Row],[ЦСР]])-2),1,3)</f>
        <v>310</v>
      </c>
      <c r="D28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86" s="1" t="s">
        <v>335</v>
      </c>
    </row>
    <row r="287" spans="1:5" x14ac:dyDescent="0.2">
      <c r="A287" s="3" t="s">
        <v>1122</v>
      </c>
      <c r="B287" s="1" t="s">
        <v>723</v>
      </c>
      <c r="C287" s="1" t="str">
        <f>MID(RIGHT(Таблица3[[#This Row],[ЦСР]],LEN(Таблица3[[#This Row],[ЦСР]])-2),1,3)</f>
        <v>310</v>
      </c>
      <c r="D28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87" s="1" t="s">
        <v>336</v>
      </c>
    </row>
    <row r="288" spans="1:5" x14ac:dyDescent="0.2">
      <c r="A288" s="3" t="s">
        <v>1123</v>
      </c>
      <c r="B288" s="1" t="s">
        <v>724</v>
      </c>
      <c r="C288" s="1" t="str">
        <f>MID(RIGHT(Таблица3[[#This Row],[ЦСР]],LEN(Таблица3[[#This Row],[ЦСР]])-2),1,3)</f>
        <v>310</v>
      </c>
      <c r="D28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88" s="1" t="s">
        <v>337</v>
      </c>
    </row>
    <row r="289" spans="1:5" x14ac:dyDescent="0.2">
      <c r="A289" s="3" t="s">
        <v>1124</v>
      </c>
      <c r="B289" s="1" t="s">
        <v>725</v>
      </c>
      <c r="C289" s="1" t="str">
        <f>MID(RIGHT(Таблица3[[#This Row],[ЦСР]],LEN(Таблица3[[#This Row],[ЦСР]])-2),1,3)</f>
        <v>310</v>
      </c>
      <c r="D28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89" s="1" t="s">
        <v>338</v>
      </c>
    </row>
    <row r="290" spans="1:5" x14ac:dyDescent="0.2">
      <c r="A290" s="3" t="s">
        <v>1125</v>
      </c>
      <c r="B290" s="1" t="s">
        <v>524</v>
      </c>
      <c r="C290" s="1" t="str">
        <f>MID(RIGHT(Таблица3[[#This Row],[ЦСР]],LEN(Таблица3[[#This Row],[ЦСР]])-2),1,3)</f>
        <v>310</v>
      </c>
      <c r="D29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90" s="1" t="s">
        <v>339</v>
      </c>
    </row>
    <row r="291" spans="1:5" x14ac:dyDescent="0.2">
      <c r="A291" s="3" t="s">
        <v>1126</v>
      </c>
      <c r="B291" s="1" t="s">
        <v>726</v>
      </c>
      <c r="C291" s="1" t="str">
        <f>MID(RIGHT(Таблица3[[#This Row],[ЦСР]],LEN(Таблица3[[#This Row],[ЦСР]])-2),1,3)</f>
        <v>320</v>
      </c>
      <c r="D29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91" s="1" t="s">
        <v>340</v>
      </c>
    </row>
    <row r="292" spans="1:5" x14ac:dyDescent="0.2">
      <c r="A292" s="3" t="s">
        <v>1127</v>
      </c>
      <c r="B292" s="1" t="s">
        <v>727</v>
      </c>
      <c r="C292" s="1" t="str">
        <f>MID(RIGHT(Таблица3[[#This Row],[ЦСР]],LEN(Таблица3[[#This Row],[ЦСР]])-2),1,3)</f>
        <v>320</v>
      </c>
      <c r="D29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92" s="1" t="s">
        <v>341</v>
      </c>
    </row>
    <row r="293" spans="1:5" x14ac:dyDescent="0.2">
      <c r="A293" s="3" t="s">
        <v>1128</v>
      </c>
      <c r="B293" s="1" t="s">
        <v>727</v>
      </c>
      <c r="C293" s="1" t="str">
        <f>MID(RIGHT(Таблица3[[#This Row],[ЦСР]],LEN(Таблица3[[#This Row],[ЦСР]])-2),1,3)</f>
        <v>320</v>
      </c>
      <c r="D29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93" s="1" t="s">
        <v>342</v>
      </c>
    </row>
    <row r="294" spans="1:5" x14ac:dyDescent="0.2">
      <c r="A294" s="3" t="s">
        <v>1129</v>
      </c>
      <c r="B294" s="1" t="s">
        <v>728</v>
      </c>
      <c r="C294" s="1" t="str">
        <f>MID(RIGHT(Таблица3[[#This Row],[ЦСР]],LEN(Таблица3[[#This Row],[ЦСР]])-2),1,3)</f>
        <v>320</v>
      </c>
      <c r="D29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94" s="1" t="s">
        <v>343</v>
      </c>
    </row>
    <row r="295" spans="1:5" x14ac:dyDescent="0.2">
      <c r="A295" s="3" t="s">
        <v>1130</v>
      </c>
      <c r="B295" s="1" t="s">
        <v>524</v>
      </c>
      <c r="C295" s="1" t="str">
        <f>MID(RIGHT(Таблица3[[#This Row],[ЦСР]],LEN(Таблица3[[#This Row],[ЦСР]])-2),1,3)</f>
        <v>320</v>
      </c>
      <c r="D29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95" s="1" t="s">
        <v>344</v>
      </c>
    </row>
    <row r="296" spans="1:5" x14ac:dyDescent="0.2">
      <c r="A296" s="3" t="s">
        <v>1131</v>
      </c>
      <c r="B296" s="1" t="s">
        <v>729</v>
      </c>
      <c r="C296" s="1" t="str">
        <f>MID(RIGHT(Таблица3[[#This Row],[ЦСР]],LEN(Таблица3[[#This Row],[ЦСР]])-2),1,3)</f>
        <v>320</v>
      </c>
      <c r="D29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96" s="1" t="s">
        <v>345</v>
      </c>
    </row>
    <row r="297" spans="1:5" x14ac:dyDescent="0.2">
      <c r="A297" s="3" t="s">
        <v>1132</v>
      </c>
      <c r="B297" s="1" t="s">
        <v>728</v>
      </c>
      <c r="C297" s="1" t="str">
        <f>MID(RIGHT(Таблица3[[#This Row],[ЦСР]],LEN(Таблица3[[#This Row],[ЦСР]])-2),1,3)</f>
        <v>320</v>
      </c>
      <c r="D29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97" s="1" t="s">
        <v>346</v>
      </c>
    </row>
    <row r="298" spans="1:5" x14ac:dyDescent="0.2">
      <c r="A298" s="3" t="s">
        <v>1133</v>
      </c>
      <c r="B298" s="1" t="s">
        <v>524</v>
      </c>
      <c r="C298" s="1" t="str">
        <f>MID(RIGHT(Таблица3[[#This Row],[ЦСР]],LEN(Таблица3[[#This Row],[ЦСР]])-2),1,3)</f>
        <v>320</v>
      </c>
      <c r="D29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98" s="1" t="s">
        <v>347</v>
      </c>
    </row>
    <row r="299" spans="1:5" x14ac:dyDescent="0.2">
      <c r="A299" s="3" t="s">
        <v>1134</v>
      </c>
      <c r="B299" s="1" t="s">
        <v>730</v>
      </c>
      <c r="C299" s="1" t="str">
        <f>MID(RIGHT(Таблица3[[#This Row],[ЦСР]],LEN(Таблица3[[#This Row],[ЦСР]])-2),1,3)</f>
        <v>320</v>
      </c>
      <c r="D29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99" s="1" t="s">
        <v>348</v>
      </c>
    </row>
    <row r="300" spans="1:5" x14ac:dyDescent="0.2">
      <c r="A300" s="3" t="s">
        <v>1135</v>
      </c>
      <c r="B300" s="1" t="s">
        <v>728</v>
      </c>
      <c r="C300" s="1" t="str">
        <f>MID(RIGHT(Таблица3[[#This Row],[ЦСР]],LEN(Таблица3[[#This Row],[ЦСР]])-2),1,3)</f>
        <v>320</v>
      </c>
      <c r="D30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00" s="1" t="s">
        <v>349</v>
      </c>
    </row>
    <row r="301" spans="1:5" x14ac:dyDescent="0.2">
      <c r="A301" s="3" t="s">
        <v>1136</v>
      </c>
      <c r="B301" s="1" t="s">
        <v>524</v>
      </c>
      <c r="C301" s="1" t="str">
        <f>MID(RIGHT(Таблица3[[#This Row],[ЦСР]],LEN(Таблица3[[#This Row],[ЦСР]])-2),1,3)</f>
        <v>320</v>
      </c>
      <c r="D30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01" s="1" t="s">
        <v>350</v>
      </c>
    </row>
    <row r="302" spans="1:5" x14ac:dyDescent="0.2">
      <c r="A302" s="3" t="s">
        <v>1137</v>
      </c>
      <c r="B302" s="1" t="s">
        <v>731</v>
      </c>
      <c r="C302" s="1" t="str">
        <f>MID(RIGHT(Таблица3[[#This Row],[ЦСР]],LEN(Таблица3[[#This Row],[ЦСР]])-2),1,3)</f>
        <v>400</v>
      </c>
      <c r="D30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02" s="1" t="s">
        <v>351</v>
      </c>
    </row>
    <row r="303" spans="1:5" x14ac:dyDescent="0.2">
      <c r="A303" s="3" t="s">
        <v>1138</v>
      </c>
      <c r="B303" s="1" t="s">
        <v>732</v>
      </c>
      <c r="C303" s="1" t="str">
        <f>MID(RIGHT(Таблица3[[#This Row],[ЦСР]],LEN(Таблица3[[#This Row],[ЦСР]])-2),1,3)</f>
        <v>410</v>
      </c>
      <c r="D30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03" s="1" t="s">
        <v>352</v>
      </c>
    </row>
    <row r="304" spans="1:5" x14ac:dyDescent="0.2">
      <c r="A304" s="3" t="s">
        <v>1139</v>
      </c>
      <c r="B304" s="1" t="s">
        <v>733</v>
      </c>
      <c r="C304" s="1" t="str">
        <f>MID(RIGHT(Таблица3[[#This Row],[ЦСР]],LEN(Таблица3[[#This Row],[ЦСР]])-2),1,3)</f>
        <v>410</v>
      </c>
      <c r="D30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04" s="1" t="s">
        <v>353</v>
      </c>
    </row>
    <row r="305" spans="1:5" x14ac:dyDescent="0.2">
      <c r="A305" s="3" t="s">
        <v>1140</v>
      </c>
      <c r="B305" s="1" t="s">
        <v>528</v>
      </c>
      <c r="C305" s="1" t="str">
        <f>MID(RIGHT(Таблица3[[#This Row],[ЦСР]],LEN(Таблица3[[#This Row],[ЦСР]])-2),1,3)</f>
        <v>410</v>
      </c>
      <c r="D30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05" s="1" t="s">
        <v>354</v>
      </c>
    </row>
    <row r="306" spans="1:5" x14ac:dyDescent="0.2">
      <c r="A306" s="3" t="s">
        <v>1141</v>
      </c>
      <c r="B306" s="1" t="s">
        <v>524</v>
      </c>
      <c r="C306" s="1" t="str">
        <f>MID(RIGHT(Таблица3[[#This Row],[ЦСР]],LEN(Таблица3[[#This Row],[ЦСР]])-2),1,3)</f>
        <v>410</v>
      </c>
      <c r="D30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06" s="1" t="s">
        <v>355</v>
      </c>
    </row>
    <row r="307" spans="1:5" x14ac:dyDescent="0.2">
      <c r="A307" s="3" t="s">
        <v>1142</v>
      </c>
      <c r="B307" s="1" t="s">
        <v>734</v>
      </c>
      <c r="C307" s="1" t="str">
        <f>MID(RIGHT(Таблица3[[#This Row],[ЦСР]],LEN(Таблица3[[#This Row],[ЦСР]])-2),1,3)</f>
        <v>420</v>
      </c>
      <c r="D30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07" s="1" t="s">
        <v>356</v>
      </c>
    </row>
    <row r="308" spans="1:5" x14ac:dyDescent="0.2">
      <c r="A308" s="3" t="s">
        <v>1143</v>
      </c>
      <c r="B308" s="1" t="s">
        <v>735</v>
      </c>
      <c r="C308" s="1" t="str">
        <f>MID(RIGHT(Таблица3[[#This Row],[ЦСР]],LEN(Таблица3[[#This Row],[ЦСР]])-2),1,3)</f>
        <v>420</v>
      </c>
      <c r="D30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08" s="1" t="s">
        <v>357</v>
      </c>
    </row>
    <row r="309" spans="1:5" x14ac:dyDescent="0.2">
      <c r="A309" s="3" t="s">
        <v>1144</v>
      </c>
      <c r="B309" s="1" t="s">
        <v>524</v>
      </c>
      <c r="C309" s="1" t="str">
        <f>MID(RIGHT(Таблица3[[#This Row],[ЦСР]],LEN(Таблица3[[#This Row],[ЦСР]])-2),1,3)</f>
        <v>420</v>
      </c>
      <c r="D30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09" s="1" t="s">
        <v>358</v>
      </c>
    </row>
    <row r="310" spans="1:5" x14ac:dyDescent="0.2">
      <c r="A310" s="3" t="s">
        <v>1145</v>
      </c>
      <c r="B310" s="1" t="s">
        <v>736</v>
      </c>
      <c r="C310" s="1" t="str">
        <f>MID(RIGHT(Таблица3[[#This Row],[ЦСР]],LEN(Таблица3[[#This Row],[ЦСР]])-2),1,3)</f>
        <v>600</v>
      </c>
      <c r="D31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10" s="1" t="s">
        <v>359</v>
      </c>
    </row>
    <row r="311" spans="1:5" x14ac:dyDescent="0.2">
      <c r="A311" s="3" t="s">
        <v>1146</v>
      </c>
      <c r="B311" s="1" t="s">
        <v>737</v>
      </c>
      <c r="C311" s="1" t="str">
        <f>MID(RIGHT(Таблица3[[#This Row],[ЦСР]],LEN(Таблица3[[#This Row],[ЦСР]])-2),1,3)</f>
        <v>610</v>
      </c>
      <c r="D31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11" s="1" t="s">
        <v>360</v>
      </c>
    </row>
    <row r="312" spans="1:5" x14ac:dyDescent="0.2">
      <c r="A312" s="3" t="s">
        <v>1147</v>
      </c>
      <c r="B312" s="1" t="s">
        <v>738</v>
      </c>
      <c r="C312" s="1" t="str">
        <f>MID(RIGHT(Таблица3[[#This Row],[ЦСР]],LEN(Таблица3[[#This Row],[ЦСР]])-2),1,3)</f>
        <v>610</v>
      </c>
      <c r="D31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12" s="1" t="s">
        <v>361</v>
      </c>
    </row>
    <row r="313" spans="1:5" x14ac:dyDescent="0.2">
      <c r="A313" s="3" t="s">
        <v>1148</v>
      </c>
      <c r="B313" s="1" t="s">
        <v>512</v>
      </c>
      <c r="C313" s="1" t="str">
        <f>MID(RIGHT(Таблица3[[#This Row],[ЦСР]],LEN(Таблица3[[#This Row],[ЦСР]])-2),1,3)</f>
        <v>610</v>
      </c>
      <c r="D31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13" s="1" t="s">
        <v>362</v>
      </c>
    </row>
    <row r="314" spans="1:5" x14ac:dyDescent="0.2">
      <c r="A314" s="3" t="s">
        <v>1149</v>
      </c>
      <c r="B314" s="1" t="s">
        <v>557</v>
      </c>
      <c r="C314" s="1" t="str">
        <f>MID(RIGHT(Таблица3[[#This Row],[ЦСР]],LEN(Таблица3[[#This Row],[ЦСР]])-2),1,3)</f>
        <v>610</v>
      </c>
      <c r="D31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14" s="1" t="s">
        <v>363</v>
      </c>
    </row>
    <row r="315" spans="1:5" x14ac:dyDescent="0.2">
      <c r="A315" s="3" t="s">
        <v>1150</v>
      </c>
      <c r="B315" s="1" t="s">
        <v>739</v>
      </c>
      <c r="C315" s="1" t="str">
        <f>MID(RIGHT(Таблица3[[#This Row],[ЦСР]],LEN(Таблица3[[#This Row],[ЦСР]])-2),1,3)</f>
        <v>610</v>
      </c>
      <c r="D31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15" s="1" t="s">
        <v>364</v>
      </c>
    </row>
    <row r="316" spans="1:5" x14ac:dyDescent="0.2">
      <c r="A316" s="3" t="s">
        <v>1151</v>
      </c>
      <c r="B316" s="1" t="s">
        <v>558</v>
      </c>
      <c r="C316" s="1" t="str">
        <f>MID(RIGHT(Таблица3[[#This Row],[ЦСР]],LEN(Таблица3[[#This Row],[ЦСР]])-2),1,3)</f>
        <v>610</v>
      </c>
      <c r="D31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16" s="1" t="s">
        <v>365</v>
      </c>
    </row>
    <row r="317" spans="1:5" x14ac:dyDescent="0.2">
      <c r="A317" s="3" t="s">
        <v>1152</v>
      </c>
      <c r="B317" s="1" t="s">
        <v>740</v>
      </c>
      <c r="C317" s="1" t="str">
        <f>MID(RIGHT(Таблица3[[#This Row],[ЦСР]],LEN(Таблица3[[#This Row],[ЦСР]])-2),1,3)</f>
        <v>610</v>
      </c>
      <c r="D31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17" s="1" t="s">
        <v>366</v>
      </c>
    </row>
    <row r="318" spans="1:5" x14ac:dyDescent="0.2">
      <c r="A318" s="3" t="s">
        <v>1153</v>
      </c>
      <c r="B318" s="1" t="s">
        <v>741</v>
      </c>
      <c r="C318" s="1" t="str">
        <f>MID(RIGHT(Таблица3[[#This Row],[ЦСР]],LEN(Таблица3[[#This Row],[ЦСР]])-2),1,3)</f>
        <v>610</v>
      </c>
      <c r="D31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18" s="1" t="s">
        <v>367</v>
      </c>
    </row>
    <row r="319" spans="1:5" x14ac:dyDescent="0.2">
      <c r="A319" s="3" t="s">
        <v>1154</v>
      </c>
      <c r="B319" s="1" t="s">
        <v>524</v>
      </c>
      <c r="C319" s="1" t="str">
        <f>MID(RIGHT(Таблица3[[#This Row],[ЦСР]],LEN(Таблица3[[#This Row],[ЦСР]])-2),1,3)</f>
        <v>610</v>
      </c>
      <c r="D31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19" s="1" t="s">
        <v>368</v>
      </c>
    </row>
    <row r="320" spans="1:5" x14ac:dyDescent="0.2">
      <c r="A320" s="3" t="s">
        <v>1155</v>
      </c>
      <c r="B320" s="1" t="s">
        <v>742</v>
      </c>
      <c r="C320" s="1" t="str">
        <f>MID(RIGHT(Таблица3[[#This Row],[ЦСР]],LEN(Таблица3[[#This Row],[ЦСР]])-2),1,3)</f>
        <v>620</v>
      </c>
      <c r="D32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20" s="1" t="s">
        <v>369</v>
      </c>
    </row>
    <row r="321" spans="1:5" x14ac:dyDescent="0.2">
      <c r="A321" s="3" t="s">
        <v>1156</v>
      </c>
      <c r="B321" s="1" t="s">
        <v>743</v>
      </c>
      <c r="C321" s="1" t="str">
        <f>MID(RIGHT(Таблица3[[#This Row],[ЦСР]],LEN(Таблица3[[#This Row],[ЦСР]])-2),1,3)</f>
        <v>620</v>
      </c>
      <c r="D32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21" s="1" t="s">
        <v>370</v>
      </c>
    </row>
    <row r="322" spans="1:5" x14ac:dyDescent="0.2">
      <c r="A322" s="3" t="s">
        <v>1157</v>
      </c>
      <c r="B322" s="1" t="s">
        <v>744</v>
      </c>
      <c r="C322" s="1" t="str">
        <f>MID(RIGHT(Таблица3[[#This Row],[ЦСР]],LEN(Таблица3[[#This Row],[ЦСР]])-2),1,3)</f>
        <v>620</v>
      </c>
      <c r="D32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22" s="1" t="s">
        <v>371</v>
      </c>
    </row>
    <row r="323" spans="1:5" x14ac:dyDescent="0.2">
      <c r="A323" s="3" t="s">
        <v>1158</v>
      </c>
      <c r="B323" s="1" t="s">
        <v>745</v>
      </c>
      <c r="C323" s="1" t="str">
        <f>MID(RIGHT(Таблица3[[#This Row],[ЦСР]],LEN(Таблица3[[#This Row],[ЦСР]])-2),1,3)</f>
        <v>620</v>
      </c>
      <c r="D32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23" s="1" t="s">
        <v>372</v>
      </c>
    </row>
    <row r="324" spans="1:5" x14ac:dyDescent="0.2">
      <c r="A324" s="3" t="s">
        <v>1159</v>
      </c>
      <c r="B324" s="1" t="s">
        <v>746</v>
      </c>
      <c r="C324" s="1" t="str">
        <f>MID(RIGHT(Таблица3[[#This Row],[ЦСР]],LEN(Таблица3[[#This Row],[ЦСР]])-2),1,3)</f>
        <v>620</v>
      </c>
      <c r="D32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24" s="1" t="s">
        <v>373</v>
      </c>
    </row>
    <row r="325" spans="1:5" x14ac:dyDescent="0.2">
      <c r="A325" s="3" t="s">
        <v>1160</v>
      </c>
      <c r="B325" s="1" t="s">
        <v>747</v>
      </c>
      <c r="C325" s="1" t="str">
        <f>MID(RIGHT(Таблица3[[#This Row],[ЦСР]],LEN(Таблица3[[#This Row],[ЦСР]])-2),1,3)</f>
        <v>620</v>
      </c>
      <c r="D32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25" s="1" t="s">
        <v>374</v>
      </c>
    </row>
    <row r="326" spans="1:5" x14ac:dyDescent="0.2">
      <c r="A326" s="3" t="s">
        <v>1161</v>
      </c>
      <c r="B326" s="1" t="s">
        <v>748</v>
      </c>
      <c r="C326" s="1" t="str">
        <f>MID(RIGHT(Таблица3[[#This Row],[ЦСР]],LEN(Таблица3[[#This Row],[ЦСР]])-2),1,3)</f>
        <v>620</v>
      </c>
      <c r="D32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26" s="1" t="s">
        <v>375</v>
      </c>
    </row>
    <row r="327" spans="1:5" x14ac:dyDescent="0.2">
      <c r="A327" s="3" t="s">
        <v>1162</v>
      </c>
      <c r="B327" s="1" t="s">
        <v>749</v>
      </c>
      <c r="C327" s="1" t="str">
        <f>MID(RIGHT(Таблица3[[#This Row],[ЦСР]],LEN(Таблица3[[#This Row],[ЦСР]])-2),1,3)</f>
        <v>620</v>
      </c>
      <c r="D32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27" s="1" t="s">
        <v>376</v>
      </c>
    </row>
    <row r="328" spans="1:5" x14ac:dyDescent="0.2">
      <c r="A328" s="3" t="s">
        <v>1163</v>
      </c>
      <c r="B328" s="1" t="s">
        <v>750</v>
      </c>
      <c r="C328" s="1" t="str">
        <f>MID(RIGHT(Таблица3[[#This Row],[ЦСР]],LEN(Таблица3[[#This Row],[ЦСР]])-2),1,3)</f>
        <v>620</v>
      </c>
      <c r="D32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28" s="1" t="s">
        <v>377</v>
      </c>
    </row>
    <row r="329" spans="1:5" x14ac:dyDescent="0.2">
      <c r="A329" s="3" t="s">
        <v>1164</v>
      </c>
      <c r="B329" s="1" t="s">
        <v>751</v>
      </c>
      <c r="C329" s="1" t="str">
        <f>MID(RIGHT(Таблица3[[#This Row],[ЦСР]],LEN(Таблица3[[#This Row],[ЦСР]])-2),1,3)</f>
        <v>620</v>
      </c>
      <c r="D32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29" s="1" t="s">
        <v>378</v>
      </c>
    </row>
    <row r="330" spans="1:5" x14ac:dyDescent="0.2">
      <c r="A330" s="3" t="s">
        <v>1165</v>
      </c>
      <c r="B330" s="1" t="s">
        <v>752</v>
      </c>
      <c r="C330" s="1" t="str">
        <f>MID(RIGHT(Таблица3[[#This Row],[ЦСР]],LEN(Таблица3[[#This Row],[ЦСР]])-2),1,3)</f>
        <v>620</v>
      </c>
      <c r="D33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30" s="1" t="s">
        <v>379</v>
      </c>
    </row>
    <row r="331" spans="1:5" x14ac:dyDescent="0.2">
      <c r="A331" s="3" t="s">
        <v>1166</v>
      </c>
      <c r="B331" s="1" t="s">
        <v>753</v>
      </c>
      <c r="C331" s="1" t="str">
        <f>MID(RIGHT(Таблица3[[#This Row],[ЦСР]],LEN(Таблица3[[#This Row],[ЦСР]])-2),1,3)</f>
        <v>620</v>
      </c>
      <c r="D33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31" s="1" t="s">
        <v>380</v>
      </c>
    </row>
    <row r="332" spans="1:5" x14ac:dyDescent="0.2">
      <c r="A332" s="3" t="s">
        <v>1167</v>
      </c>
      <c r="B332" s="1" t="s">
        <v>754</v>
      </c>
      <c r="C332" s="1" t="str">
        <f>MID(RIGHT(Таблица3[[#This Row],[ЦСР]],LEN(Таблица3[[#This Row],[ЦСР]])-2),1,3)</f>
        <v>620</v>
      </c>
      <c r="D33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32" s="1" t="s">
        <v>381</v>
      </c>
    </row>
    <row r="333" spans="1:5" x14ac:dyDescent="0.2">
      <c r="A333" s="3" t="s">
        <v>1168</v>
      </c>
      <c r="B333" s="1" t="s">
        <v>755</v>
      </c>
      <c r="C333" s="1" t="str">
        <f>MID(RIGHT(Таблица3[[#This Row],[ЦСР]],LEN(Таблица3[[#This Row],[ЦСР]])-2),1,3)</f>
        <v>620</v>
      </c>
      <c r="D33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33" s="1" t="s">
        <v>382</v>
      </c>
    </row>
    <row r="334" spans="1:5" x14ac:dyDescent="0.2">
      <c r="A334" s="3" t="s">
        <v>1169</v>
      </c>
      <c r="B334" s="1" t="s">
        <v>756</v>
      </c>
      <c r="C334" s="1" t="str">
        <f>MID(RIGHT(Таблица3[[#This Row],[ЦСР]],LEN(Таблица3[[#This Row],[ЦСР]])-2),1,3)</f>
        <v>620</v>
      </c>
      <c r="D33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34" s="1" t="s">
        <v>383</v>
      </c>
    </row>
    <row r="335" spans="1:5" x14ac:dyDescent="0.2">
      <c r="A335" s="3" t="s">
        <v>1170</v>
      </c>
      <c r="B335" s="1" t="s">
        <v>757</v>
      </c>
      <c r="C335" s="1" t="str">
        <f>MID(RIGHT(Таблица3[[#This Row],[ЦСР]],LEN(Таблица3[[#This Row],[ЦСР]])-2),1,3)</f>
        <v>620</v>
      </c>
      <c r="D33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35" s="1" t="s">
        <v>384</v>
      </c>
    </row>
    <row r="336" spans="1:5" x14ac:dyDescent="0.2">
      <c r="A336" s="3" t="s">
        <v>1171</v>
      </c>
      <c r="B336" s="1" t="s">
        <v>758</v>
      </c>
      <c r="C336" s="1" t="str">
        <f>MID(RIGHT(Таблица3[[#This Row],[ЦСР]],LEN(Таблица3[[#This Row],[ЦСР]])-2),1,3)</f>
        <v>620</v>
      </c>
      <c r="D33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36" s="1" t="s">
        <v>385</v>
      </c>
    </row>
    <row r="337" spans="1:5" x14ac:dyDescent="0.2">
      <c r="A337" s="3" t="s">
        <v>1172</v>
      </c>
      <c r="B337" s="1" t="s">
        <v>759</v>
      </c>
      <c r="C337" s="1" t="str">
        <f>MID(RIGHT(Таблица3[[#This Row],[ЦСР]],LEN(Таблица3[[#This Row],[ЦСР]])-2),1,3)</f>
        <v>620</v>
      </c>
      <c r="D33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37" s="1" t="s">
        <v>386</v>
      </c>
    </row>
    <row r="338" spans="1:5" x14ac:dyDescent="0.2">
      <c r="A338" s="3" t="s">
        <v>1173</v>
      </c>
      <c r="B338" s="1" t="s">
        <v>760</v>
      </c>
      <c r="C338" s="1" t="str">
        <f>MID(RIGHT(Таблица3[[#This Row],[ЦСР]],LEN(Таблица3[[#This Row],[ЦСР]])-2),1,3)</f>
        <v>620</v>
      </c>
      <c r="D33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38" s="1" t="s">
        <v>387</v>
      </c>
    </row>
    <row r="339" spans="1:5" x14ac:dyDescent="0.2">
      <c r="A339" s="3" t="s">
        <v>1174</v>
      </c>
      <c r="B339" s="1" t="s">
        <v>761</v>
      </c>
      <c r="C339" s="1" t="str">
        <f>MID(RIGHT(Таблица3[[#This Row],[ЦСР]],LEN(Таблица3[[#This Row],[ЦСР]])-2),1,3)</f>
        <v>630</v>
      </c>
      <c r="D33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39" s="1" t="s">
        <v>388</v>
      </c>
    </row>
    <row r="340" spans="1:5" x14ac:dyDescent="0.2">
      <c r="A340" s="3" t="s">
        <v>1175</v>
      </c>
      <c r="B340" s="1" t="s">
        <v>694</v>
      </c>
      <c r="C340" s="1" t="str">
        <f>MID(RIGHT(Таблица3[[#This Row],[ЦСР]],LEN(Таблица3[[#This Row],[ЦСР]])-2),1,3)</f>
        <v>630</v>
      </c>
      <c r="D34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40" s="1" t="s">
        <v>389</v>
      </c>
    </row>
    <row r="341" spans="1:5" x14ac:dyDescent="0.2">
      <c r="A341" s="3" t="s">
        <v>1176</v>
      </c>
      <c r="B341" s="1" t="s">
        <v>762</v>
      </c>
      <c r="C341" s="1" t="str">
        <f>MID(RIGHT(Таблица3[[#This Row],[ЦСР]],LEN(Таблица3[[#This Row],[ЦСР]])-2),1,3)</f>
        <v>630</v>
      </c>
      <c r="D34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41" s="1" t="s">
        <v>390</v>
      </c>
    </row>
    <row r="342" spans="1:5" x14ac:dyDescent="0.2">
      <c r="A342" s="3" t="s">
        <v>1177</v>
      </c>
      <c r="B342" s="1" t="s">
        <v>763</v>
      </c>
      <c r="C342" s="1" t="str">
        <f>MID(RIGHT(Таблица3[[#This Row],[ЦСР]],LEN(Таблица3[[#This Row],[ЦСР]])-2),1,3)</f>
        <v>640</v>
      </c>
      <c r="D34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42" s="1" t="s">
        <v>391</v>
      </c>
    </row>
    <row r="343" spans="1:5" x14ac:dyDescent="0.2">
      <c r="A343" s="3" t="s">
        <v>1178</v>
      </c>
      <c r="B343" s="1" t="s">
        <v>764</v>
      </c>
      <c r="C343" s="1" t="str">
        <f>MID(RIGHT(Таблица3[[#This Row],[ЦСР]],LEN(Таблица3[[#This Row],[ЦСР]])-2),1,3)</f>
        <v>640</v>
      </c>
      <c r="D34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43" s="1" t="s">
        <v>392</v>
      </c>
    </row>
    <row r="344" spans="1:5" x14ac:dyDescent="0.2">
      <c r="A344" s="3" t="s">
        <v>1179</v>
      </c>
      <c r="B344" s="1" t="s">
        <v>524</v>
      </c>
      <c r="C344" s="1" t="str">
        <f>MID(RIGHT(Таблица3[[#This Row],[ЦСР]],LEN(Таблица3[[#This Row],[ЦСР]])-2),1,3)</f>
        <v>640</v>
      </c>
      <c r="D34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44" s="1" t="s">
        <v>393</v>
      </c>
    </row>
    <row r="345" spans="1:5" x14ac:dyDescent="0.2">
      <c r="A345" s="3" t="s">
        <v>1180</v>
      </c>
      <c r="B345" s="1" t="s">
        <v>765</v>
      </c>
      <c r="C345" s="1" t="str">
        <f>MID(RIGHT(Таблица3[[#This Row],[ЦСР]],LEN(Таблица3[[#This Row],[ЦСР]])-2),1,3)</f>
        <v>64I</v>
      </c>
      <c r="D34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45" s="1" t="s">
        <v>394</v>
      </c>
    </row>
    <row r="346" spans="1:5" x14ac:dyDescent="0.2">
      <c r="A346" s="3" t="s">
        <v>1181</v>
      </c>
      <c r="B346" s="1" t="s">
        <v>766</v>
      </c>
      <c r="C346" s="1" t="str">
        <f>MID(RIGHT(Таблица3[[#This Row],[ЦСР]],LEN(Таблица3[[#This Row],[ЦСР]])-2),1,3)</f>
        <v>64I</v>
      </c>
      <c r="D34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46" s="1" t="s">
        <v>395</v>
      </c>
    </row>
    <row r="347" spans="1:5" x14ac:dyDescent="0.2">
      <c r="A347" s="3" t="s">
        <v>1182</v>
      </c>
      <c r="B347" s="1" t="s">
        <v>524</v>
      </c>
      <c r="C347" s="1" t="str">
        <f>MID(RIGHT(Таблица3[[#This Row],[ЦСР]],LEN(Таблица3[[#This Row],[ЦСР]])-2),1,3)</f>
        <v>64I</v>
      </c>
      <c r="D34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47" s="1" t="s">
        <v>396</v>
      </c>
    </row>
    <row r="348" spans="1:5" x14ac:dyDescent="0.2">
      <c r="A348" s="3" t="s">
        <v>1183</v>
      </c>
      <c r="B348" s="1" t="s">
        <v>767</v>
      </c>
      <c r="C348" s="1" t="str">
        <f>MID(RIGHT(Таблица3[[#This Row],[ЦСР]],LEN(Таблица3[[#This Row],[ЦСР]])-2),1,3)</f>
        <v>64I</v>
      </c>
      <c r="D34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48" s="1" t="s">
        <v>397</v>
      </c>
    </row>
    <row r="349" spans="1:5" x14ac:dyDescent="0.2">
      <c r="A349" s="3" t="s">
        <v>1184</v>
      </c>
      <c r="B349" s="1" t="s">
        <v>768</v>
      </c>
      <c r="C349" s="1" t="str">
        <f>MID(RIGHT(Таблица3[[#This Row],[ЦСР]],LEN(Таблица3[[#This Row],[ЦСР]])-2),1,3)</f>
        <v>64I</v>
      </c>
      <c r="D34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49" s="1" t="s">
        <v>398</v>
      </c>
    </row>
    <row r="350" spans="1:5" x14ac:dyDescent="0.2">
      <c r="A350" s="3" t="s">
        <v>1185</v>
      </c>
      <c r="B350" s="1" t="s">
        <v>769</v>
      </c>
      <c r="C350" s="1" t="str">
        <f>MID(RIGHT(Таблица3[[#This Row],[ЦСР]],LEN(Таблица3[[#This Row],[ЦСР]])-2),1,3)</f>
        <v>64I</v>
      </c>
      <c r="D35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50" s="1" t="s">
        <v>399</v>
      </c>
    </row>
    <row r="351" spans="1:5" x14ac:dyDescent="0.2">
      <c r="A351" s="3" t="s">
        <v>1186</v>
      </c>
      <c r="B351" s="1" t="s">
        <v>524</v>
      </c>
      <c r="C351" s="1" t="str">
        <f>MID(RIGHT(Таблица3[[#This Row],[ЦСР]],LEN(Таблица3[[#This Row],[ЦСР]])-2),1,3)</f>
        <v>64I</v>
      </c>
      <c r="D35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51" s="1" t="s">
        <v>400</v>
      </c>
    </row>
    <row r="352" spans="1:5" x14ac:dyDescent="0.2">
      <c r="A352" s="3" t="s">
        <v>1187</v>
      </c>
      <c r="B352" s="1" t="s">
        <v>770</v>
      </c>
      <c r="C352" s="1" t="str">
        <f>MID(RIGHT(Таблица3[[#This Row],[ЦСР]],LEN(Таблица3[[#This Row],[ЦСР]])-2),1,3)</f>
        <v>64I</v>
      </c>
      <c r="D35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52" s="1" t="s">
        <v>401</v>
      </c>
    </row>
    <row r="353" spans="1:5" x14ac:dyDescent="0.2">
      <c r="A353" s="3" t="s">
        <v>1188</v>
      </c>
      <c r="B353" s="1" t="s">
        <v>771</v>
      </c>
      <c r="C353" s="1" t="str">
        <f>MID(RIGHT(Таблица3[[#This Row],[ЦСР]],LEN(Таблица3[[#This Row],[ЦСР]])-2),1,3)</f>
        <v>64I</v>
      </c>
      <c r="D35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53" s="1" t="s">
        <v>402</v>
      </c>
    </row>
    <row r="354" spans="1:5" x14ac:dyDescent="0.2">
      <c r="A354" s="3" t="s">
        <v>1189</v>
      </c>
      <c r="B354" s="1" t="s">
        <v>772</v>
      </c>
      <c r="C354" s="1" t="str">
        <f>MID(RIGHT(Таблица3[[#This Row],[ЦСР]],LEN(Таблица3[[#This Row],[ЦСР]])-2),1,3)</f>
        <v>64I</v>
      </c>
      <c r="D35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54" s="1" t="s">
        <v>403</v>
      </c>
    </row>
    <row r="355" spans="1:5" x14ac:dyDescent="0.2">
      <c r="A355" s="3" t="s">
        <v>1190</v>
      </c>
      <c r="B355" s="1" t="s">
        <v>524</v>
      </c>
      <c r="C355" s="1" t="str">
        <f>MID(RIGHT(Таблица3[[#This Row],[ЦСР]],LEN(Таблица3[[#This Row],[ЦСР]])-2),1,3)</f>
        <v>64I</v>
      </c>
      <c r="D35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55" s="1" t="s">
        <v>404</v>
      </c>
    </row>
    <row r="356" spans="1:5" x14ac:dyDescent="0.2">
      <c r="A356" s="3" t="s">
        <v>1191</v>
      </c>
      <c r="B356" s="1" t="s">
        <v>773</v>
      </c>
      <c r="C356" s="1" t="str">
        <f>MID(RIGHT(Таблица3[[#This Row],[ЦСР]],LEN(Таблица3[[#This Row],[ЦСР]])-2),1,3)</f>
        <v>64I</v>
      </c>
      <c r="D35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56" s="1" t="s">
        <v>405</v>
      </c>
    </row>
    <row r="357" spans="1:5" x14ac:dyDescent="0.2">
      <c r="A357" s="3" t="s">
        <v>1192</v>
      </c>
      <c r="B357" s="1" t="s">
        <v>774</v>
      </c>
      <c r="C357" s="1" t="str">
        <f>MID(RIGHT(Таблица3[[#This Row],[ЦСР]],LEN(Таблица3[[#This Row],[ЦСР]])-2),1,3)</f>
        <v>650</v>
      </c>
      <c r="D35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57" s="1" t="s">
        <v>406</v>
      </c>
    </row>
    <row r="358" spans="1:5" x14ac:dyDescent="0.2">
      <c r="A358" s="3" t="s">
        <v>1193</v>
      </c>
      <c r="B358" s="1" t="s">
        <v>775</v>
      </c>
      <c r="C358" s="1" t="str">
        <f>MID(RIGHT(Таблица3[[#This Row],[ЦСР]],LEN(Таблица3[[#This Row],[ЦСР]])-2),1,3)</f>
        <v>650</v>
      </c>
      <c r="D35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58" s="1" t="s">
        <v>407</v>
      </c>
    </row>
    <row r="359" spans="1:5" x14ac:dyDescent="0.2">
      <c r="A359" s="3" t="s">
        <v>1194</v>
      </c>
      <c r="B359" s="1" t="s">
        <v>512</v>
      </c>
      <c r="C359" s="1" t="str">
        <f>MID(RIGHT(Таблица3[[#This Row],[ЦСР]],LEN(Таблица3[[#This Row],[ЦСР]])-2),1,3)</f>
        <v>650</v>
      </c>
      <c r="D35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59" s="1" t="s">
        <v>408</v>
      </c>
    </row>
    <row r="360" spans="1:5" x14ac:dyDescent="0.2">
      <c r="A360" s="3" t="s">
        <v>1195</v>
      </c>
      <c r="B360" s="1" t="s">
        <v>523</v>
      </c>
      <c r="C360" s="1" t="str">
        <f>MID(RIGHT(Таблица3[[#This Row],[ЦСР]],LEN(Таблица3[[#This Row],[ЦСР]])-2),1,3)</f>
        <v>650</v>
      </c>
      <c r="D36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60" s="1" t="s">
        <v>409</v>
      </c>
    </row>
    <row r="361" spans="1:5" x14ac:dyDescent="0.2">
      <c r="A361" s="3" t="s">
        <v>1196</v>
      </c>
      <c r="B361" s="1" t="s">
        <v>524</v>
      </c>
      <c r="C361" s="1" t="str">
        <f>MID(RIGHT(Таблица3[[#This Row],[ЦСР]],LEN(Таблица3[[#This Row],[ЦСР]])-2),1,3)</f>
        <v>650</v>
      </c>
      <c r="D36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61" s="1" t="s">
        <v>410</v>
      </c>
    </row>
    <row r="362" spans="1:5" x14ac:dyDescent="0.2">
      <c r="A362" s="3" t="s">
        <v>1197</v>
      </c>
      <c r="B362" s="1" t="s">
        <v>776</v>
      </c>
      <c r="C362" s="1" t="str">
        <f>MID(RIGHT(Таблица3[[#This Row],[ЦСР]],LEN(Таблица3[[#This Row],[ЦСР]])-2),1,3)</f>
        <v>800</v>
      </c>
      <c r="D36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62" s="1" t="s">
        <v>411</v>
      </c>
    </row>
    <row r="363" spans="1:5" x14ac:dyDescent="0.2">
      <c r="A363" s="3" t="s">
        <v>1198</v>
      </c>
      <c r="B363" s="1" t="s">
        <v>777</v>
      </c>
      <c r="C363" s="1" t="str">
        <f>MID(RIGHT(Таблица3[[#This Row],[ЦСР]],LEN(Таблица3[[#This Row],[ЦСР]])-2),1,3)</f>
        <v>810</v>
      </c>
      <c r="D36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63" s="1" t="s">
        <v>412</v>
      </c>
    </row>
    <row r="364" spans="1:5" x14ac:dyDescent="0.2">
      <c r="A364" s="3" t="s">
        <v>1199</v>
      </c>
      <c r="B364" s="1" t="s">
        <v>778</v>
      </c>
      <c r="C364" s="1" t="str">
        <f>MID(RIGHT(Таблица3[[#This Row],[ЦСР]],LEN(Таблица3[[#This Row],[ЦСР]])-2),1,3)</f>
        <v>810</v>
      </c>
      <c r="D36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64" s="1" t="s">
        <v>413</v>
      </c>
    </row>
    <row r="365" spans="1:5" x14ac:dyDescent="0.2">
      <c r="A365" s="3" t="s">
        <v>1200</v>
      </c>
      <c r="B365" s="1" t="s">
        <v>524</v>
      </c>
      <c r="C365" s="1" t="str">
        <f>MID(RIGHT(Таблица3[[#This Row],[ЦСР]],LEN(Таблица3[[#This Row],[ЦСР]])-2),1,3)</f>
        <v>810</v>
      </c>
      <c r="D36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65" s="1" t="s">
        <v>414</v>
      </c>
    </row>
    <row r="366" spans="1:5" x14ac:dyDescent="0.2">
      <c r="A366" s="3" t="s">
        <v>1201</v>
      </c>
      <c r="B366" s="1" t="s">
        <v>779</v>
      </c>
      <c r="C366" s="1" t="str">
        <f>MID(RIGHT(Таблица3[[#This Row],[ЦСР]],LEN(Таблица3[[#This Row],[ЦСР]])-2),1,3)</f>
        <v>820</v>
      </c>
      <c r="D36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66" s="1" t="s">
        <v>415</v>
      </c>
    </row>
    <row r="367" spans="1:5" x14ac:dyDescent="0.2">
      <c r="A367" s="3" t="s">
        <v>1202</v>
      </c>
      <c r="B367" s="1" t="s">
        <v>780</v>
      </c>
      <c r="C367" s="1" t="str">
        <f>MID(RIGHT(Таблица3[[#This Row],[ЦСР]],LEN(Таблица3[[#This Row],[ЦСР]])-2),1,3)</f>
        <v>820</v>
      </c>
      <c r="D36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67" s="1" t="s">
        <v>416</v>
      </c>
    </row>
    <row r="368" spans="1:5" x14ac:dyDescent="0.2">
      <c r="A368" s="3" t="s">
        <v>1203</v>
      </c>
      <c r="B368" s="1" t="s">
        <v>781</v>
      </c>
      <c r="C368" s="1" t="str">
        <f>MID(RIGHT(Таблица3[[#This Row],[ЦСР]],LEN(Таблица3[[#This Row],[ЦСР]])-2),1,3)</f>
        <v>820</v>
      </c>
      <c r="D36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68" s="1" t="s">
        <v>417</v>
      </c>
    </row>
    <row r="369" spans="1:5" x14ac:dyDescent="0.2">
      <c r="A369" s="3" t="s">
        <v>1204</v>
      </c>
      <c r="B369" s="1" t="s">
        <v>528</v>
      </c>
      <c r="C369" s="1" t="str">
        <f>MID(RIGHT(Таблица3[[#This Row],[ЦСР]],LEN(Таблица3[[#This Row],[ЦСР]])-2),1,3)</f>
        <v>820</v>
      </c>
      <c r="D36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69" s="1" t="s">
        <v>418</v>
      </c>
    </row>
    <row r="370" spans="1:5" x14ac:dyDescent="0.2">
      <c r="A370" s="3" t="s">
        <v>1205</v>
      </c>
      <c r="B370" s="1" t="s">
        <v>782</v>
      </c>
      <c r="C370" s="1" t="str">
        <f>MID(RIGHT(Таблица3[[#This Row],[ЦСР]],LEN(Таблица3[[#This Row],[ЦСР]])-2),1,3)</f>
        <v>820</v>
      </c>
      <c r="D37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70" s="1" t="s">
        <v>419</v>
      </c>
    </row>
    <row r="371" spans="1:5" x14ac:dyDescent="0.2">
      <c r="A371" s="3" t="s">
        <v>1206</v>
      </c>
      <c r="B371" s="1" t="s">
        <v>524</v>
      </c>
      <c r="C371" s="1" t="str">
        <f>MID(RIGHT(Таблица3[[#This Row],[ЦСР]],LEN(Таблица3[[#This Row],[ЦСР]])-2),1,3)</f>
        <v>820</v>
      </c>
      <c r="D37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71" s="1" t="s">
        <v>420</v>
      </c>
    </row>
    <row r="372" spans="1:5" x14ac:dyDescent="0.2">
      <c r="A372" s="3" t="s">
        <v>1207</v>
      </c>
      <c r="B372" s="1" t="s">
        <v>783</v>
      </c>
      <c r="C372" s="1" t="str">
        <f>MID(RIGHT(Таблица3[[#This Row],[ЦСР]],LEN(Таблица3[[#This Row],[ЦСР]])-2),1,3)</f>
        <v>830</v>
      </c>
      <c r="D37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72" s="1" t="s">
        <v>421</v>
      </c>
    </row>
    <row r="373" spans="1:5" x14ac:dyDescent="0.2">
      <c r="A373" s="3" t="s">
        <v>1208</v>
      </c>
      <c r="B373" s="1" t="s">
        <v>784</v>
      </c>
      <c r="C373" s="1" t="str">
        <f>MID(RIGHT(Таблица3[[#This Row],[ЦСР]],LEN(Таблица3[[#This Row],[ЦСР]])-2),1,3)</f>
        <v>830</v>
      </c>
      <c r="D37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73" s="1" t="s">
        <v>422</v>
      </c>
    </row>
    <row r="374" spans="1:5" x14ac:dyDescent="0.2">
      <c r="A374" s="3" t="s">
        <v>1209</v>
      </c>
      <c r="B374" s="1" t="s">
        <v>528</v>
      </c>
      <c r="C374" s="1" t="str">
        <f>MID(RIGHT(Таблица3[[#This Row],[ЦСР]],LEN(Таблица3[[#This Row],[ЦСР]])-2),1,3)</f>
        <v>830</v>
      </c>
      <c r="D37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74" s="1" t="s">
        <v>423</v>
      </c>
    </row>
    <row r="375" spans="1:5" x14ac:dyDescent="0.2">
      <c r="A375" s="3" t="s">
        <v>1210</v>
      </c>
      <c r="B375" s="1" t="s">
        <v>785</v>
      </c>
      <c r="C375" s="1" t="str">
        <f>MID(RIGHT(Таблица3[[#This Row],[ЦСР]],LEN(Таблица3[[#This Row],[ЦСР]])-2),1,3)</f>
        <v>830</v>
      </c>
      <c r="D37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75" s="1" t="s">
        <v>424</v>
      </c>
    </row>
    <row r="376" spans="1:5" x14ac:dyDescent="0.2">
      <c r="A376" s="3" t="s">
        <v>1211</v>
      </c>
      <c r="B376" s="1" t="s">
        <v>524</v>
      </c>
      <c r="C376" s="1" t="str">
        <f>MID(RIGHT(Таблица3[[#This Row],[ЦСР]],LEN(Таблица3[[#This Row],[ЦСР]])-2),1,3)</f>
        <v>830</v>
      </c>
      <c r="D37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76" s="1" t="s">
        <v>425</v>
      </c>
    </row>
    <row r="377" spans="1:5" x14ac:dyDescent="0.2">
      <c r="A377" s="3" t="s">
        <v>1212</v>
      </c>
      <c r="B377" s="1" t="s">
        <v>786</v>
      </c>
      <c r="C377" s="1" t="str">
        <f>MID(RIGHT(Таблица3[[#This Row],[ЦСР]],LEN(Таблица3[[#This Row],[ЦСР]])-2),1,3)</f>
        <v>830</v>
      </c>
      <c r="D37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77" s="1" t="s">
        <v>426</v>
      </c>
    </row>
    <row r="378" spans="1:5" x14ac:dyDescent="0.2">
      <c r="A378" s="3" t="s">
        <v>1213</v>
      </c>
      <c r="B378" s="1" t="s">
        <v>787</v>
      </c>
      <c r="C378" s="1" t="str">
        <f>MID(RIGHT(Таблица3[[#This Row],[ЦСР]],LEN(Таблица3[[#This Row],[ЦСР]])-2),1,3)</f>
        <v>900</v>
      </c>
      <c r="D37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78" s="1" t="s">
        <v>427</v>
      </c>
    </row>
    <row r="379" spans="1:5" x14ac:dyDescent="0.2">
      <c r="A379" s="3" t="s">
        <v>1214</v>
      </c>
      <c r="B379" s="1" t="s">
        <v>788</v>
      </c>
      <c r="C379" s="1" t="str">
        <f>MID(RIGHT(Таблица3[[#This Row],[ЦСР]],LEN(Таблица3[[#This Row],[ЦСР]])-2),1,3)</f>
        <v>910</v>
      </c>
      <c r="D37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79" s="1" t="s">
        <v>428</v>
      </c>
    </row>
    <row r="380" spans="1:5" x14ac:dyDescent="0.2">
      <c r="A380" s="3" t="s">
        <v>1215</v>
      </c>
      <c r="B380" s="1" t="s">
        <v>789</v>
      </c>
      <c r="C380" s="1" t="str">
        <f>MID(RIGHT(Таблица3[[#This Row],[ЦСР]],LEN(Таблица3[[#This Row],[ЦСР]])-2),1,3)</f>
        <v>910</v>
      </c>
      <c r="D38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80" s="1" t="s">
        <v>429</v>
      </c>
    </row>
    <row r="381" spans="1:5" x14ac:dyDescent="0.2">
      <c r="A381" s="3" t="s">
        <v>1216</v>
      </c>
      <c r="B381" s="1" t="s">
        <v>557</v>
      </c>
      <c r="C381" s="1" t="str">
        <f>MID(RIGHT(Таблица3[[#This Row],[ЦСР]],LEN(Таблица3[[#This Row],[ЦСР]])-2),1,3)</f>
        <v>910</v>
      </c>
      <c r="D38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81" s="1" t="s">
        <v>430</v>
      </c>
    </row>
    <row r="382" spans="1:5" x14ac:dyDescent="0.2">
      <c r="A382" s="3" t="s">
        <v>1217</v>
      </c>
      <c r="B382" s="1" t="s">
        <v>558</v>
      </c>
      <c r="C382" s="1" t="str">
        <f>MID(RIGHT(Таблица3[[#This Row],[ЦСР]],LEN(Таблица3[[#This Row],[ЦСР]])-2),1,3)</f>
        <v>910</v>
      </c>
      <c r="D38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82" s="1" t="s">
        <v>431</v>
      </c>
    </row>
    <row r="383" spans="1:5" x14ac:dyDescent="0.2">
      <c r="A383" s="3" t="s">
        <v>1218</v>
      </c>
      <c r="B383" s="1" t="s">
        <v>790</v>
      </c>
      <c r="C383" s="1" t="str">
        <f>MID(RIGHT(Таблица3[[#This Row],[ЦСР]],LEN(Таблица3[[#This Row],[ЦСР]])-2),1,3)</f>
        <v>920</v>
      </c>
      <c r="D38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83" s="1" t="s">
        <v>432</v>
      </c>
    </row>
    <row r="384" spans="1:5" x14ac:dyDescent="0.2">
      <c r="A384" s="3" t="s">
        <v>1219</v>
      </c>
      <c r="B384" s="1" t="s">
        <v>791</v>
      </c>
      <c r="C384" s="1" t="str">
        <f>MID(RIGHT(Таблица3[[#This Row],[ЦСР]],LEN(Таблица3[[#This Row],[ЦСР]])-2),1,3)</f>
        <v>920</v>
      </c>
      <c r="D38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84" s="1" t="s">
        <v>433</v>
      </c>
    </row>
    <row r="385" spans="1:5" x14ac:dyDescent="0.2">
      <c r="A385" s="3" t="s">
        <v>1220</v>
      </c>
      <c r="B385" s="1" t="s">
        <v>792</v>
      </c>
      <c r="C385" s="1" t="str">
        <f>MID(RIGHT(Таблица3[[#This Row],[ЦСР]],LEN(Таблица3[[#This Row],[ЦСР]])-2),1,3)</f>
        <v>920</v>
      </c>
      <c r="D38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85" s="1" t="s">
        <v>434</v>
      </c>
    </row>
    <row r="386" spans="1:5" x14ac:dyDescent="0.2">
      <c r="A386" s="3" t="s">
        <v>1221</v>
      </c>
      <c r="B386" s="1" t="s">
        <v>793</v>
      </c>
      <c r="C386" s="1" t="str">
        <f>MID(RIGHT(Таблица3[[#This Row],[ЦСР]],LEN(Таблица3[[#This Row],[ЦСР]])-2),1,3)</f>
        <v>200</v>
      </c>
      <c r="D38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86" s="1" t="s">
        <v>435</v>
      </c>
    </row>
    <row r="387" spans="1:5" x14ac:dyDescent="0.2">
      <c r="A387" s="3" t="s">
        <v>1222</v>
      </c>
      <c r="B387" s="1" t="s">
        <v>794</v>
      </c>
      <c r="C387" s="1" t="str">
        <f>MID(RIGHT(Таблица3[[#This Row],[ЦСР]],LEN(Таблица3[[#This Row],[ЦСР]])-2),1,3)</f>
        <v>200</v>
      </c>
      <c r="D38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87" s="1" t="s">
        <v>436</v>
      </c>
    </row>
    <row r="388" spans="1:5" x14ac:dyDescent="0.2">
      <c r="A388" s="3" t="s">
        <v>1223</v>
      </c>
      <c r="B388" s="1" t="s">
        <v>524</v>
      </c>
      <c r="C388" s="1" t="str">
        <f>MID(RIGHT(Таблица3[[#This Row],[ЦСР]],LEN(Таблица3[[#This Row],[ЦСР]])-2),1,3)</f>
        <v>200</v>
      </c>
      <c r="D38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88" s="1" t="s">
        <v>437</v>
      </c>
    </row>
    <row r="389" spans="1:5" x14ac:dyDescent="0.2">
      <c r="A389" s="3" t="s">
        <v>1224</v>
      </c>
      <c r="B389" s="1" t="s">
        <v>795</v>
      </c>
      <c r="C389" s="1" t="str">
        <f>MID(RIGHT(Таблица3[[#This Row],[ЦСР]],LEN(Таблица3[[#This Row],[ЦСР]])-2),1,3)</f>
        <v>200</v>
      </c>
      <c r="D38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89" s="1" t="s">
        <v>438</v>
      </c>
    </row>
    <row r="390" spans="1:5" x14ac:dyDescent="0.2">
      <c r="A390" s="3" t="s">
        <v>1225</v>
      </c>
      <c r="B390" s="1" t="s">
        <v>557</v>
      </c>
      <c r="C390" s="1" t="str">
        <f>MID(RIGHT(Таблица3[[#This Row],[ЦСР]],LEN(Таблица3[[#This Row],[ЦСР]])-2),1,3)</f>
        <v>200</v>
      </c>
      <c r="D39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90" s="1" t="s">
        <v>439</v>
      </c>
    </row>
    <row r="391" spans="1:5" x14ac:dyDescent="0.2">
      <c r="A391" s="3" t="s">
        <v>1226</v>
      </c>
      <c r="B391" s="1" t="s">
        <v>558</v>
      </c>
      <c r="C391" s="1" t="str">
        <f>MID(RIGHT(Таблица3[[#This Row],[ЦСР]],LEN(Таблица3[[#This Row],[ЦСР]])-2),1,3)</f>
        <v>200</v>
      </c>
      <c r="D39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91" s="1" t="s">
        <v>440</v>
      </c>
    </row>
    <row r="392" spans="1:5" x14ac:dyDescent="0.2">
      <c r="A392" s="3" t="s">
        <v>1227</v>
      </c>
      <c r="B392" s="1" t="s">
        <v>796</v>
      </c>
      <c r="C392" s="1" t="str">
        <f>MID(RIGHT(Таблица3[[#This Row],[ЦСР]],LEN(Таблица3[[#This Row],[ЦСР]])-2),1,3)</f>
        <v>200</v>
      </c>
      <c r="D39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92" s="1" t="s">
        <v>441</v>
      </c>
    </row>
    <row r="393" spans="1:5" x14ac:dyDescent="0.2">
      <c r="A393" s="3" t="s">
        <v>1228</v>
      </c>
      <c r="B393" s="1" t="s">
        <v>797</v>
      </c>
      <c r="C393" s="1" t="str">
        <f>MID(RIGHT(Таблица3[[#This Row],[ЦСР]],LEN(Таблица3[[#This Row],[ЦСР]])-2),1,3)</f>
        <v>200</v>
      </c>
      <c r="D39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93" s="1" t="s">
        <v>442</v>
      </c>
    </row>
    <row r="394" spans="1:5" x14ac:dyDescent="0.2">
      <c r="A394" s="3" t="s">
        <v>1229</v>
      </c>
      <c r="B394" s="1" t="s">
        <v>524</v>
      </c>
      <c r="C394" s="1" t="str">
        <f>MID(RIGHT(Таблица3[[#This Row],[ЦСР]],LEN(Таблица3[[#This Row],[ЦСР]])-2),1,3)</f>
        <v>200</v>
      </c>
      <c r="D39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94" s="1" t="s">
        <v>443</v>
      </c>
    </row>
    <row r="395" spans="1:5" x14ac:dyDescent="0.2">
      <c r="A395" s="3" t="s">
        <v>1230</v>
      </c>
      <c r="B395" s="1" t="s">
        <v>798</v>
      </c>
      <c r="C395" s="1" t="str">
        <f>MID(RIGHT(Таблица3[[#This Row],[ЦСР]],LEN(Таблица3[[#This Row],[ЦСР]])-2),1,3)</f>
        <v>200</v>
      </c>
      <c r="D39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95" s="1" t="s">
        <v>444</v>
      </c>
    </row>
    <row r="396" spans="1:5" x14ac:dyDescent="0.2">
      <c r="A396" s="3" t="s">
        <v>1231</v>
      </c>
      <c r="B396" s="1" t="s">
        <v>524</v>
      </c>
      <c r="C396" s="1" t="str">
        <f>MID(RIGHT(Таблица3[[#This Row],[ЦСР]],LEN(Таблица3[[#This Row],[ЦСР]])-2),1,3)</f>
        <v>200</v>
      </c>
      <c r="D39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96" s="1" t="s">
        <v>445</v>
      </c>
    </row>
    <row r="397" spans="1:5" x14ac:dyDescent="0.2">
      <c r="A397" s="3" t="s">
        <v>1232</v>
      </c>
      <c r="B397" s="1" t="s">
        <v>799</v>
      </c>
      <c r="C397" s="1" t="str">
        <f>MID(RIGHT(Таблица3[[#This Row],[ЦСР]],LEN(Таблица3[[#This Row],[ЦСР]])-2),1,3)</f>
        <v>300</v>
      </c>
      <c r="D39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97" s="1" t="s">
        <v>446</v>
      </c>
    </row>
    <row r="398" spans="1:5" x14ac:dyDescent="0.2">
      <c r="A398" s="3" t="s">
        <v>1233</v>
      </c>
      <c r="B398" s="1" t="s">
        <v>800</v>
      </c>
      <c r="C398" s="1" t="str">
        <f>MID(RIGHT(Таблица3[[#This Row],[ЦСР]],LEN(Таблица3[[#This Row],[ЦСР]])-2),1,3)</f>
        <v>310</v>
      </c>
      <c r="D39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98" s="1" t="s">
        <v>447</v>
      </c>
    </row>
    <row r="399" spans="1:5" x14ac:dyDescent="0.2">
      <c r="A399" s="3" t="s">
        <v>1234</v>
      </c>
      <c r="B399" s="1" t="s">
        <v>801</v>
      </c>
      <c r="C399" s="1" t="str">
        <f>MID(RIGHT(Таблица3[[#This Row],[ЦСР]],LEN(Таблица3[[#This Row],[ЦСР]])-2),1,3)</f>
        <v>310</v>
      </c>
      <c r="D39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99" s="1" t="s">
        <v>448</v>
      </c>
    </row>
    <row r="400" spans="1:5" x14ac:dyDescent="0.2">
      <c r="A400" s="3" t="s">
        <v>1235</v>
      </c>
      <c r="B400" s="1" t="s">
        <v>802</v>
      </c>
      <c r="C400" s="1" t="str">
        <f>MID(RIGHT(Таблица3[[#This Row],[ЦСР]],LEN(Таблица3[[#This Row],[ЦСР]])-2),1,3)</f>
        <v>310</v>
      </c>
      <c r="D40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00" s="1" t="s">
        <v>449</v>
      </c>
    </row>
    <row r="401" spans="1:5" x14ac:dyDescent="0.2">
      <c r="A401" s="3" t="s">
        <v>1236</v>
      </c>
      <c r="B401" s="1" t="s">
        <v>803</v>
      </c>
      <c r="C401" s="1" t="str">
        <f>MID(RIGHT(Таблица3[[#This Row],[ЦСР]],LEN(Таблица3[[#This Row],[ЦСР]])-2),1,3)</f>
        <v>310</v>
      </c>
      <c r="D40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01" s="1" t="s">
        <v>450</v>
      </c>
    </row>
    <row r="402" spans="1:5" x14ac:dyDescent="0.2">
      <c r="A402" s="3" t="s">
        <v>1237</v>
      </c>
      <c r="B402" s="1" t="s">
        <v>804</v>
      </c>
      <c r="C402" s="1" t="str">
        <f>MID(RIGHT(Таблица3[[#This Row],[ЦСР]],LEN(Таблица3[[#This Row],[ЦСР]])-2),1,3)</f>
        <v>310</v>
      </c>
      <c r="D40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02" s="1" t="s">
        <v>451</v>
      </c>
    </row>
    <row r="403" spans="1:5" x14ac:dyDescent="0.2">
      <c r="A403" s="3" t="s">
        <v>1238</v>
      </c>
      <c r="B403" s="1" t="s">
        <v>805</v>
      </c>
      <c r="C403" s="1" t="str">
        <f>MID(RIGHT(Таблица3[[#This Row],[ЦСР]],LEN(Таблица3[[#This Row],[ЦСР]])-2),1,3)</f>
        <v>310</v>
      </c>
      <c r="D40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03" s="1" t="s">
        <v>452</v>
      </c>
    </row>
    <row r="404" spans="1:5" x14ac:dyDescent="0.2">
      <c r="A404" s="3" t="s">
        <v>1239</v>
      </c>
      <c r="B404" s="1" t="s">
        <v>806</v>
      </c>
      <c r="C404" s="1" t="str">
        <f>MID(RIGHT(Таблица3[[#This Row],[ЦСР]],LEN(Таблица3[[#This Row],[ЦСР]])-2),1,3)</f>
        <v>310</v>
      </c>
      <c r="D40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04" s="1" t="s">
        <v>453</v>
      </c>
    </row>
    <row r="405" spans="1:5" x14ac:dyDescent="0.2">
      <c r="A405" s="3" t="s">
        <v>1240</v>
      </c>
      <c r="B405" s="1" t="s">
        <v>524</v>
      </c>
      <c r="C405" s="1" t="str">
        <f>MID(RIGHT(Таблица3[[#This Row],[ЦСР]],LEN(Таблица3[[#This Row],[ЦСР]])-2),1,3)</f>
        <v>310</v>
      </c>
      <c r="D40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05" s="1" t="s">
        <v>454</v>
      </c>
    </row>
    <row r="406" spans="1:5" x14ac:dyDescent="0.2">
      <c r="A406" s="3" t="s">
        <v>1241</v>
      </c>
      <c r="B406" s="1" t="s">
        <v>807</v>
      </c>
      <c r="C406" s="1" t="str">
        <f>MID(RIGHT(Таблица3[[#This Row],[ЦСР]],LEN(Таблица3[[#This Row],[ЦСР]])-2),1,3)</f>
        <v>310</v>
      </c>
      <c r="D40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06" s="1" t="s">
        <v>455</v>
      </c>
    </row>
    <row r="407" spans="1:5" x14ac:dyDescent="0.2">
      <c r="A407" s="3" t="s">
        <v>1242</v>
      </c>
      <c r="B407" s="1" t="s">
        <v>524</v>
      </c>
      <c r="C407" s="1" t="str">
        <f>MID(RIGHT(Таблица3[[#This Row],[ЦСР]],LEN(Таблица3[[#This Row],[ЦСР]])-2),1,3)</f>
        <v>310</v>
      </c>
      <c r="D40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07" s="1" t="s">
        <v>456</v>
      </c>
    </row>
    <row r="408" spans="1:5" x14ac:dyDescent="0.2">
      <c r="A408" s="3" t="s">
        <v>1243</v>
      </c>
      <c r="B408" s="1" t="s">
        <v>808</v>
      </c>
      <c r="C408" s="1" t="str">
        <f>MID(RIGHT(Таблица3[[#This Row],[ЦСР]],LEN(Таблица3[[#This Row],[ЦСР]])-2),1,3)</f>
        <v>310</v>
      </c>
      <c r="D40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08" s="1" t="s">
        <v>457</v>
      </c>
    </row>
    <row r="409" spans="1:5" x14ac:dyDescent="0.2">
      <c r="A409" s="3" t="s">
        <v>1244</v>
      </c>
      <c r="B409" s="1" t="s">
        <v>809</v>
      </c>
      <c r="C409" s="1" t="str">
        <f>MID(RIGHT(Таблица3[[#This Row],[ЦСР]],LEN(Таблица3[[#This Row],[ЦСР]])-2),1,3)</f>
        <v>320</v>
      </c>
      <c r="D40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09" s="1" t="s">
        <v>458</v>
      </c>
    </row>
    <row r="410" spans="1:5" x14ac:dyDescent="0.2">
      <c r="A410" s="3" t="s">
        <v>1245</v>
      </c>
      <c r="B410" s="1" t="s">
        <v>810</v>
      </c>
      <c r="C410" s="1" t="str">
        <f>MID(RIGHT(Таблица3[[#This Row],[ЦСР]],LEN(Таблица3[[#This Row],[ЦСР]])-2),1,3)</f>
        <v>320</v>
      </c>
      <c r="D41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10" s="1" t="s">
        <v>459</v>
      </c>
    </row>
    <row r="411" spans="1:5" x14ac:dyDescent="0.2">
      <c r="A411" s="3" t="s">
        <v>1246</v>
      </c>
      <c r="B411" s="1" t="s">
        <v>524</v>
      </c>
      <c r="C411" s="1" t="str">
        <f>MID(RIGHT(Таблица3[[#This Row],[ЦСР]],LEN(Таблица3[[#This Row],[ЦСР]])-2),1,3)</f>
        <v>320</v>
      </c>
      <c r="D41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11" s="1" t="s">
        <v>460</v>
      </c>
    </row>
    <row r="412" spans="1:5" x14ac:dyDescent="0.2">
      <c r="A412" s="3" t="s">
        <v>1247</v>
      </c>
      <c r="B412" s="1" t="s">
        <v>811</v>
      </c>
      <c r="C412" s="1" t="str">
        <f>MID(RIGHT(Таблица3[[#This Row],[ЦСР]],LEN(Таблица3[[#This Row],[ЦСР]])-2),1,3)</f>
        <v>320</v>
      </c>
      <c r="D41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12" s="1" t="s">
        <v>461</v>
      </c>
    </row>
    <row r="413" spans="1:5" x14ac:dyDescent="0.2">
      <c r="A413" s="3" t="s">
        <v>1248</v>
      </c>
      <c r="B413" s="1" t="s">
        <v>524</v>
      </c>
      <c r="C413" s="1" t="str">
        <f>MID(RIGHT(Таблица3[[#This Row],[ЦСР]],LEN(Таблица3[[#This Row],[ЦСР]])-2),1,3)</f>
        <v>320</v>
      </c>
      <c r="D41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13" s="1" t="s">
        <v>462</v>
      </c>
    </row>
    <row r="414" spans="1:5" x14ac:dyDescent="0.2">
      <c r="A414" s="3" t="s">
        <v>1249</v>
      </c>
      <c r="B414" s="1" t="s">
        <v>812</v>
      </c>
      <c r="C414" s="1" t="str">
        <f>MID(RIGHT(Таблица3[[#This Row],[ЦСР]],LEN(Таблица3[[#This Row],[ЦСР]])-2),1,3)</f>
        <v>320</v>
      </c>
      <c r="D41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14" s="1" t="s">
        <v>463</v>
      </c>
    </row>
    <row r="415" spans="1:5" x14ac:dyDescent="0.2">
      <c r="A415" s="3" t="s">
        <v>1250</v>
      </c>
      <c r="B415" s="1" t="s">
        <v>804</v>
      </c>
      <c r="C415" s="1" t="str">
        <f>MID(RIGHT(Таблица3[[#This Row],[ЦСР]],LEN(Таблица3[[#This Row],[ЦСР]])-2),1,3)</f>
        <v>320</v>
      </c>
      <c r="D41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15" s="1" t="s">
        <v>464</v>
      </c>
    </row>
    <row r="416" spans="1:5" x14ac:dyDescent="0.2">
      <c r="A416" s="3" t="s">
        <v>1251</v>
      </c>
      <c r="B416" s="1" t="s">
        <v>524</v>
      </c>
      <c r="C416" s="1" t="str">
        <f>MID(RIGHT(Таблица3[[#This Row],[ЦСР]],LEN(Таблица3[[#This Row],[ЦСР]])-2),1,3)</f>
        <v>320</v>
      </c>
      <c r="D41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16" s="1" t="s">
        <v>465</v>
      </c>
    </row>
    <row r="417" spans="1:5" x14ac:dyDescent="0.2">
      <c r="A417" s="3" t="s">
        <v>1252</v>
      </c>
      <c r="B417" s="1" t="s">
        <v>805</v>
      </c>
      <c r="C417" s="1" t="str">
        <f>MID(RIGHT(Таблица3[[#This Row],[ЦСР]],LEN(Таблица3[[#This Row],[ЦСР]])-2),1,3)</f>
        <v>320</v>
      </c>
      <c r="D41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17" s="1" t="s">
        <v>466</v>
      </c>
    </row>
    <row r="418" spans="1:5" x14ac:dyDescent="0.2">
      <c r="A418" s="3" t="s">
        <v>1253</v>
      </c>
      <c r="B418" s="1" t="s">
        <v>813</v>
      </c>
      <c r="C418" s="1" t="str">
        <f>MID(RIGHT(Таблица3[[#This Row],[ЦСР]],LEN(Таблица3[[#This Row],[ЦСР]])-2),1,3)</f>
        <v>320</v>
      </c>
      <c r="D41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18" s="1" t="s">
        <v>467</v>
      </c>
    </row>
    <row r="419" spans="1:5" x14ac:dyDescent="0.2">
      <c r="A419" s="3" t="s">
        <v>1254</v>
      </c>
      <c r="B419" s="1" t="s">
        <v>524</v>
      </c>
      <c r="C419" s="1" t="str">
        <f>MID(RIGHT(Таблица3[[#This Row],[ЦСР]],LEN(Таблица3[[#This Row],[ЦСР]])-2),1,3)</f>
        <v>320</v>
      </c>
      <c r="D41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19" s="1" t="s">
        <v>468</v>
      </c>
    </row>
    <row r="420" spans="1:5" x14ac:dyDescent="0.2">
      <c r="A420" s="3" t="s">
        <v>1255</v>
      </c>
      <c r="B420" s="1" t="s">
        <v>814</v>
      </c>
      <c r="C420" s="1" t="str">
        <f>MID(RIGHT(Таблица3[[#This Row],[ЦСР]],LEN(Таблица3[[#This Row],[ЦСР]])-2),1,3)</f>
        <v>320</v>
      </c>
      <c r="D42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20" s="1" t="s">
        <v>469</v>
      </c>
    </row>
    <row r="421" spans="1:5" x14ac:dyDescent="0.2">
      <c r="A421" s="3" t="s">
        <v>1256</v>
      </c>
      <c r="B421" s="1" t="s">
        <v>804</v>
      </c>
      <c r="C421" s="1" t="str">
        <f>MID(RIGHT(Таблица3[[#This Row],[ЦСР]],LEN(Таблица3[[#This Row],[ЦСР]])-2),1,3)</f>
        <v>320</v>
      </c>
      <c r="D42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21" s="1" t="s">
        <v>470</v>
      </c>
    </row>
    <row r="422" spans="1:5" x14ac:dyDescent="0.2">
      <c r="A422" s="3" t="s">
        <v>1257</v>
      </c>
      <c r="B422" s="1" t="s">
        <v>524</v>
      </c>
      <c r="C422" s="1" t="str">
        <f>MID(RIGHT(Таблица3[[#This Row],[ЦСР]],LEN(Таблица3[[#This Row],[ЦСР]])-2),1,3)</f>
        <v>320</v>
      </c>
      <c r="D42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22" s="1" t="s">
        <v>471</v>
      </c>
    </row>
    <row r="423" spans="1:5" x14ac:dyDescent="0.2">
      <c r="A423" s="3" t="s">
        <v>1258</v>
      </c>
      <c r="B423" s="1" t="s">
        <v>805</v>
      </c>
      <c r="C423" s="1" t="str">
        <f>MID(RIGHT(Таблица3[[#This Row],[ЦСР]],LEN(Таблица3[[#This Row],[ЦСР]])-2),1,3)</f>
        <v>320</v>
      </c>
      <c r="D42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23" s="1" t="s">
        <v>472</v>
      </c>
    </row>
    <row r="424" spans="1:5" x14ac:dyDescent="0.2">
      <c r="A424" s="3" t="s">
        <v>1259</v>
      </c>
      <c r="B424" s="1" t="s">
        <v>815</v>
      </c>
      <c r="C424" s="1" t="str">
        <f>MID(RIGHT(Таблица3[[#This Row],[ЦСР]],LEN(Таблица3[[#This Row],[ЦСР]])-2),1,3)</f>
        <v>400</v>
      </c>
      <c r="D42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24" s="1" t="s">
        <v>473</v>
      </c>
    </row>
    <row r="425" spans="1:5" x14ac:dyDescent="0.2">
      <c r="A425" s="3" t="s">
        <v>1260</v>
      </c>
      <c r="B425" s="1" t="s">
        <v>816</v>
      </c>
      <c r="C425" s="1" t="str">
        <f>MID(RIGHT(Таблица3[[#This Row],[ЦСР]],LEN(Таблица3[[#This Row],[ЦСР]])-2),1,3)</f>
        <v>400</v>
      </c>
      <c r="D42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25" s="1" t="s">
        <v>474</v>
      </c>
    </row>
    <row r="426" spans="1:5" x14ac:dyDescent="0.2">
      <c r="A426" s="3" t="s">
        <v>1261</v>
      </c>
      <c r="B426" s="1" t="s">
        <v>817</v>
      </c>
      <c r="C426" s="1" t="str">
        <f>MID(RIGHT(Таблица3[[#This Row],[ЦСР]],LEN(Таблица3[[#This Row],[ЦСР]])-2),1,3)</f>
        <v>400</v>
      </c>
      <c r="D42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26" s="1" t="s">
        <v>475</v>
      </c>
    </row>
    <row r="427" spans="1:5" x14ac:dyDescent="0.2">
      <c r="A427" s="3" t="s">
        <v>1262</v>
      </c>
      <c r="B427" s="1" t="s">
        <v>524</v>
      </c>
      <c r="C427" s="1" t="str">
        <f>MID(RIGHT(Таблица3[[#This Row],[ЦСР]],LEN(Таблица3[[#This Row],[ЦСР]])-2),1,3)</f>
        <v>400</v>
      </c>
      <c r="D42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27" s="1" t="s">
        <v>476</v>
      </c>
    </row>
    <row r="428" spans="1:5" x14ac:dyDescent="0.2">
      <c r="A428" s="3" t="s">
        <v>1263</v>
      </c>
      <c r="B428" s="1" t="s">
        <v>818</v>
      </c>
      <c r="C428" s="1" t="str">
        <f>MID(RIGHT(Таблица3[[#This Row],[ЦСР]],LEN(Таблица3[[#This Row],[ЦСР]])-2),1,3)</f>
        <v>400</v>
      </c>
      <c r="D42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28" s="1" t="s">
        <v>477</v>
      </c>
    </row>
    <row r="429" spans="1:5" x14ac:dyDescent="0.2">
      <c r="A429" s="3" t="s">
        <v>1264</v>
      </c>
      <c r="B429" s="1" t="s">
        <v>523</v>
      </c>
      <c r="C429" s="1" t="str">
        <f>MID(RIGHT(Таблица3[[#This Row],[ЦСР]],LEN(Таблица3[[#This Row],[ЦСР]])-2),1,3)</f>
        <v>400</v>
      </c>
      <c r="D42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29" s="1" t="s">
        <v>478</v>
      </c>
    </row>
    <row r="430" spans="1:5" x14ac:dyDescent="0.2">
      <c r="A430" s="3" t="s">
        <v>1265</v>
      </c>
      <c r="B430" s="1" t="s">
        <v>524</v>
      </c>
      <c r="C430" s="1" t="str">
        <f>MID(RIGHT(Таблица3[[#This Row],[ЦСР]],LEN(Таблица3[[#This Row],[ЦСР]])-2),1,3)</f>
        <v>400</v>
      </c>
      <c r="D43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30" s="1" t="s">
        <v>479</v>
      </c>
    </row>
    <row r="431" spans="1:5" x14ac:dyDescent="0.2">
      <c r="A431" s="3" t="s">
        <v>1266</v>
      </c>
      <c r="B431" s="1" t="s">
        <v>819</v>
      </c>
      <c r="C431" s="1" t="str">
        <f>MID(RIGHT(Таблица3[[#This Row],[ЦСР]],LEN(Таблица3[[#This Row],[ЦСР]])-2),1,3)</f>
        <v>500</v>
      </c>
      <c r="D43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31" s="1" t="s">
        <v>480</v>
      </c>
    </row>
    <row r="432" spans="1:5" x14ac:dyDescent="0.2">
      <c r="A432" s="3" t="s">
        <v>1267</v>
      </c>
      <c r="B432" s="1" t="s">
        <v>820</v>
      </c>
      <c r="C432" s="1" t="str">
        <f>MID(RIGHT(Таблица3[[#This Row],[ЦСР]],LEN(Таблица3[[#This Row],[ЦСР]])-2),1,3)</f>
        <v>500</v>
      </c>
      <c r="D43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32" s="1" t="s">
        <v>481</v>
      </c>
    </row>
    <row r="433" spans="1:5" x14ac:dyDescent="0.2">
      <c r="A433" s="3" t="s">
        <v>1268</v>
      </c>
      <c r="B433" s="1" t="s">
        <v>821</v>
      </c>
      <c r="C433" s="1" t="str">
        <f>MID(RIGHT(Таблица3[[#This Row],[ЦСР]],LEN(Таблица3[[#This Row],[ЦСР]])-2),1,3)</f>
        <v>500</v>
      </c>
      <c r="D43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33" s="1" t="s">
        <v>482</v>
      </c>
    </row>
    <row r="434" spans="1:5" x14ac:dyDescent="0.2">
      <c r="A434" s="3" t="s">
        <v>1269</v>
      </c>
      <c r="B434" s="1" t="s">
        <v>822</v>
      </c>
      <c r="C434" s="1" t="str">
        <f>MID(RIGHT(Таблица3[[#This Row],[ЦСР]],LEN(Таблица3[[#This Row],[ЦСР]])-2),1,3)</f>
        <v>500</v>
      </c>
      <c r="D43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34" s="1" t="s">
        <v>483</v>
      </c>
    </row>
    <row r="435" spans="1:5" x14ac:dyDescent="0.2">
      <c r="A435" s="3" t="s">
        <v>1270</v>
      </c>
      <c r="B435" s="1" t="s">
        <v>823</v>
      </c>
      <c r="C435" s="1" t="str">
        <f>MID(RIGHT(Таблица3[[#This Row],[ЦСР]],LEN(Таблица3[[#This Row],[ЦСР]])-2),1,3)</f>
        <v>500</v>
      </c>
      <c r="D43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35" s="1" t="s">
        <v>484</v>
      </c>
    </row>
    <row r="436" spans="1:5" x14ac:dyDescent="0.2">
      <c r="A436" s="3" t="s">
        <v>1271</v>
      </c>
      <c r="B436" s="1" t="s">
        <v>824</v>
      </c>
      <c r="C436" s="1" t="str">
        <f>MID(RIGHT(Таблица3[[#This Row],[ЦСР]],LEN(Таблица3[[#This Row],[ЦСР]])-2),1,3)</f>
        <v>500</v>
      </c>
      <c r="D43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36" s="1" t="s">
        <v>485</v>
      </c>
    </row>
    <row r="437" spans="1:5" x14ac:dyDescent="0.2">
      <c r="A437" s="3" t="s">
        <v>1272</v>
      </c>
      <c r="B437" s="1" t="s">
        <v>825</v>
      </c>
      <c r="C437" s="1" t="str">
        <f>MID(RIGHT(Таблица3[[#This Row],[ЦСР]],LEN(Таблица3[[#This Row],[ЦСР]])-2),1,3)</f>
        <v>500</v>
      </c>
      <c r="D43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37" s="1" t="s">
        <v>486</v>
      </c>
    </row>
    <row r="438" spans="1:5" x14ac:dyDescent="0.2">
      <c r="A438" s="3" t="s">
        <v>1273</v>
      </c>
      <c r="B438" s="1" t="s">
        <v>826</v>
      </c>
      <c r="C438" s="1" t="str">
        <f>MID(RIGHT(Таблица3[[#This Row],[ЦСР]],LEN(Таблица3[[#This Row],[ЦСР]])-2),1,3)</f>
        <v>500</v>
      </c>
      <c r="D43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38" s="1" t="s">
        <v>487</v>
      </c>
    </row>
    <row r="439" spans="1:5" x14ac:dyDescent="0.2">
      <c r="A439" s="3" t="s">
        <v>1274</v>
      </c>
      <c r="B439" s="1" t="s">
        <v>827</v>
      </c>
      <c r="C439" s="1" t="str">
        <f>MID(RIGHT(Таблица3[[#This Row],[ЦСР]],LEN(Таблица3[[#This Row],[ЦСР]])-2),1,3)</f>
        <v>000</v>
      </c>
      <c r="D43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39" s="1" t="s">
        <v>488</v>
      </c>
    </row>
    <row r="440" spans="1:5" x14ac:dyDescent="0.2">
      <c r="A440" s="3" t="s">
        <v>1275</v>
      </c>
      <c r="B440" s="1" t="s">
        <v>828</v>
      </c>
      <c r="C440" s="1" t="str">
        <f>MID(RIGHT(Таблица3[[#This Row],[ЦСР]],LEN(Таблица3[[#This Row],[ЦСР]])-2),1,3)</f>
        <v>000</v>
      </c>
      <c r="D44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40" s="1" t="s">
        <v>489</v>
      </c>
    </row>
    <row r="441" spans="1:5" x14ac:dyDescent="0.2">
      <c r="A441" s="3" t="s">
        <v>1276</v>
      </c>
      <c r="B441" s="1" t="s">
        <v>829</v>
      </c>
      <c r="C441" s="1" t="str">
        <f>MID(RIGHT(Таблица3[[#This Row],[ЦСР]],LEN(Таблица3[[#This Row],[ЦСР]])-2),1,3)</f>
        <v>000</v>
      </c>
      <c r="D44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41" s="1" t="s">
        <v>490</v>
      </c>
    </row>
    <row r="442" spans="1:5" x14ac:dyDescent="0.2">
      <c r="A442" s="3" t="s">
        <v>1277</v>
      </c>
      <c r="B442" s="1" t="s">
        <v>830</v>
      </c>
      <c r="C442" s="1" t="str">
        <f>MID(RIGHT(Таблица3[[#This Row],[ЦСР]],LEN(Таблица3[[#This Row],[ЦСР]])-2),1,3)</f>
        <v>000</v>
      </c>
      <c r="D44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42" s="1" t="s">
        <v>491</v>
      </c>
    </row>
    <row r="443" spans="1:5" x14ac:dyDescent="0.2">
      <c r="A443" s="3" t="s">
        <v>1278</v>
      </c>
      <c r="B443" s="1" t="s">
        <v>831</v>
      </c>
      <c r="C443" s="1" t="str">
        <f>MID(RIGHT(Таблица3[[#This Row],[ЦСР]],LEN(Таблица3[[#This Row],[ЦСР]])-2),1,3)</f>
        <v>000</v>
      </c>
      <c r="D44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43" s="1" t="s">
        <v>492</v>
      </c>
    </row>
    <row r="444" spans="1:5" x14ac:dyDescent="0.2">
      <c r="A444" s="3" t="s">
        <v>1279</v>
      </c>
      <c r="B444" s="1" t="s">
        <v>832</v>
      </c>
      <c r="C444" s="1" t="str">
        <f>MID(RIGHT(Таблица3[[#This Row],[ЦСР]],LEN(Таблица3[[#This Row],[ЦСР]])-2),1,3)</f>
        <v>000</v>
      </c>
      <c r="D44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44" s="1" t="s">
        <v>493</v>
      </c>
    </row>
    <row r="445" spans="1:5" x14ac:dyDescent="0.2">
      <c r="A445" s="3" t="s">
        <v>1280</v>
      </c>
      <c r="B445" s="1" t="s">
        <v>557</v>
      </c>
      <c r="C445" s="1" t="str">
        <f>MID(RIGHT(Таблица3[[#This Row],[ЦСР]],LEN(Таблица3[[#This Row],[ЦСР]])-2),1,3)</f>
        <v>000</v>
      </c>
      <c r="D44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45" s="1" t="s">
        <v>494</v>
      </c>
    </row>
    <row r="446" spans="1:5" x14ac:dyDescent="0.2">
      <c r="A446" s="3" t="s">
        <v>1281</v>
      </c>
      <c r="B446" s="1" t="s">
        <v>833</v>
      </c>
      <c r="C446" s="1" t="str">
        <f>MID(RIGHT(Таблица3[[#This Row],[ЦСР]],LEN(Таблица3[[#This Row],[ЦСР]])-2),1,3)</f>
        <v>000</v>
      </c>
      <c r="D44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46" s="1" t="s">
        <v>495</v>
      </c>
    </row>
    <row r="447" spans="1:5" x14ac:dyDescent="0.2">
      <c r="A447" s="3" t="s">
        <v>1282</v>
      </c>
      <c r="B447" s="1" t="s">
        <v>834</v>
      </c>
      <c r="C447" s="1" t="str">
        <f>MID(RIGHT(Таблица3[[#This Row],[ЦСР]],LEN(Таблица3[[#This Row],[ЦСР]])-2),1,3)</f>
        <v>000</v>
      </c>
      <c r="D44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47" s="1" t="s">
        <v>496</v>
      </c>
    </row>
    <row r="448" spans="1:5" x14ac:dyDescent="0.2">
      <c r="A448" s="3" t="s">
        <v>1283</v>
      </c>
      <c r="B448" s="1" t="s">
        <v>835</v>
      </c>
      <c r="C448" s="1" t="str">
        <f>MID(RIGHT(Таблица3[[#This Row],[ЦСР]],LEN(Таблица3[[#This Row],[ЦСР]])-2),1,3)</f>
        <v>000</v>
      </c>
      <c r="D44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48" s="1" t="s">
        <v>497</v>
      </c>
    </row>
    <row r="449" spans="1:5" x14ac:dyDescent="0.2">
      <c r="A449" s="3" t="s">
        <v>1284</v>
      </c>
      <c r="B449" s="1" t="s">
        <v>558</v>
      </c>
      <c r="C449" s="1" t="str">
        <f>MID(RIGHT(Таблица3[[#This Row],[ЦСР]],LEN(Таблица3[[#This Row],[ЦСР]])-2),1,3)</f>
        <v>000</v>
      </c>
      <c r="D44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49" s="1" t="s">
        <v>498</v>
      </c>
    </row>
    <row r="450" spans="1:5" x14ac:dyDescent="0.2">
      <c r="A450" s="3" t="s">
        <v>1285</v>
      </c>
      <c r="B450" s="1" t="s">
        <v>836</v>
      </c>
      <c r="C450" s="1" t="str">
        <f>MID(RIGHT(Таблица3[[#This Row],[ЦСР]],LEN(Таблица3[[#This Row],[ЦСР]])-2),1,3)</f>
        <v>000</v>
      </c>
      <c r="D45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50" s="1" t="s">
        <v>499</v>
      </c>
    </row>
    <row r="451" spans="1:5" x14ac:dyDescent="0.2">
      <c r="A451" s="3" t="s">
        <v>1286</v>
      </c>
      <c r="B451" s="1" t="s">
        <v>837</v>
      </c>
      <c r="C451" s="1" t="str">
        <f>MID(RIGHT(Таблица3[[#This Row],[ЦСР]],LEN(Таблица3[[#This Row],[ЦСР]])-2),1,3)</f>
        <v>000</v>
      </c>
      <c r="D45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51" s="1" t="s">
        <v>500</v>
      </c>
    </row>
    <row r="452" spans="1:5" x14ac:dyDescent="0.2">
      <c r="A452" s="3" t="s">
        <v>1287</v>
      </c>
      <c r="B452" s="1" t="s">
        <v>838</v>
      </c>
      <c r="C452" s="1" t="str">
        <f>MID(RIGHT(Таблица3[[#This Row],[ЦСР]],LEN(Таблица3[[#This Row],[ЦСР]])-2),1,3)</f>
        <v>000</v>
      </c>
      <c r="D45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52" s="1" t="s">
        <v>501</v>
      </c>
    </row>
    <row r="453" spans="1:5" x14ac:dyDescent="0.2">
      <c r="A453" s="3" t="s">
        <v>1288</v>
      </c>
      <c r="B453" s="1" t="s">
        <v>839</v>
      </c>
      <c r="C453" s="1" t="str">
        <f>MID(RIGHT(Таблица3[[#This Row],[ЦСР]],LEN(Таблица3[[#This Row],[ЦСР]])-2),1,3)</f>
        <v>000</v>
      </c>
      <c r="D45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53" s="1" t="s">
        <v>502</v>
      </c>
    </row>
    <row r="454" spans="1:5" x14ac:dyDescent="0.2">
      <c r="A454" s="3" t="s">
        <v>1289</v>
      </c>
      <c r="B454" s="1" t="s">
        <v>840</v>
      </c>
      <c r="C454" s="1" t="str">
        <f>MID(RIGHT(Таблица3[[#This Row],[ЦСР]],LEN(Таблица3[[#This Row],[ЦСР]])-2),1,3)</f>
        <v>000</v>
      </c>
      <c r="D45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54" s="1" t="s">
        <v>503</v>
      </c>
    </row>
    <row r="455" spans="1:5" x14ac:dyDescent="0.2">
      <c r="A455" s="3" t="s">
        <v>1290</v>
      </c>
      <c r="B455" s="1" t="s">
        <v>841</v>
      </c>
      <c r="C455" s="1" t="str">
        <f>MID(RIGHT(Таблица3[[#This Row],[ЦСР]],LEN(Таблица3[[#This Row],[ЦСР]])-2),1,3)</f>
        <v>000</v>
      </c>
      <c r="D45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55" s="1" t="s">
        <v>504</v>
      </c>
    </row>
    <row r="456" spans="1:5" x14ac:dyDescent="0.2">
      <c r="A456" s="3" t="s">
        <v>1291</v>
      </c>
      <c r="B456" s="1" t="s">
        <v>842</v>
      </c>
      <c r="C456" s="1" t="str">
        <f>MID(RIGHT(Таблица3[[#This Row],[ЦСР]],LEN(Таблица3[[#This Row],[ЦСР]])-2),1,3)</f>
        <v>000</v>
      </c>
      <c r="D45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56" s="1" t="s">
        <v>505</v>
      </c>
    </row>
    <row r="457" spans="1:5" x14ac:dyDescent="0.2">
      <c r="A457" s="3" t="s">
        <v>1292</v>
      </c>
      <c r="B457" s="1" t="s">
        <v>843</v>
      </c>
      <c r="C457" s="1" t="str">
        <f>MID(RIGHT(Таблица3[[#This Row],[ЦСР]],LEN(Таблица3[[#This Row],[ЦСР]])-2),1,3)</f>
        <v>000</v>
      </c>
      <c r="D45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57" s="1" t="s">
        <v>506</v>
      </c>
    </row>
    <row r="458" spans="1:5" x14ac:dyDescent="0.2">
      <c r="A458" s="3" t="s">
        <v>1293</v>
      </c>
      <c r="B458" s="1" t="s">
        <v>844</v>
      </c>
      <c r="C458" s="1" t="str">
        <f>MID(RIGHT(Таблица3[[#This Row],[ЦСР]],LEN(Таблица3[[#This Row],[ЦСР]])-2),1,3)</f>
        <v>00W</v>
      </c>
      <c r="D45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58" s="1" t="s">
        <v>507</v>
      </c>
    </row>
    <row r="459" spans="1:5" x14ac:dyDescent="0.2">
      <c r="A459" s="3" t="s">
        <v>1294</v>
      </c>
      <c r="B459" s="1" t="s">
        <v>845</v>
      </c>
      <c r="C459" s="1" t="str">
        <f>MID(RIGHT(Таблица3[[#This Row],[ЦСР]],LEN(Таблица3[[#This Row],[ЦСР]])-2),1,3)</f>
        <v>00W</v>
      </c>
      <c r="D45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59" s="1" t="s">
        <v>508</v>
      </c>
    </row>
  </sheetData>
  <phoneticPr fontId="3" type="noConversion"/>
  <pageMargins left="0.7" right="0.7" top="0.75" bottom="0.75" header="0.3" footer="0.3"/>
  <pageSetup paperSize="9" orientation="landscape"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89"/>
  <sheetViews>
    <sheetView workbookViewId="0">
      <selection activeCell="B139" sqref="B139"/>
    </sheetView>
  </sheetViews>
  <sheetFormatPr defaultRowHeight="15" x14ac:dyDescent="0.25"/>
  <cols>
    <col min="2" max="2" width="131.85546875" customWidth="1"/>
    <col min="3" max="3" width="40" customWidth="1"/>
  </cols>
  <sheetData>
    <row r="1" spans="1:3" x14ac:dyDescent="0.25">
      <c r="A1" t="s">
        <v>1385</v>
      </c>
      <c r="B1" t="s">
        <v>4</v>
      </c>
      <c r="C1" t="s">
        <v>1434</v>
      </c>
    </row>
    <row r="2" spans="1:3" x14ac:dyDescent="0.25">
      <c r="A2">
        <v>0</v>
      </c>
      <c r="B2" t="s">
        <v>1298</v>
      </c>
    </row>
    <row r="3" spans="1:3" x14ac:dyDescent="0.25">
      <c r="A3">
        <v>100000</v>
      </c>
      <c r="B3" t="s">
        <v>1299</v>
      </c>
      <c r="C3" t="s">
        <v>1299</v>
      </c>
    </row>
    <row r="4" spans="1:3" x14ac:dyDescent="0.25">
      <c r="A4">
        <v>100010</v>
      </c>
      <c r="B4" t="s">
        <v>1300</v>
      </c>
      <c r="C4" t="s">
        <v>1299</v>
      </c>
    </row>
    <row r="5" spans="1:3" x14ac:dyDescent="0.25">
      <c r="A5">
        <v>100020</v>
      </c>
      <c r="B5" t="s">
        <v>1301</v>
      </c>
      <c r="C5" t="s">
        <v>1299</v>
      </c>
    </row>
    <row r="6" spans="1:3" x14ac:dyDescent="0.25">
      <c r="A6">
        <v>100030</v>
      </c>
      <c r="B6" t="s">
        <v>1302</v>
      </c>
      <c r="C6" t="s">
        <v>1299</v>
      </c>
    </row>
    <row r="7" spans="1:3" x14ac:dyDescent="0.25">
      <c r="A7">
        <v>200000</v>
      </c>
      <c r="B7" t="s">
        <v>1303</v>
      </c>
      <c r="C7" t="s">
        <v>1435</v>
      </c>
    </row>
    <row r="8" spans="1:3" x14ac:dyDescent="0.25">
      <c r="A8">
        <v>200010</v>
      </c>
      <c r="B8" t="s">
        <v>1304</v>
      </c>
      <c r="C8" t="s">
        <v>1435</v>
      </c>
    </row>
    <row r="9" spans="1:3" x14ac:dyDescent="0.25">
      <c r="A9">
        <v>200011</v>
      </c>
      <c r="B9" t="s">
        <v>1305</v>
      </c>
      <c r="C9" t="s">
        <v>1435</v>
      </c>
    </row>
    <row r="10" spans="1:3" x14ac:dyDescent="0.25">
      <c r="A10">
        <v>200020</v>
      </c>
      <c r="B10" t="s">
        <v>1306</v>
      </c>
      <c r="C10" t="s">
        <v>1435</v>
      </c>
    </row>
    <row r="11" spans="1:3" x14ac:dyDescent="0.25">
      <c r="A11">
        <v>200021</v>
      </c>
      <c r="B11" t="s">
        <v>1307</v>
      </c>
      <c r="C11" t="s">
        <v>1435</v>
      </c>
    </row>
    <row r="12" spans="1:3" x14ac:dyDescent="0.25">
      <c r="A12">
        <v>200022</v>
      </c>
      <c r="B12" t="s">
        <v>1308</v>
      </c>
      <c r="C12" t="s">
        <v>1435</v>
      </c>
    </row>
    <row r="13" spans="1:3" x14ac:dyDescent="0.25">
      <c r="A13">
        <v>200030</v>
      </c>
      <c r="B13" t="s">
        <v>1309</v>
      </c>
      <c r="C13" t="s">
        <v>1435</v>
      </c>
    </row>
    <row r="14" spans="1:3" x14ac:dyDescent="0.25">
      <c r="A14">
        <v>200031</v>
      </c>
      <c r="B14" t="s">
        <v>1310</v>
      </c>
      <c r="C14" t="s">
        <v>1435</v>
      </c>
    </row>
    <row r="15" spans="1:3" x14ac:dyDescent="0.25">
      <c r="A15">
        <v>200032</v>
      </c>
      <c r="B15" t="s">
        <v>1311</v>
      </c>
      <c r="C15" t="s">
        <v>1435</v>
      </c>
    </row>
    <row r="16" spans="1:3" x14ac:dyDescent="0.25">
      <c r="A16">
        <v>200033</v>
      </c>
      <c r="B16" t="s">
        <v>1312</v>
      </c>
      <c r="C16" t="s">
        <v>1435</v>
      </c>
    </row>
    <row r="17" spans="1:3" x14ac:dyDescent="0.25">
      <c r="A17">
        <v>300000</v>
      </c>
      <c r="B17" t="s">
        <v>1313</v>
      </c>
      <c r="C17" t="s">
        <v>1313</v>
      </c>
    </row>
    <row r="18" spans="1:3" x14ac:dyDescent="0.25">
      <c r="A18">
        <v>300010</v>
      </c>
      <c r="B18" t="s">
        <v>1314</v>
      </c>
      <c r="C18" t="s">
        <v>1313</v>
      </c>
    </row>
    <row r="19" spans="1:3" x14ac:dyDescent="0.25">
      <c r="A19">
        <v>300020</v>
      </c>
      <c r="B19" t="s">
        <v>1315</v>
      </c>
      <c r="C19" t="s">
        <v>1313</v>
      </c>
    </row>
    <row r="20" spans="1:3" x14ac:dyDescent="0.25">
      <c r="A20">
        <v>300769</v>
      </c>
      <c r="B20" t="s">
        <v>1316</v>
      </c>
      <c r="C20" t="s">
        <v>1313</v>
      </c>
    </row>
    <row r="21" spans="1:3" x14ac:dyDescent="0.25">
      <c r="A21">
        <v>300770</v>
      </c>
      <c r="B21" t="s">
        <v>1317</v>
      </c>
      <c r="C21" t="s">
        <v>1313</v>
      </c>
    </row>
    <row r="22" spans="1:3" x14ac:dyDescent="0.25">
      <c r="A22">
        <v>300771</v>
      </c>
      <c r="B22" t="s">
        <v>1318</v>
      </c>
      <c r="C22" t="s">
        <v>1313</v>
      </c>
    </row>
    <row r="23" spans="1:3" x14ac:dyDescent="0.25">
      <c r="A23">
        <v>300772</v>
      </c>
      <c r="B23" t="s">
        <v>1319</v>
      </c>
      <c r="C23" t="s">
        <v>1313</v>
      </c>
    </row>
    <row r="24" spans="1:3" x14ac:dyDescent="0.25">
      <c r="A24">
        <v>300775</v>
      </c>
      <c r="B24" t="s">
        <v>1320</v>
      </c>
      <c r="C24" t="s">
        <v>1313</v>
      </c>
    </row>
    <row r="25" spans="1:3" x14ac:dyDescent="0.25">
      <c r="A25">
        <v>300776</v>
      </c>
      <c r="B25" t="s">
        <v>1321</v>
      </c>
      <c r="C25" t="s">
        <v>1313</v>
      </c>
    </row>
    <row r="26" spans="1:3" x14ac:dyDescent="0.25">
      <c r="A26">
        <v>300777</v>
      </c>
      <c r="B26" t="s">
        <v>1322</v>
      </c>
      <c r="C26" t="s">
        <v>1313</v>
      </c>
    </row>
    <row r="27" spans="1:3" x14ac:dyDescent="0.25">
      <c r="A27">
        <v>300779</v>
      </c>
      <c r="B27" t="s">
        <v>1323</v>
      </c>
      <c r="C27" t="s">
        <v>1313</v>
      </c>
    </row>
    <row r="28" spans="1:3" x14ac:dyDescent="0.25">
      <c r="A28">
        <v>300781</v>
      </c>
      <c r="B28" t="s">
        <v>1324</v>
      </c>
      <c r="C28" t="s">
        <v>1313</v>
      </c>
    </row>
    <row r="29" spans="1:3" x14ac:dyDescent="0.25">
      <c r="A29">
        <v>400000</v>
      </c>
      <c r="B29" t="s">
        <v>1325</v>
      </c>
      <c r="C29" t="s">
        <v>1436</v>
      </c>
    </row>
    <row r="30" spans="1:3" x14ac:dyDescent="0.25">
      <c r="A30">
        <v>400010</v>
      </c>
      <c r="B30" t="s">
        <v>1326</v>
      </c>
      <c r="C30" t="s">
        <v>1436</v>
      </c>
    </row>
    <row r="31" spans="1:3" x14ac:dyDescent="0.25">
      <c r="A31">
        <v>400011</v>
      </c>
      <c r="B31" t="s">
        <v>1327</v>
      </c>
      <c r="C31" t="s">
        <v>1436</v>
      </c>
    </row>
    <row r="32" spans="1:3" x14ac:dyDescent="0.25">
      <c r="A32">
        <v>400020</v>
      </c>
      <c r="B32" t="s">
        <v>1328</v>
      </c>
      <c r="C32" t="s">
        <v>1436</v>
      </c>
    </row>
    <row r="33" spans="1:3" x14ac:dyDescent="0.25">
      <c r="A33">
        <v>400040</v>
      </c>
      <c r="B33" t="s">
        <v>1329</v>
      </c>
      <c r="C33" t="s">
        <v>1436</v>
      </c>
    </row>
    <row r="34" spans="1:3" x14ac:dyDescent="0.25">
      <c r="A34">
        <v>400050</v>
      </c>
      <c r="B34" t="s">
        <v>1330</v>
      </c>
      <c r="C34" t="s">
        <v>1436</v>
      </c>
    </row>
    <row r="35" spans="1:3" x14ac:dyDescent="0.25">
      <c r="A35">
        <v>400051</v>
      </c>
      <c r="B35" t="s">
        <v>1331</v>
      </c>
      <c r="C35" t="s">
        <v>1436</v>
      </c>
    </row>
    <row r="36" spans="1:3" x14ac:dyDescent="0.25">
      <c r="A36">
        <v>400052</v>
      </c>
      <c r="B36" t="s">
        <v>1332</v>
      </c>
      <c r="C36" t="s">
        <v>1436</v>
      </c>
    </row>
    <row r="37" spans="1:3" x14ac:dyDescent="0.25">
      <c r="A37">
        <v>400053</v>
      </c>
      <c r="B37" t="s">
        <v>1333</v>
      </c>
      <c r="C37" t="s">
        <v>1436</v>
      </c>
    </row>
    <row r="38" spans="1:3" x14ac:dyDescent="0.25">
      <c r="A38">
        <v>400054</v>
      </c>
      <c r="B38" t="s">
        <v>1334</v>
      </c>
      <c r="C38" t="s">
        <v>1436</v>
      </c>
    </row>
    <row r="39" spans="1:3" x14ac:dyDescent="0.25">
      <c r="A39">
        <v>400060</v>
      </c>
      <c r="B39" t="s">
        <v>1335</v>
      </c>
      <c r="C39" t="s">
        <v>1436</v>
      </c>
    </row>
    <row r="40" spans="1:3" x14ac:dyDescent="0.25">
      <c r="A40">
        <v>400070</v>
      </c>
      <c r="B40" t="s">
        <v>1336</v>
      </c>
      <c r="C40" t="s">
        <v>1436</v>
      </c>
    </row>
    <row r="41" spans="1:3" x14ac:dyDescent="0.25">
      <c r="A41">
        <v>400080</v>
      </c>
      <c r="B41" t="s">
        <v>1337</v>
      </c>
      <c r="C41" t="s">
        <v>1436</v>
      </c>
    </row>
    <row r="42" spans="1:3" x14ac:dyDescent="0.25">
      <c r="A42">
        <v>400090</v>
      </c>
      <c r="B42" t="s">
        <v>1338</v>
      </c>
      <c r="C42" t="s">
        <v>1436</v>
      </c>
    </row>
    <row r="43" spans="1:3" x14ac:dyDescent="0.25">
      <c r="A43">
        <v>400100</v>
      </c>
      <c r="B43" t="s">
        <v>1339</v>
      </c>
      <c r="C43" t="s">
        <v>1436</v>
      </c>
    </row>
    <row r="44" spans="1:3" x14ac:dyDescent="0.25">
      <c r="A44">
        <v>500000</v>
      </c>
      <c r="B44" t="s">
        <v>1340</v>
      </c>
      <c r="C44" t="s">
        <v>1437</v>
      </c>
    </row>
    <row r="45" spans="1:3" x14ac:dyDescent="0.25">
      <c r="A45">
        <v>500010</v>
      </c>
      <c r="B45" t="s">
        <v>1341</v>
      </c>
      <c r="C45" t="s">
        <v>1437</v>
      </c>
    </row>
    <row r="46" spans="1:3" x14ac:dyDescent="0.25">
      <c r="A46">
        <v>500020</v>
      </c>
      <c r="B46" t="s">
        <v>1342</v>
      </c>
      <c r="C46" t="s">
        <v>1437</v>
      </c>
    </row>
    <row r="47" spans="1:3" x14ac:dyDescent="0.25">
      <c r="A47">
        <v>530010</v>
      </c>
      <c r="B47" t="s">
        <v>1343</v>
      </c>
      <c r="C47" t="s">
        <v>1437</v>
      </c>
    </row>
    <row r="48" spans="1:3" x14ac:dyDescent="0.25">
      <c r="A48">
        <v>530020</v>
      </c>
      <c r="B48" t="s">
        <v>1344</v>
      </c>
      <c r="C48" t="s">
        <v>1437</v>
      </c>
    </row>
    <row r="49" spans="1:3" x14ac:dyDescent="0.25">
      <c r="A49">
        <v>600000</v>
      </c>
      <c r="B49" t="s">
        <v>1345</v>
      </c>
    </row>
    <row r="50" spans="1:3" x14ac:dyDescent="0.25">
      <c r="A50">
        <v>640001</v>
      </c>
      <c r="B50" t="s">
        <v>1346</v>
      </c>
      <c r="C50" t="s">
        <v>1436</v>
      </c>
    </row>
    <row r="51" spans="1:3" x14ac:dyDescent="0.25">
      <c r="A51">
        <v>640002</v>
      </c>
      <c r="B51" t="s">
        <v>1347</v>
      </c>
      <c r="C51" t="s">
        <v>1438</v>
      </c>
    </row>
    <row r="52" spans="1:3" x14ac:dyDescent="0.25">
      <c r="A52">
        <v>640003</v>
      </c>
      <c r="B52" t="s">
        <v>1348</v>
      </c>
    </row>
    <row r="53" spans="1:3" x14ac:dyDescent="0.25">
      <c r="A53">
        <v>640110</v>
      </c>
      <c r="B53" t="s">
        <v>1349</v>
      </c>
      <c r="C53" t="s">
        <v>1299</v>
      </c>
    </row>
    <row r="54" spans="1:3" x14ac:dyDescent="0.25">
      <c r="A54">
        <v>640120</v>
      </c>
      <c r="B54" t="s">
        <v>1350</v>
      </c>
      <c r="C54" t="s">
        <v>1299</v>
      </c>
    </row>
    <row r="55" spans="1:3" x14ac:dyDescent="0.25">
      <c r="A55">
        <v>640130</v>
      </c>
      <c r="B55" t="s">
        <v>1351</v>
      </c>
      <c r="C55" t="s">
        <v>1299</v>
      </c>
    </row>
    <row r="56" spans="1:3" x14ac:dyDescent="0.25">
      <c r="A56">
        <v>640210</v>
      </c>
      <c r="B56" t="s">
        <v>1352</v>
      </c>
      <c r="C56" t="s">
        <v>1435</v>
      </c>
    </row>
    <row r="57" spans="1:3" x14ac:dyDescent="0.25">
      <c r="A57">
        <v>640220</v>
      </c>
      <c r="B57" t="s">
        <v>1353</v>
      </c>
      <c r="C57" t="s">
        <v>1435</v>
      </c>
    </row>
    <row r="58" spans="1:3" x14ac:dyDescent="0.25">
      <c r="A58">
        <v>640230</v>
      </c>
      <c r="B58" t="s">
        <v>1354</v>
      </c>
      <c r="C58" t="s">
        <v>1435</v>
      </c>
    </row>
    <row r="59" spans="1:3" x14ac:dyDescent="0.25">
      <c r="A59">
        <v>640231</v>
      </c>
      <c r="B59" t="s">
        <v>1355</v>
      </c>
      <c r="C59" t="s">
        <v>1435</v>
      </c>
    </row>
    <row r="60" spans="1:3" x14ac:dyDescent="0.25">
      <c r="A60">
        <v>640232</v>
      </c>
      <c r="B60" t="s">
        <v>1356</v>
      </c>
      <c r="C60" t="s">
        <v>1435</v>
      </c>
    </row>
    <row r="61" spans="1:3" x14ac:dyDescent="0.25">
      <c r="A61">
        <v>640375</v>
      </c>
      <c r="B61" t="s">
        <v>1357</v>
      </c>
    </row>
    <row r="62" spans="1:3" x14ac:dyDescent="0.25">
      <c r="A62">
        <v>640376</v>
      </c>
      <c r="B62" t="s">
        <v>1358</v>
      </c>
    </row>
    <row r="63" spans="1:3" x14ac:dyDescent="0.25">
      <c r="A63">
        <v>640377</v>
      </c>
      <c r="B63" t="s">
        <v>1359</v>
      </c>
    </row>
    <row r="64" spans="1:3" x14ac:dyDescent="0.25">
      <c r="A64">
        <v>640379</v>
      </c>
      <c r="B64" t="s">
        <v>1360</v>
      </c>
    </row>
    <row r="65" spans="1:3" x14ac:dyDescent="0.25">
      <c r="A65">
        <v>640381</v>
      </c>
      <c r="B65" t="s">
        <v>1361</v>
      </c>
    </row>
    <row r="66" spans="1:3" x14ac:dyDescent="0.25">
      <c r="A66">
        <v>700000</v>
      </c>
      <c r="B66" t="s">
        <v>1362</v>
      </c>
    </row>
    <row r="67" spans="1:3" x14ac:dyDescent="0.25">
      <c r="A67">
        <v>750001</v>
      </c>
      <c r="B67" t="s">
        <v>1363</v>
      </c>
      <c r="C67" t="s">
        <v>1436</v>
      </c>
    </row>
    <row r="68" spans="1:3" x14ac:dyDescent="0.25">
      <c r="A68">
        <v>750002</v>
      </c>
      <c r="B68" t="s">
        <v>1364</v>
      </c>
    </row>
    <row r="69" spans="1:3" x14ac:dyDescent="0.25">
      <c r="A69">
        <v>750003</v>
      </c>
      <c r="B69" t="s">
        <v>1365</v>
      </c>
    </row>
    <row r="70" spans="1:3" x14ac:dyDescent="0.25">
      <c r="A70">
        <v>750110</v>
      </c>
      <c r="B70" t="s">
        <v>1366</v>
      </c>
      <c r="C70" t="s">
        <v>1299</v>
      </c>
    </row>
    <row r="71" spans="1:3" x14ac:dyDescent="0.25">
      <c r="A71">
        <v>750130</v>
      </c>
      <c r="B71" t="s">
        <v>1367</v>
      </c>
      <c r="C71" t="s">
        <v>1299</v>
      </c>
    </row>
    <row r="72" spans="1:3" x14ac:dyDescent="0.25">
      <c r="A72">
        <v>750210</v>
      </c>
      <c r="B72" t="s">
        <v>1368</v>
      </c>
      <c r="C72" t="s">
        <v>1435</v>
      </c>
    </row>
    <row r="73" spans="1:3" x14ac:dyDescent="0.25">
      <c r="A73">
        <v>750220</v>
      </c>
      <c r="B73" t="s">
        <v>1369</v>
      </c>
      <c r="C73" t="s">
        <v>1435</v>
      </c>
    </row>
    <row r="74" spans="1:3" x14ac:dyDescent="0.25">
      <c r="A74">
        <v>800000</v>
      </c>
      <c r="B74" t="s">
        <v>1370</v>
      </c>
    </row>
    <row r="75" spans="1:3" x14ac:dyDescent="0.25">
      <c r="A75">
        <v>820001</v>
      </c>
      <c r="B75" t="s">
        <v>1371</v>
      </c>
    </row>
    <row r="76" spans="1:3" x14ac:dyDescent="0.25">
      <c r="A76">
        <v>820002</v>
      </c>
      <c r="B76" t="s">
        <v>1372</v>
      </c>
    </row>
    <row r="77" spans="1:3" x14ac:dyDescent="0.25">
      <c r="A77">
        <v>820003</v>
      </c>
      <c r="B77" t="s">
        <v>1373</v>
      </c>
    </row>
    <row r="78" spans="1:3" x14ac:dyDescent="0.25">
      <c r="A78">
        <v>820004</v>
      </c>
      <c r="B78" t="s">
        <v>1374</v>
      </c>
    </row>
    <row r="79" spans="1:3" x14ac:dyDescent="0.25">
      <c r="A79">
        <v>820005</v>
      </c>
      <c r="B79" t="s">
        <v>1375</v>
      </c>
    </row>
    <row r="80" spans="1:3" x14ac:dyDescent="0.25">
      <c r="A80">
        <v>820006</v>
      </c>
      <c r="B80" t="s">
        <v>1376</v>
      </c>
    </row>
    <row r="81" spans="1:3" x14ac:dyDescent="0.25">
      <c r="A81">
        <v>820007</v>
      </c>
      <c r="B81" t="s">
        <v>1377</v>
      </c>
    </row>
    <row r="82" spans="1:3" x14ac:dyDescent="0.25">
      <c r="A82">
        <v>820008</v>
      </c>
      <c r="B82" t="s">
        <v>1378</v>
      </c>
    </row>
    <row r="83" spans="1:3" x14ac:dyDescent="0.25">
      <c r="A83">
        <v>820009</v>
      </c>
      <c r="B83" t="s">
        <v>1379</v>
      </c>
    </row>
    <row r="84" spans="1:3" x14ac:dyDescent="0.25">
      <c r="A84">
        <v>830000</v>
      </c>
      <c r="B84" t="s">
        <v>1340</v>
      </c>
    </row>
    <row r="85" spans="1:3" x14ac:dyDescent="0.25">
      <c r="A85">
        <v>830001</v>
      </c>
      <c r="B85" t="s">
        <v>1380</v>
      </c>
    </row>
    <row r="86" spans="1:3" x14ac:dyDescent="0.25">
      <c r="A86">
        <v>880000</v>
      </c>
      <c r="B86" t="s">
        <v>1381</v>
      </c>
      <c r="C86" t="s">
        <v>1439</v>
      </c>
    </row>
    <row r="87" spans="1:3" x14ac:dyDescent="0.25">
      <c r="A87">
        <v>900000</v>
      </c>
      <c r="B87" t="s">
        <v>1382</v>
      </c>
    </row>
    <row r="88" spans="1:3" x14ac:dyDescent="0.25">
      <c r="A88">
        <v>990001</v>
      </c>
      <c r="B88" t="s">
        <v>1383</v>
      </c>
    </row>
    <row r="89" spans="1:3" x14ac:dyDescent="0.25">
      <c r="A89">
        <v>990002</v>
      </c>
      <c r="B89" t="s">
        <v>1384</v>
      </c>
    </row>
  </sheetData>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U44"/>
  <sheetViews>
    <sheetView tabSelected="1" view="pageBreakPreview" zoomScale="60" zoomScaleNormal="60" workbookViewId="0">
      <pane xSplit="3" ySplit="4" topLeftCell="D5" activePane="bottomRight" state="frozen"/>
      <selection pane="topRight" activeCell="D1" sqref="D1"/>
      <selection pane="bottomLeft" activeCell="A5" sqref="A5"/>
      <selection pane="bottomRight" activeCell="P1" sqref="P1:P1048576"/>
    </sheetView>
  </sheetViews>
  <sheetFormatPr defaultColWidth="9.140625" defaultRowHeight="18.75" outlineLevelRow="1" x14ac:dyDescent="0.25"/>
  <cols>
    <col min="1" max="1" width="10" style="21" customWidth="1"/>
    <col min="2" max="2" width="54.85546875" style="15" customWidth="1"/>
    <col min="3" max="3" width="14.85546875" style="15" customWidth="1"/>
    <col min="4" max="4" width="25.42578125" style="15" customWidth="1"/>
    <col min="5" max="5" width="25.28515625" style="15" customWidth="1"/>
    <col min="6" max="6" width="23.28515625" style="15" customWidth="1"/>
    <col min="7" max="7" width="23.85546875" style="15" customWidth="1"/>
    <col min="8" max="8" width="25" style="22" customWidth="1"/>
    <col min="9" max="9" width="23.28515625" style="22" customWidth="1"/>
    <col min="10" max="10" width="21.7109375" style="22" customWidth="1"/>
    <col min="11" max="11" width="23.140625" style="22" customWidth="1"/>
    <col min="12" max="12" width="13.85546875" style="23" customWidth="1"/>
    <col min="13" max="13" width="14.42578125" style="23" customWidth="1"/>
    <col min="14" max="14" width="15.85546875" style="23" customWidth="1"/>
    <col min="15" max="15" width="13.5703125" style="23" customWidth="1"/>
    <col min="16" max="16" width="19.85546875" style="7" hidden="1" customWidth="1"/>
    <col min="17" max="17" width="9.140625" style="7"/>
    <col min="18" max="18" width="14.42578125" style="7" bestFit="1" customWidth="1"/>
    <col min="19" max="19" width="16.140625" style="7" bestFit="1" customWidth="1"/>
    <col min="20" max="20" width="21.140625" style="7" bestFit="1" customWidth="1"/>
    <col min="21" max="21" width="24.85546875" style="7" customWidth="1"/>
    <col min="22" max="16384" width="9.140625" style="7"/>
  </cols>
  <sheetData>
    <row r="1" spans="1:20" ht="62.25" customHeight="1" x14ac:dyDescent="0.25">
      <c r="A1" s="78" t="s">
        <v>1398</v>
      </c>
      <c r="B1" s="79"/>
      <c r="C1" s="79"/>
      <c r="D1" s="79"/>
      <c r="E1" s="79"/>
      <c r="F1" s="79"/>
      <c r="G1" s="79"/>
      <c r="H1" s="79"/>
      <c r="I1" s="79"/>
      <c r="J1" s="79"/>
      <c r="K1" s="79"/>
      <c r="L1" s="79"/>
      <c r="M1" s="79"/>
      <c r="N1" s="79"/>
      <c r="O1" s="79"/>
      <c r="P1" s="31"/>
      <c r="Q1" s="31"/>
      <c r="R1" s="31"/>
      <c r="S1" s="31"/>
    </row>
    <row r="2" spans="1:20" ht="34.5" customHeight="1" x14ac:dyDescent="0.25">
      <c r="A2" s="80" t="s">
        <v>1399</v>
      </c>
      <c r="B2" s="86" t="s">
        <v>1450</v>
      </c>
      <c r="C2" s="81" t="s">
        <v>1491</v>
      </c>
      <c r="D2" s="82" t="s">
        <v>1447</v>
      </c>
      <c r="E2" s="82"/>
      <c r="F2" s="82"/>
      <c r="G2" s="82"/>
      <c r="H2" s="82" t="s">
        <v>1448</v>
      </c>
      <c r="I2" s="82"/>
      <c r="J2" s="82"/>
      <c r="K2" s="82"/>
      <c r="L2" s="83" t="s">
        <v>1449</v>
      </c>
      <c r="M2" s="84"/>
      <c r="N2" s="84"/>
      <c r="O2" s="85"/>
      <c r="P2" s="32"/>
      <c r="Q2" s="31"/>
      <c r="R2" s="31"/>
      <c r="S2" s="31"/>
      <c r="T2" s="8"/>
    </row>
    <row r="3" spans="1:20" ht="55.5" customHeight="1" x14ac:dyDescent="0.25">
      <c r="A3" s="80"/>
      <c r="B3" s="87"/>
      <c r="C3" s="81"/>
      <c r="D3" s="30" t="s">
        <v>1400</v>
      </c>
      <c r="E3" s="30" t="s">
        <v>1401</v>
      </c>
      <c r="F3" s="30" t="s">
        <v>1402</v>
      </c>
      <c r="G3" s="30" t="s">
        <v>1403</v>
      </c>
      <c r="H3" s="30" t="s">
        <v>1400</v>
      </c>
      <c r="I3" s="30" t="s">
        <v>1401</v>
      </c>
      <c r="J3" s="30" t="s">
        <v>1402</v>
      </c>
      <c r="K3" s="30" t="s">
        <v>1403</v>
      </c>
      <c r="L3" s="33" t="s">
        <v>1400</v>
      </c>
      <c r="M3" s="33" t="s">
        <v>1401</v>
      </c>
      <c r="N3" s="33" t="s">
        <v>1402</v>
      </c>
      <c r="O3" s="33" t="s">
        <v>1403</v>
      </c>
      <c r="P3" s="32"/>
      <c r="Q3" s="31"/>
      <c r="R3" s="31"/>
      <c r="S3" s="31"/>
      <c r="T3" s="9"/>
    </row>
    <row r="4" spans="1:20" x14ac:dyDescent="0.25">
      <c r="A4" s="19" t="s">
        <v>1404</v>
      </c>
      <c r="B4" s="19" t="s">
        <v>1405</v>
      </c>
      <c r="C4" s="19" t="s">
        <v>1406</v>
      </c>
      <c r="D4" s="19" t="s">
        <v>1407</v>
      </c>
      <c r="E4" s="19" t="s">
        <v>1408</v>
      </c>
      <c r="F4" s="19" t="s">
        <v>1409</v>
      </c>
      <c r="G4" s="19" t="s">
        <v>1410</v>
      </c>
      <c r="H4" s="19" t="s">
        <v>1411</v>
      </c>
      <c r="I4" s="19" t="s">
        <v>1412</v>
      </c>
      <c r="J4" s="19" t="s">
        <v>1413</v>
      </c>
      <c r="K4" s="19" t="s">
        <v>1414</v>
      </c>
      <c r="L4" s="19" t="s">
        <v>1415</v>
      </c>
      <c r="M4" s="19" t="s">
        <v>1416</v>
      </c>
      <c r="N4" s="19" t="s">
        <v>1417</v>
      </c>
      <c r="O4" s="20" t="s">
        <v>1418</v>
      </c>
      <c r="P4" s="34" t="s">
        <v>2</v>
      </c>
      <c r="Q4" s="31"/>
      <c r="R4" s="31"/>
      <c r="S4" s="31"/>
    </row>
    <row r="5" spans="1:20" s="10" customFormat="1" ht="30.75" customHeight="1" x14ac:dyDescent="0.25">
      <c r="A5" s="71" t="s">
        <v>1419</v>
      </c>
      <c r="B5" s="72"/>
      <c r="C5" s="72"/>
      <c r="D5" s="72"/>
      <c r="E5" s="72"/>
      <c r="F5" s="72"/>
      <c r="G5" s="72"/>
      <c r="H5" s="72"/>
      <c r="I5" s="72"/>
      <c r="J5" s="72"/>
      <c r="K5" s="72"/>
      <c r="L5" s="72"/>
      <c r="M5" s="72"/>
      <c r="N5" s="72"/>
      <c r="O5" s="72"/>
      <c r="P5" s="35"/>
      <c r="Q5" s="36"/>
      <c r="R5" s="36"/>
      <c r="S5" s="36"/>
      <c r="T5" s="11"/>
    </row>
    <row r="6" spans="1:20" ht="49.7" customHeight="1" x14ac:dyDescent="0.25">
      <c r="A6" s="37"/>
      <c r="B6" s="73" t="s">
        <v>1420</v>
      </c>
      <c r="C6" s="73"/>
      <c r="D6" s="38">
        <f>D7+D23+D28</f>
        <v>1864351251</v>
      </c>
      <c r="E6" s="38">
        <f t="shared" ref="E6:G6" si="0">E7+E23+E28</f>
        <v>736086502</v>
      </c>
      <c r="F6" s="38">
        <f t="shared" si="0"/>
        <v>769200</v>
      </c>
      <c r="G6" s="38">
        <f t="shared" si="0"/>
        <v>1127495549</v>
      </c>
      <c r="H6" s="38">
        <f>H7+H23+H28</f>
        <v>19122307.720000003</v>
      </c>
      <c r="I6" s="38">
        <f t="shared" ref="I6:K6" si="1">I7+I23+I28</f>
        <v>0</v>
      </c>
      <c r="J6" s="38">
        <f t="shared" si="1"/>
        <v>0</v>
      </c>
      <c r="K6" s="38">
        <f t="shared" si="1"/>
        <v>19122307.720000003</v>
      </c>
      <c r="L6" s="17">
        <f>IFERROR(H6/D6,0)</f>
        <v>1.0256815988802103E-2</v>
      </c>
      <c r="M6" s="17">
        <f>IFERROR(I6/E6,0)</f>
        <v>0</v>
      </c>
      <c r="N6" s="17">
        <f>IFERROR(J6/F6,0)</f>
        <v>0</v>
      </c>
      <c r="O6" s="29">
        <f>IFERROR(K6/G6,0)</f>
        <v>1.6959985107666269E-2</v>
      </c>
      <c r="P6" s="39"/>
      <c r="Q6" s="31"/>
      <c r="R6" s="31"/>
      <c r="S6" s="31"/>
    </row>
    <row r="7" spans="1:20" ht="47.25" customHeight="1" x14ac:dyDescent="0.25">
      <c r="A7" s="40" t="s">
        <v>1404</v>
      </c>
      <c r="B7" s="41" t="s">
        <v>1492</v>
      </c>
      <c r="C7" s="41"/>
      <c r="D7" s="42">
        <f>E7+F7+G7</f>
        <v>1082439304</v>
      </c>
      <c r="E7" s="42">
        <f>E8+E10+E13+E17+E20</f>
        <v>708192902</v>
      </c>
      <c r="F7" s="42">
        <f t="shared" ref="F7:G7" si="2">F8+F10+F13+F17+F20</f>
        <v>769200</v>
      </c>
      <c r="G7" s="42">
        <f t="shared" si="2"/>
        <v>373477202</v>
      </c>
      <c r="H7" s="38">
        <f t="shared" ref="H7:H31" si="3">I7+J7+K7</f>
        <v>0</v>
      </c>
      <c r="I7" s="42">
        <f>I8+I10+I13+I17+I20</f>
        <v>0</v>
      </c>
      <c r="J7" s="42">
        <f t="shared" ref="J7:K7" si="4">J8+J10+J13+J17+J20</f>
        <v>0</v>
      </c>
      <c r="K7" s="42">
        <f t="shared" si="4"/>
        <v>0</v>
      </c>
      <c r="L7" s="17">
        <f t="shared" ref="L7:L32" si="5">IFERROR(H7/D7,0)</f>
        <v>0</v>
      </c>
      <c r="M7" s="17">
        <f t="shared" ref="M7:M32" si="6">IFERROR(I7/E7,0)</f>
        <v>0</v>
      </c>
      <c r="N7" s="17">
        <f t="shared" ref="N7:N32" si="7">IFERROR(J7/F7,0)</f>
        <v>0</v>
      </c>
      <c r="O7" s="29">
        <f t="shared" ref="O7:O32" si="8">IFERROR(K7/G7,0)</f>
        <v>0</v>
      </c>
      <c r="P7" s="39"/>
      <c r="Q7" s="31"/>
      <c r="R7" s="31"/>
      <c r="S7" s="31"/>
    </row>
    <row r="8" spans="1:20" ht="44.25" customHeight="1" x14ac:dyDescent="0.25">
      <c r="A8" s="43" t="s">
        <v>1388</v>
      </c>
      <c r="B8" s="44" t="s">
        <v>609</v>
      </c>
      <c r="C8" s="45"/>
      <c r="D8" s="42">
        <f t="shared" ref="D8:D32" si="9">E8+F8+G8</f>
        <v>1799369</v>
      </c>
      <c r="E8" s="46">
        <f>E9</f>
        <v>940200</v>
      </c>
      <c r="F8" s="46">
        <f t="shared" ref="F8:G8" si="10">F9</f>
        <v>769200</v>
      </c>
      <c r="G8" s="46">
        <f t="shared" si="10"/>
        <v>89969</v>
      </c>
      <c r="H8" s="38">
        <f>I8+J8+K8</f>
        <v>0</v>
      </c>
      <c r="I8" s="46">
        <f>I9</f>
        <v>0</v>
      </c>
      <c r="J8" s="46">
        <f t="shared" ref="J8:K8" si="11">J9</f>
        <v>0</v>
      </c>
      <c r="K8" s="46">
        <f t="shared" si="11"/>
        <v>0</v>
      </c>
      <c r="L8" s="17">
        <f t="shared" si="5"/>
        <v>0</v>
      </c>
      <c r="M8" s="17">
        <f t="shared" si="6"/>
        <v>0</v>
      </c>
      <c r="N8" s="17">
        <f t="shared" si="7"/>
        <v>0</v>
      </c>
      <c r="O8" s="29">
        <f t="shared" si="8"/>
        <v>0</v>
      </c>
      <c r="P8" s="39"/>
      <c r="Q8" s="31"/>
      <c r="R8" s="31"/>
      <c r="S8" s="31"/>
    </row>
    <row r="9" spans="1:20" ht="51" customHeight="1" x14ac:dyDescent="0.25">
      <c r="A9" s="47" t="s">
        <v>1421</v>
      </c>
      <c r="B9" s="48" t="s">
        <v>1452</v>
      </c>
      <c r="C9" s="49" t="s">
        <v>1423</v>
      </c>
      <c r="D9" s="50">
        <f t="shared" si="9"/>
        <v>1799369</v>
      </c>
      <c r="E9" s="51">
        <v>940200</v>
      </c>
      <c r="F9" s="51">
        <v>769200</v>
      </c>
      <c r="G9" s="51">
        <v>89969</v>
      </c>
      <c r="H9" s="52">
        <f t="shared" si="3"/>
        <v>0</v>
      </c>
      <c r="I9" s="51">
        <v>0</v>
      </c>
      <c r="J9" s="51">
        <v>0</v>
      </c>
      <c r="K9" s="51">
        <v>0</v>
      </c>
      <c r="L9" s="17">
        <f t="shared" si="5"/>
        <v>0</v>
      </c>
      <c r="M9" s="17">
        <f t="shared" si="6"/>
        <v>0</v>
      </c>
      <c r="N9" s="17">
        <f t="shared" si="7"/>
        <v>0</v>
      </c>
      <c r="O9" s="29">
        <f t="shared" si="8"/>
        <v>0</v>
      </c>
      <c r="P9" s="39" t="s">
        <v>1457</v>
      </c>
      <c r="Q9" s="31"/>
      <c r="R9" s="31"/>
      <c r="S9" s="31"/>
    </row>
    <row r="10" spans="1:20" ht="68.25" customHeight="1" x14ac:dyDescent="0.25">
      <c r="A10" s="43" t="s">
        <v>1424</v>
      </c>
      <c r="B10" s="44" t="s">
        <v>1453</v>
      </c>
      <c r="C10" s="45"/>
      <c r="D10" s="42">
        <f t="shared" si="9"/>
        <v>1066100060</v>
      </c>
      <c r="E10" s="46">
        <f>E11+E12</f>
        <v>701719100</v>
      </c>
      <c r="F10" s="46">
        <f t="shared" ref="F10:G10" si="12">F11+F12</f>
        <v>0</v>
      </c>
      <c r="G10" s="46">
        <f t="shared" si="12"/>
        <v>364380960</v>
      </c>
      <c r="H10" s="38">
        <f t="shared" si="3"/>
        <v>0</v>
      </c>
      <c r="I10" s="46">
        <f>I11+I12</f>
        <v>0</v>
      </c>
      <c r="J10" s="46">
        <f t="shared" ref="J10:K10" si="13">J11+J12</f>
        <v>0</v>
      </c>
      <c r="K10" s="46">
        <f t="shared" si="13"/>
        <v>0</v>
      </c>
      <c r="L10" s="17">
        <f t="shared" si="5"/>
        <v>0</v>
      </c>
      <c r="M10" s="17">
        <f t="shared" si="6"/>
        <v>0</v>
      </c>
      <c r="N10" s="17">
        <f t="shared" si="7"/>
        <v>0</v>
      </c>
      <c r="O10" s="29">
        <f t="shared" si="8"/>
        <v>0</v>
      </c>
      <c r="P10" s="39"/>
      <c r="Q10" s="31"/>
      <c r="R10" s="31"/>
      <c r="S10" s="31"/>
    </row>
    <row r="11" spans="1:20" ht="47.25" customHeight="1" x14ac:dyDescent="0.25">
      <c r="A11" s="47" t="s">
        <v>1425</v>
      </c>
      <c r="B11" s="48" t="s">
        <v>528</v>
      </c>
      <c r="C11" s="49" t="s">
        <v>1427</v>
      </c>
      <c r="D11" s="50">
        <f t="shared" si="9"/>
        <v>327448375</v>
      </c>
      <c r="E11" s="51">
        <v>0</v>
      </c>
      <c r="F11" s="51">
        <v>0</v>
      </c>
      <c r="G11" s="51">
        <v>327448375</v>
      </c>
      <c r="H11" s="52">
        <f t="shared" si="3"/>
        <v>0</v>
      </c>
      <c r="I11" s="51">
        <v>0</v>
      </c>
      <c r="J11" s="51">
        <v>0</v>
      </c>
      <c r="K11" s="51">
        <v>0</v>
      </c>
      <c r="L11" s="17">
        <f t="shared" si="5"/>
        <v>0</v>
      </c>
      <c r="M11" s="17">
        <f t="shared" si="6"/>
        <v>0</v>
      </c>
      <c r="N11" s="17">
        <f t="shared" si="7"/>
        <v>0</v>
      </c>
      <c r="O11" s="29">
        <f t="shared" si="8"/>
        <v>0</v>
      </c>
      <c r="P11" s="39" t="s">
        <v>1454</v>
      </c>
      <c r="Q11" s="31"/>
      <c r="R11" s="31"/>
      <c r="S11" s="31"/>
    </row>
    <row r="12" spans="1:20" ht="43.5" customHeight="1" x14ac:dyDescent="0.25">
      <c r="A12" s="47" t="s">
        <v>1426</v>
      </c>
      <c r="B12" s="48" t="s">
        <v>615</v>
      </c>
      <c r="C12" s="49" t="s">
        <v>1427</v>
      </c>
      <c r="D12" s="50">
        <f t="shared" si="9"/>
        <v>738651685</v>
      </c>
      <c r="E12" s="51">
        <v>701719100</v>
      </c>
      <c r="F12" s="51">
        <v>0</v>
      </c>
      <c r="G12" s="51">
        <v>36932585</v>
      </c>
      <c r="H12" s="52">
        <f t="shared" si="3"/>
        <v>0</v>
      </c>
      <c r="I12" s="51">
        <v>0</v>
      </c>
      <c r="J12" s="51">
        <v>0</v>
      </c>
      <c r="K12" s="51">
        <v>0</v>
      </c>
      <c r="L12" s="17">
        <f t="shared" si="5"/>
        <v>0</v>
      </c>
      <c r="M12" s="17">
        <f t="shared" si="6"/>
        <v>0</v>
      </c>
      <c r="N12" s="17">
        <f t="shared" si="7"/>
        <v>0</v>
      </c>
      <c r="O12" s="29">
        <f t="shared" si="8"/>
        <v>0</v>
      </c>
      <c r="P12" s="53" t="s">
        <v>1455</v>
      </c>
      <c r="Q12" s="31"/>
      <c r="R12" s="31"/>
      <c r="S12" s="31"/>
    </row>
    <row r="13" spans="1:20" ht="68.25" customHeight="1" x14ac:dyDescent="0.25">
      <c r="A13" s="43" t="s">
        <v>1456</v>
      </c>
      <c r="B13" s="44" t="s">
        <v>1451</v>
      </c>
      <c r="C13" s="54"/>
      <c r="D13" s="42">
        <f t="shared" si="9"/>
        <v>10491871</v>
      </c>
      <c r="E13" s="46">
        <f>E14+E15+E16</f>
        <v>3056800</v>
      </c>
      <c r="F13" s="46">
        <f t="shared" ref="F13:G13" si="14">F14+F15+F16</f>
        <v>0</v>
      </c>
      <c r="G13" s="46">
        <f t="shared" si="14"/>
        <v>7435071</v>
      </c>
      <c r="H13" s="38">
        <f t="shared" si="3"/>
        <v>0</v>
      </c>
      <c r="I13" s="46">
        <f>I14+I15+I16</f>
        <v>0</v>
      </c>
      <c r="J13" s="46">
        <f t="shared" ref="J13:K13" si="15">J14+J15+J16</f>
        <v>0</v>
      </c>
      <c r="K13" s="46">
        <f t="shared" si="15"/>
        <v>0</v>
      </c>
      <c r="L13" s="17">
        <f t="shared" si="5"/>
        <v>0</v>
      </c>
      <c r="M13" s="17">
        <f t="shared" si="6"/>
        <v>0</v>
      </c>
      <c r="N13" s="17">
        <f t="shared" si="7"/>
        <v>0</v>
      </c>
      <c r="O13" s="29">
        <f t="shared" si="8"/>
        <v>0</v>
      </c>
      <c r="P13" s="53"/>
      <c r="Q13" s="31"/>
      <c r="R13" s="31"/>
      <c r="S13" s="31"/>
    </row>
    <row r="14" spans="1:20" ht="63.75" customHeight="1" x14ac:dyDescent="0.25">
      <c r="A14" s="47" t="s">
        <v>1393</v>
      </c>
      <c r="B14" s="48" t="s">
        <v>608</v>
      </c>
      <c r="C14" s="49" t="s">
        <v>1423</v>
      </c>
      <c r="D14" s="50">
        <f t="shared" si="9"/>
        <v>3217685</v>
      </c>
      <c r="E14" s="51">
        <v>3056800</v>
      </c>
      <c r="F14" s="51">
        <v>0</v>
      </c>
      <c r="G14" s="51">
        <v>160885</v>
      </c>
      <c r="H14" s="52">
        <f t="shared" si="3"/>
        <v>0</v>
      </c>
      <c r="I14" s="51">
        <v>0</v>
      </c>
      <c r="J14" s="51">
        <v>0</v>
      </c>
      <c r="K14" s="51">
        <v>0</v>
      </c>
      <c r="L14" s="17">
        <f t="shared" si="5"/>
        <v>0</v>
      </c>
      <c r="M14" s="17">
        <f t="shared" si="6"/>
        <v>0</v>
      </c>
      <c r="N14" s="17">
        <f t="shared" si="7"/>
        <v>0</v>
      </c>
      <c r="O14" s="29">
        <f t="shared" si="8"/>
        <v>0</v>
      </c>
      <c r="P14" s="53" t="s">
        <v>1458</v>
      </c>
      <c r="Q14" s="31"/>
      <c r="R14" s="31"/>
      <c r="S14" s="31"/>
    </row>
    <row r="15" spans="1:20" ht="30.75" customHeight="1" x14ac:dyDescent="0.25">
      <c r="A15" s="76" t="s">
        <v>1428</v>
      </c>
      <c r="B15" s="74" t="s">
        <v>524</v>
      </c>
      <c r="C15" s="49" t="s">
        <v>1423</v>
      </c>
      <c r="D15" s="50">
        <f t="shared" si="9"/>
        <v>6975016</v>
      </c>
      <c r="E15" s="51">
        <v>0</v>
      </c>
      <c r="F15" s="51">
        <v>0</v>
      </c>
      <c r="G15" s="51">
        <v>6975016</v>
      </c>
      <c r="H15" s="52">
        <f t="shared" si="3"/>
        <v>0</v>
      </c>
      <c r="I15" s="51">
        <v>0</v>
      </c>
      <c r="J15" s="51">
        <v>0</v>
      </c>
      <c r="K15" s="51">
        <v>0</v>
      </c>
      <c r="L15" s="17">
        <f t="shared" si="5"/>
        <v>0</v>
      </c>
      <c r="M15" s="17">
        <f t="shared" si="6"/>
        <v>0</v>
      </c>
      <c r="N15" s="17">
        <f t="shared" si="7"/>
        <v>0</v>
      </c>
      <c r="O15" s="29">
        <f t="shared" si="8"/>
        <v>0</v>
      </c>
      <c r="P15" s="53" t="s">
        <v>1459</v>
      </c>
      <c r="Q15" s="31"/>
      <c r="R15" s="31"/>
      <c r="S15" s="31"/>
    </row>
    <row r="16" spans="1:20" ht="29.25" customHeight="1" x14ac:dyDescent="0.25">
      <c r="A16" s="77"/>
      <c r="B16" s="75"/>
      <c r="C16" s="49" t="s">
        <v>1422</v>
      </c>
      <c r="D16" s="50">
        <f t="shared" si="9"/>
        <v>299170</v>
      </c>
      <c r="E16" s="51">
        <v>0</v>
      </c>
      <c r="F16" s="51">
        <v>0</v>
      </c>
      <c r="G16" s="51">
        <v>299170</v>
      </c>
      <c r="H16" s="52">
        <f t="shared" si="3"/>
        <v>0</v>
      </c>
      <c r="I16" s="51">
        <v>0</v>
      </c>
      <c r="J16" s="51">
        <v>0</v>
      </c>
      <c r="K16" s="51">
        <v>0</v>
      </c>
      <c r="L16" s="17">
        <f t="shared" si="5"/>
        <v>0</v>
      </c>
      <c r="M16" s="17">
        <f t="shared" si="6"/>
        <v>0</v>
      </c>
      <c r="N16" s="17">
        <f t="shared" si="7"/>
        <v>0</v>
      </c>
      <c r="O16" s="29">
        <f t="shared" si="8"/>
        <v>0</v>
      </c>
      <c r="P16" s="53" t="s">
        <v>1459</v>
      </c>
      <c r="Q16" s="31"/>
      <c r="R16" s="31"/>
      <c r="S16" s="31"/>
    </row>
    <row r="17" spans="1:21" ht="68.25" customHeight="1" x14ac:dyDescent="0.25">
      <c r="A17" s="55" t="s">
        <v>1460</v>
      </c>
      <c r="B17" s="56" t="s">
        <v>1461</v>
      </c>
      <c r="C17" s="54"/>
      <c r="D17" s="42">
        <f t="shared" si="9"/>
        <v>4048004</v>
      </c>
      <c r="E17" s="46">
        <f>E18+E19</f>
        <v>2476802</v>
      </c>
      <c r="F17" s="46">
        <f t="shared" ref="F17:G17" si="16">F18+F19</f>
        <v>0</v>
      </c>
      <c r="G17" s="46">
        <f t="shared" si="16"/>
        <v>1571202</v>
      </c>
      <c r="H17" s="38">
        <f t="shared" si="3"/>
        <v>0</v>
      </c>
      <c r="I17" s="46">
        <f>I18+I19</f>
        <v>0</v>
      </c>
      <c r="J17" s="46">
        <f t="shared" ref="J17:K17" si="17">J18+J19</f>
        <v>0</v>
      </c>
      <c r="K17" s="46">
        <f t="shared" si="17"/>
        <v>0</v>
      </c>
      <c r="L17" s="17">
        <f t="shared" si="5"/>
        <v>0</v>
      </c>
      <c r="M17" s="17">
        <f t="shared" si="6"/>
        <v>0</v>
      </c>
      <c r="N17" s="17">
        <f t="shared" si="7"/>
        <v>0</v>
      </c>
      <c r="O17" s="29">
        <f t="shared" si="8"/>
        <v>0</v>
      </c>
      <c r="P17" s="53"/>
      <c r="Q17" s="31"/>
      <c r="R17" s="31"/>
      <c r="S17" s="31"/>
    </row>
    <row r="18" spans="1:21" ht="48" customHeight="1" x14ac:dyDescent="0.25">
      <c r="A18" s="47" t="s">
        <v>1463</v>
      </c>
      <c r="B18" s="48" t="s">
        <v>547</v>
      </c>
      <c r="C18" s="49" t="s">
        <v>1423</v>
      </c>
      <c r="D18" s="50">
        <f t="shared" si="9"/>
        <v>745600</v>
      </c>
      <c r="E18" s="51">
        <v>0</v>
      </c>
      <c r="F18" s="51">
        <v>0</v>
      </c>
      <c r="G18" s="51">
        <v>745600</v>
      </c>
      <c r="H18" s="52">
        <f t="shared" si="3"/>
        <v>0</v>
      </c>
      <c r="I18" s="51">
        <v>0</v>
      </c>
      <c r="J18" s="51">
        <v>0</v>
      </c>
      <c r="K18" s="51">
        <v>0</v>
      </c>
      <c r="L18" s="17">
        <f t="shared" si="5"/>
        <v>0</v>
      </c>
      <c r="M18" s="17">
        <f t="shared" si="6"/>
        <v>0</v>
      </c>
      <c r="N18" s="17">
        <f t="shared" si="7"/>
        <v>0</v>
      </c>
      <c r="O18" s="29">
        <f t="shared" si="8"/>
        <v>0</v>
      </c>
      <c r="P18" s="39" t="s">
        <v>1462</v>
      </c>
      <c r="Q18" s="31"/>
      <c r="R18" s="31"/>
      <c r="S18" s="31"/>
    </row>
    <row r="19" spans="1:21" ht="139.5" customHeight="1" x14ac:dyDescent="0.25">
      <c r="A19" s="47" t="s">
        <v>1465</v>
      </c>
      <c r="B19" s="48" t="s">
        <v>1464</v>
      </c>
      <c r="C19" s="49" t="s">
        <v>1423</v>
      </c>
      <c r="D19" s="50">
        <f t="shared" si="9"/>
        <v>3302404</v>
      </c>
      <c r="E19" s="51">
        <v>2476802</v>
      </c>
      <c r="F19" s="51">
        <v>0</v>
      </c>
      <c r="G19" s="51">
        <v>825602</v>
      </c>
      <c r="H19" s="52">
        <f t="shared" si="3"/>
        <v>0</v>
      </c>
      <c r="I19" s="51">
        <v>0</v>
      </c>
      <c r="J19" s="51">
        <v>0</v>
      </c>
      <c r="K19" s="51">
        <v>0</v>
      </c>
      <c r="L19" s="17">
        <f t="shared" si="5"/>
        <v>0</v>
      </c>
      <c r="M19" s="17">
        <f t="shared" si="6"/>
        <v>0</v>
      </c>
      <c r="N19" s="17">
        <f t="shared" si="7"/>
        <v>0</v>
      </c>
      <c r="O19" s="29">
        <f t="shared" si="8"/>
        <v>0</v>
      </c>
      <c r="P19" s="53" t="s">
        <v>1466</v>
      </c>
      <c r="Q19" s="57"/>
      <c r="R19" s="57"/>
      <c r="S19" s="57"/>
      <c r="T19" s="18"/>
      <c r="U19" s="18"/>
    </row>
    <row r="20" spans="1:21" ht="63" customHeight="1" x14ac:dyDescent="0.25">
      <c r="A20" s="43" t="s">
        <v>1467</v>
      </c>
      <c r="B20" s="44" t="s">
        <v>1468</v>
      </c>
      <c r="C20" s="54"/>
      <c r="D20" s="42">
        <f t="shared" si="9"/>
        <v>0</v>
      </c>
      <c r="E20" s="46">
        <f>E21+E22</f>
        <v>0</v>
      </c>
      <c r="F20" s="46">
        <f t="shared" ref="F20:G20" si="18">F21+F22</f>
        <v>0</v>
      </c>
      <c r="G20" s="46">
        <f t="shared" si="18"/>
        <v>0</v>
      </c>
      <c r="H20" s="38">
        <f t="shared" si="3"/>
        <v>0</v>
      </c>
      <c r="I20" s="46">
        <f>I21+I22</f>
        <v>0</v>
      </c>
      <c r="J20" s="46">
        <f t="shared" ref="J20:K20" si="19">J21+J22</f>
        <v>0</v>
      </c>
      <c r="K20" s="46">
        <f t="shared" si="19"/>
        <v>0</v>
      </c>
      <c r="L20" s="17">
        <f t="shared" si="5"/>
        <v>0</v>
      </c>
      <c r="M20" s="17">
        <f t="shared" si="6"/>
        <v>0</v>
      </c>
      <c r="N20" s="17">
        <f t="shared" si="7"/>
        <v>0</v>
      </c>
      <c r="O20" s="29">
        <f t="shared" si="8"/>
        <v>0</v>
      </c>
      <c r="P20" s="58"/>
      <c r="Q20" s="57"/>
      <c r="R20" s="57"/>
      <c r="S20" s="57"/>
      <c r="T20" s="18"/>
      <c r="U20" s="18"/>
    </row>
    <row r="21" spans="1:21" ht="46.5" customHeight="1" x14ac:dyDescent="0.25">
      <c r="A21" s="47" t="s">
        <v>1471</v>
      </c>
      <c r="B21" s="48" t="s">
        <v>528</v>
      </c>
      <c r="C21" s="49" t="s">
        <v>1423</v>
      </c>
      <c r="D21" s="50">
        <f t="shared" si="9"/>
        <v>0</v>
      </c>
      <c r="E21" s="51">
        <v>0</v>
      </c>
      <c r="F21" s="51">
        <v>0</v>
      </c>
      <c r="G21" s="51">
        <v>0</v>
      </c>
      <c r="H21" s="52">
        <f t="shared" si="3"/>
        <v>0</v>
      </c>
      <c r="I21" s="51">
        <v>0</v>
      </c>
      <c r="J21" s="51">
        <v>0</v>
      </c>
      <c r="K21" s="51">
        <v>0</v>
      </c>
      <c r="L21" s="17">
        <f t="shared" si="5"/>
        <v>0</v>
      </c>
      <c r="M21" s="17">
        <f t="shared" si="6"/>
        <v>0</v>
      </c>
      <c r="N21" s="17">
        <f t="shared" si="7"/>
        <v>0</v>
      </c>
      <c r="O21" s="29">
        <f t="shared" si="8"/>
        <v>0</v>
      </c>
      <c r="P21" s="58" t="s">
        <v>1469</v>
      </c>
      <c r="Q21" s="57"/>
      <c r="R21" s="57"/>
      <c r="S21" s="57"/>
      <c r="T21" s="18"/>
      <c r="U21" s="18"/>
    </row>
    <row r="22" spans="1:21" ht="27" customHeight="1" x14ac:dyDescent="0.25">
      <c r="A22" s="47" t="s">
        <v>1472</v>
      </c>
      <c r="B22" s="48" t="s">
        <v>524</v>
      </c>
      <c r="C22" s="49" t="s">
        <v>1423</v>
      </c>
      <c r="D22" s="50">
        <f t="shared" si="9"/>
        <v>0</v>
      </c>
      <c r="E22" s="51">
        <v>0</v>
      </c>
      <c r="F22" s="51">
        <v>0</v>
      </c>
      <c r="G22" s="51">
        <v>0</v>
      </c>
      <c r="H22" s="52">
        <f t="shared" si="3"/>
        <v>0</v>
      </c>
      <c r="I22" s="51">
        <v>0</v>
      </c>
      <c r="J22" s="51">
        <v>0</v>
      </c>
      <c r="K22" s="51">
        <v>0</v>
      </c>
      <c r="L22" s="17">
        <f t="shared" si="5"/>
        <v>0</v>
      </c>
      <c r="M22" s="17">
        <f t="shared" si="6"/>
        <v>0</v>
      </c>
      <c r="N22" s="17">
        <f t="shared" si="7"/>
        <v>0</v>
      </c>
      <c r="O22" s="29">
        <f t="shared" si="8"/>
        <v>0</v>
      </c>
      <c r="P22" s="58" t="s">
        <v>1470</v>
      </c>
      <c r="Q22" s="57"/>
      <c r="R22" s="57"/>
      <c r="S22" s="57"/>
      <c r="T22" s="18"/>
      <c r="U22" s="18"/>
    </row>
    <row r="23" spans="1:21" ht="78" customHeight="1" x14ac:dyDescent="0.25">
      <c r="A23" s="59" t="s">
        <v>1473</v>
      </c>
      <c r="B23" s="60" t="s">
        <v>1493</v>
      </c>
      <c r="C23" s="61"/>
      <c r="D23" s="42">
        <f t="shared" si="9"/>
        <v>753448747</v>
      </c>
      <c r="E23" s="42">
        <f>E24</f>
        <v>27893600</v>
      </c>
      <c r="F23" s="42">
        <f t="shared" ref="F23:G23" si="20">F24</f>
        <v>0</v>
      </c>
      <c r="G23" s="42">
        <f t="shared" si="20"/>
        <v>725555147</v>
      </c>
      <c r="H23" s="38">
        <f t="shared" si="3"/>
        <v>18317992.420000002</v>
      </c>
      <c r="I23" s="42">
        <f>I24</f>
        <v>0</v>
      </c>
      <c r="J23" s="42">
        <f t="shared" ref="J23:K23" si="21">J24</f>
        <v>0</v>
      </c>
      <c r="K23" s="42">
        <f t="shared" si="21"/>
        <v>18317992.420000002</v>
      </c>
      <c r="L23" s="17">
        <f t="shared" si="5"/>
        <v>2.4312194416589827E-2</v>
      </c>
      <c r="M23" s="17">
        <f t="shared" si="6"/>
        <v>0</v>
      </c>
      <c r="N23" s="17">
        <f t="shared" si="7"/>
        <v>0</v>
      </c>
      <c r="O23" s="29">
        <f t="shared" si="8"/>
        <v>2.5246864412361479E-2</v>
      </c>
      <c r="P23" s="58"/>
      <c r="Q23" s="57"/>
      <c r="R23" s="57"/>
      <c r="S23" s="57"/>
      <c r="T23" s="18"/>
      <c r="U23" s="18"/>
    </row>
    <row r="24" spans="1:21" ht="43.5" customHeight="1" x14ac:dyDescent="0.25">
      <c r="A24" s="43" t="s">
        <v>1475</v>
      </c>
      <c r="B24" s="44" t="s">
        <v>1474</v>
      </c>
      <c r="C24" s="54"/>
      <c r="D24" s="42">
        <f t="shared" si="9"/>
        <v>753448747</v>
      </c>
      <c r="E24" s="46">
        <f>E25+E26+E27</f>
        <v>27893600</v>
      </c>
      <c r="F24" s="46">
        <f t="shared" ref="F24:G24" si="22">F25+F26+F27</f>
        <v>0</v>
      </c>
      <c r="G24" s="46">
        <f t="shared" si="22"/>
        <v>725555147</v>
      </c>
      <c r="H24" s="38">
        <f t="shared" si="3"/>
        <v>18317992.420000002</v>
      </c>
      <c r="I24" s="46">
        <f>I25+I26+I27</f>
        <v>0</v>
      </c>
      <c r="J24" s="46">
        <f t="shared" ref="J24:K24" si="23">J25+J26+J27</f>
        <v>0</v>
      </c>
      <c r="K24" s="46">
        <f t="shared" si="23"/>
        <v>18317992.420000002</v>
      </c>
      <c r="L24" s="17">
        <f t="shared" si="5"/>
        <v>2.4312194416589827E-2</v>
      </c>
      <c r="M24" s="17">
        <f t="shared" si="6"/>
        <v>0</v>
      </c>
      <c r="N24" s="17">
        <f t="shared" si="7"/>
        <v>0</v>
      </c>
      <c r="O24" s="29">
        <f t="shared" si="8"/>
        <v>2.5246864412361479E-2</v>
      </c>
      <c r="P24" s="58"/>
      <c r="Q24" s="57"/>
      <c r="R24" s="57"/>
      <c r="S24" s="57"/>
      <c r="T24" s="18"/>
      <c r="U24" s="18"/>
    </row>
    <row r="25" spans="1:21" ht="45" customHeight="1" x14ac:dyDescent="0.25">
      <c r="A25" s="47" t="s">
        <v>1476</v>
      </c>
      <c r="B25" s="48" t="s">
        <v>512</v>
      </c>
      <c r="C25" s="49" t="s">
        <v>1423</v>
      </c>
      <c r="D25" s="50">
        <f t="shared" si="9"/>
        <v>724113378</v>
      </c>
      <c r="E25" s="51">
        <v>0</v>
      </c>
      <c r="F25" s="51">
        <v>0</v>
      </c>
      <c r="G25" s="51">
        <v>724113378</v>
      </c>
      <c r="H25" s="52">
        <f t="shared" si="3"/>
        <v>18317992.420000002</v>
      </c>
      <c r="I25" s="51">
        <v>0</v>
      </c>
      <c r="J25" s="51">
        <v>0</v>
      </c>
      <c r="K25" s="51">
        <v>18317992.420000002</v>
      </c>
      <c r="L25" s="17">
        <f t="shared" si="5"/>
        <v>2.5297132985713188E-2</v>
      </c>
      <c r="M25" s="17">
        <f t="shared" si="6"/>
        <v>0</v>
      </c>
      <c r="N25" s="17">
        <f t="shared" si="7"/>
        <v>0</v>
      </c>
      <c r="O25" s="29">
        <f t="shared" si="8"/>
        <v>2.5297132985713188E-2</v>
      </c>
      <c r="P25" s="58" t="s">
        <v>1477</v>
      </c>
      <c r="Q25" s="57"/>
      <c r="R25" s="57"/>
      <c r="S25" s="57"/>
      <c r="T25" s="18"/>
      <c r="U25" s="18"/>
    </row>
    <row r="26" spans="1:21" ht="79.5" customHeight="1" x14ac:dyDescent="0.25">
      <c r="A26" s="47" t="s">
        <v>1479</v>
      </c>
      <c r="B26" s="48" t="s">
        <v>1478</v>
      </c>
      <c r="C26" s="49" t="s">
        <v>1423</v>
      </c>
      <c r="D26" s="50">
        <f t="shared" si="9"/>
        <v>28835369</v>
      </c>
      <c r="E26" s="51">
        <v>27393600</v>
      </c>
      <c r="F26" s="51">
        <v>0</v>
      </c>
      <c r="G26" s="51">
        <v>1441769</v>
      </c>
      <c r="H26" s="52">
        <f t="shared" si="3"/>
        <v>0</v>
      </c>
      <c r="I26" s="51">
        <v>0</v>
      </c>
      <c r="J26" s="51">
        <v>0</v>
      </c>
      <c r="K26" s="51">
        <v>0</v>
      </c>
      <c r="L26" s="17">
        <f t="shared" si="5"/>
        <v>0</v>
      </c>
      <c r="M26" s="17">
        <f t="shared" si="6"/>
        <v>0</v>
      </c>
      <c r="N26" s="17">
        <f t="shared" si="7"/>
        <v>0</v>
      </c>
      <c r="O26" s="29">
        <f t="shared" si="8"/>
        <v>0</v>
      </c>
      <c r="P26" s="58" t="s">
        <v>1480</v>
      </c>
      <c r="Q26" s="57"/>
      <c r="R26" s="57"/>
      <c r="S26" s="57"/>
      <c r="T26" s="18"/>
      <c r="U26" s="18"/>
    </row>
    <row r="27" spans="1:21" ht="65.25" customHeight="1" x14ac:dyDescent="0.25">
      <c r="A27" s="47" t="s">
        <v>1482</v>
      </c>
      <c r="B27" s="48" t="s">
        <v>1481</v>
      </c>
      <c r="C27" s="49" t="s">
        <v>1423</v>
      </c>
      <c r="D27" s="50">
        <f t="shared" si="9"/>
        <v>500000</v>
      </c>
      <c r="E27" s="51">
        <v>500000</v>
      </c>
      <c r="F27" s="51">
        <v>0</v>
      </c>
      <c r="G27" s="51">
        <v>0</v>
      </c>
      <c r="H27" s="52">
        <f t="shared" si="3"/>
        <v>0</v>
      </c>
      <c r="I27" s="51">
        <v>0</v>
      </c>
      <c r="J27" s="51">
        <v>0</v>
      </c>
      <c r="K27" s="51">
        <v>0</v>
      </c>
      <c r="L27" s="17">
        <f t="shared" si="5"/>
        <v>0</v>
      </c>
      <c r="M27" s="17">
        <f t="shared" si="6"/>
        <v>0</v>
      </c>
      <c r="N27" s="17">
        <f t="shared" si="7"/>
        <v>0</v>
      </c>
      <c r="O27" s="29">
        <f t="shared" si="8"/>
        <v>0</v>
      </c>
      <c r="P27" s="62"/>
      <c r="Q27" s="57"/>
      <c r="R27" s="57"/>
      <c r="S27" s="57"/>
      <c r="T27" s="18"/>
      <c r="U27" s="18"/>
    </row>
    <row r="28" spans="1:21" ht="65.25" customHeight="1" x14ac:dyDescent="0.25">
      <c r="A28" s="59" t="s">
        <v>1483</v>
      </c>
      <c r="B28" s="60" t="s">
        <v>1494</v>
      </c>
      <c r="C28" s="63"/>
      <c r="D28" s="42">
        <f t="shared" si="9"/>
        <v>28463200</v>
      </c>
      <c r="E28" s="42">
        <f>E29+E31</f>
        <v>0</v>
      </c>
      <c r="F28" s="42">
        <f t="shared" ref="F28:G28" si="24">F29+F31</f>
        <v>0</v>
      </c>
      <c r="G28" s="42">
        <f t="shared" si="24"/>
        <v>28463200</v>
      </c>
      <c r="H28" s="38">
        <f t="shared" si="3"/>
        <v>804315.3</v>
      </c>
      <c r="I28" s="42">
        <f>I29+I31</f>
        <v>0</v>
      </c>
      <c r="J28" s="42">
        <f t="shared" ref="J28:K28" si="25">J29+J31</f>
        <v>0</v>
      </c>
      <c r="K28" s="42">
        <f t="shared" si="25"/>
        <v>804315.3</v>
      </c>
      <c r="L28" s="17">
        <f t="shared" si="5"/>
        <v>2.8258077096039801E-2</v>
      </c>
      <c r="M28" s="17">
        <f t="shared" si="6"/>
        <v>0</v>
      </c>
      <c r="N28" s="17">
        <f t="shared" si="7"/>
        <v>0</v>
      </c>
      <c r="O28" s="29">
        <f t="shared" si="8"/>
        <v>2.8258077096039801E-2</v>
      </c>
      <c r="P28" s="62"/>
      <c r="Q28" s="57"/>
      <c r="R28" s="57"/>
      <c r="S28" s="57"/>
      <c r="T28" s="18"/>
      <c r="U28" s="18"/>
    </row>
    <row r="29" spans="1:21" ht="65.25" customHeight="1" x14ac:dyDescent="0.25">
      <c r="A29" s="43" t="s">
        <v>1484</v>
      </c>
      <c r="B29" s="44" t="s">
        <v>1485</v>
      </c>
      <c r="C29" s="64"/>
      <c r="D29" s="42">
        <f t="shared" si="9"/>
        <v>28463200</v>
      </c>
      <c r="E29" s="46">
        <f>E30</f>
        <v>0</v>
      </c>
      <c r="F29" s="46">
        <f t="shared" ref="F29:G29" si="26">F30</f>
        <v>0</v>
      </c>
      <c r="G29" s="46">
        <f t="shared" si="26"/>
        <v>28463200</v>
      </c>
      <c r="H29" s="38">
        <f t="shared" si="3"/>
        <v>804315.3</v>
      </c>
      <c r="I29" s="46">
        <f>I30</f>
        <v>0</v>
      </c>
      <c r="J29" s="46">
        <f t="shared" ref="J29:K29" si="27">J30</f>
        <v>0</v>
      </c>
      <c r="K29" s="46">
        <f t="shared" si="27"/>
        <v>804315.3</v>
      </c>
      <c r="L29" s="17">
        <f t="shared" si="5"/>
        <v>2.8258077096039801E-2</v>
      </c>
      <c r="M29" s="17">
        <f t="shared" si="6"/>
        <v>0</v>
      </c>
      <c r="N29" s="17">
        <f t="shared" si="7"/>
        <v>0</v>
      </c>
      <c r="O29" s="29">
        <f t="shared" si="8"/>
        <v>2.8258077096039801E-2</v>
      </c>
      <c r="P29" s="62"/>
      <c r="Q29" s="57"/>
      <c r="R29" s="57"/>
      <c r="S29" s="57"/>
      <c r="T29" s="18"/>
      <c r="U29" s="18"/>
    </row>
    <row r="30" spans="1:21" ht="41.25" customHeight="1" x14ac:dyDescent="0.25">
      <c r="A30" s="47" t="s">
        <v>1487</v>
      </c>
      <c r="B30" s="48" t="s">
        <v>1486</v>
      </c>
      <c r="C30" s="49" t="s">
        <v>1423</v>
      </c>
      <c r="D30" s="50">
        <f t="shared" si="9"/>
        <v>28463200</v>
      </c>
      <c r="E30" s="51">
        <v>0</v>
      </c>
      <c r="F30" s="51">
        <v>0</v>
      </c>
      <c r="G30" s="51">
        <v>28463200</v>
      </c>
      <c r="H30" s="52">
        <f t="shared" si="3"/>
        <v>804315.3</v>
      </c>
      <c r="I30" s="51">
        <v>0</v>
      </c>
      <c r="J30" s="51">
        <v>0</v>
      </c>
      <c r="K30" s="51">
        <v>804315.3</v>
      </c>
      <c r="L30" s="17">
        <f t="shared" si="5"/>
        <v>2.8258077096039801E-2</v>
      </c>
      <c r="M30" s="17">
        <f t="shared" si="6"/>
        <v>0</v>
      </c>
      <c r="N30" s="17">
        <f t="shared" si="7"/>
        <v>0</v>
      </c>
      <c r="O30" s="29">
        <f t="shared" si="8"/>
        <v>2.8258077096039801E-2</v>
      </c>
      <c r="P30" s="62" t="s">
        <v>1488</v>
      </c>
      <c r="Q30" s="57"/>
      <c r="R30" s="57"/>
      <c r="S30" s="57"/>
      <c r="T30" s="18"/>
      <c r="U30" s="18"/>
    </row>
    <row r="31" spans="1:21" ht="44.25" customHeight="1" x14ac:dyDescent="0.25">
      <c r="A31" s="43" t="s">
        <v>1489</v>
      </c>
      <c r="B31" s="44" t="s">
        <v>1490</v>
      </c>
      <c r="C31" s="64"/>
      <c r="D31" s="42">
        <f t="shared" si="9"/>
        <v>0</v>
      </c>
      <c r="E31" s="46">
        <f>E32</f>
        <v>0</v>
      </c>
      <c r="F31" s="46">
        <f t="shared" ref="F31:G31" si="28">F32</f>
        <v>0</v>
      </c>
      <c r="G31" s="46">
        <f t="shared" si="28"/>
        <v>0</v>
      </c>
      <c r="H31" s="38">
        <f t="shared" si="3"/>
        <v>0</v>
      </c>
      <c r="I31" s="46">
        <f>I32</f>
        <v>0</v>
      </c>
      <c r="J31" s="46">
        <f t="shared" ref="J31:K31" si="29">J32</f>
        <v>0</v>
      </c>
      <c r="K31" s="46">
        <f t="shared" si="29"/>
        <v>0</v>
      </c>
      <c r="L31" s="17">
        <f t="shared" si="5"/>
        <v>0</v>
      </c>
      <c r="M31" s="17">
        <f t="shared" si="6"/>
        <v>0</v>
      </c>
      <c r="N31" s="17">
        <f t="shared" si="7"/>
        <v>0</v>
      </c>
      <c r="O31" s="29">
        <f t="shared" si="8"/>
        <v>0</v>
      </c>
      <c r="P31" s="62"/>
      <c r="Q31" s="57"/>
      <c r="R31" s="57"/>
      <c r="S31" s="57"/>
      <c r="T31" s="18"/>
      <c r="U31" s="18"/>
    </row>
    <row r="32" spans="1:21" ht="37.5" hidden="1" customHeight="1" x14ac:dyDescent="0.25">
      <c r="A32" s="65"/>
      <c r="B32" s="66"/>
      <c r="C32" s="49" t="s">
        <v>1423</v>
      </c>
      <c r="D32" s="50">
        <f t="shared" si="9"/>
        <v>0</v>
      </c>
      <c r="E32" s="51">
        <v>0</v>
      </c>
      <c r="F32" s="51">
        <v>0</v>
      </c>
      <c r="G32" s="51">
        <v>0</v>
      </c>
      <c r="H32" s="52">
        <f>I32+J32+K32</f>
        <v>0</v>
      </c>
      <c r="I32" s="51">
        <v>0</v>
      </c>
      <c r="J32" s="51">
        <v>0</v>
      </c>
      <c r="K32" s="51">
        <v>0</v>
      </c>
      <c r="L32" s="17">
        <f t="shared" si="5"/>
        <v>0</v>
      </c>
      <c r="M32" s="17">
        <f t="shared" si="6"/>
        <v>0</v>
      </c>
      <c r="N32" s="17">
        <f t="shared" si="7"/>
        <v>0</v>
      </c>
      <c r="O32" s="29">
        <f t="shared" si="8"/>
        <v>0</v>
      </c>
      <c r="P32" s="62"/>
      <c r="Q32" s="57"/>
      <c r="R32" s="57"/>
      <c r="S32" s="57"/>
      <c r="T32" s="18"/>
      <c r="U32" s="18"/>
    </row>
    <row r="33" spans="1:21" x14ac:dyDescent="0.25">
      <c r="A33" s="67"/>
      <c r="B33" s="68"/>
      <c r="C33" s="68"/>
      <c r="D33" s="68"/>
      <c r="E33" s="68"/>
      <c r="F33" s="68"/>
      <c r="G33" s="68"/>
      <c r="H33" s="69"/>
      <c r="I33" s="69"/>
      <c r="J33" s="69"/>
      <c r="K33" s="69"/>
      <c r="L33" s="70"/>
      <c r="M33" s="70"/>
      <c r="N33" s="70"/>
      <c r="O33" s="70"/>
      <c r="P33" s="57"/>
      <c r="Q33" s="57"/>
      <c r="R33" s="57"/>
      <c r="S33" s="57"/>
      <c r="T33" s="18"/>
      <c r="U33" s="18"/>
    </row>
    <row r="34" spans="1:21" x14ac:dyDescent="0.25">
      <c r="P34" s="18"/>
      <c r="Q34" s="18"/>
      <c r="R34" s="18"/>
      <c r="S34" s="18"/>
      <c r="T34" s="18"/>
      <c r="U34" s="18"/>
    </row>
    <row r="35" spans="1:21" hidden="1" outlineLevel="1" x14ac:dyDescent="0.25">
      <c r="C35" s="24" t="s">
        <v>1429</v>
      </c>
      <c r="D35" s="25">
        <f>SUMIF(Результат!C:C,"06*",Результат!U:U)</f>
        <v>709256223</v>
      </c>
      <c r="E35" s="25">
        <f>SUMIFS(Результат!U:U,Результат!C:C,"06*",Результат!Y:Y,"Окружной бюджет")</f>
        <v>25437308</v>
      </c>
      <c r="F35" s="25">
        <f>SUMIFS(Результат!U:U,Результат!C:C,"06*",Результат!Y:Y,"Федеральный бюджет")</f>
        <v>504852</v>
      </c>
      <c r="G35" s="25">
        <f>SUMIFS(Результат!U:U,Результат!C:C,"06*",Результат!Y:Y,"Местный бюджет")</f>
        <v>683314063</v>
      </c>
      <c r="H35" s="25">
        <f>SUMIF(Результат!C:C,"06*",Результат!O:O)</f>
        <v>71859742.319999993</v>
      </c>
      <c r="I35" s="22">
        <f>SUMIFS(Результат!O:O,Результат!C:C,"06*",Результат!Y:Y,"Окружной бюджет")</f>
        <v>0</v>
      </c>
      <c r="J35" s="22">
        <f>SUMIFS(Результат!O:O,Результат!C:C,"06*",Результат!Y:Y,"Федеральный бюджет")</f>
        <v>0</v>
      </c>
      <c r="K35" s="22">
        <f>SUMIFS(Результат!O:O,Результат!C:C,"06*",Результат!Y:Y,"Местный бюджет")</f>
        <v>71859742.319999993</v>
      </c>
      <c r="P35" s="18"/>
      <c r="Q35" s="18"/>
      <c r="R35" s="18"/>
      <c r="S35" s="18"/>
      <c r="T35" s="18"/>
      <c r="U35" s="18"/>
    </row>
    <row r="36" spans="1:21" hidden="1" outlineLevel="1" x14ac:dyDescent="0.25">
      <c r="C36" s="24" t="s">
        <v>1430</v>
      </c>
      <c r="D36" s="25">
        <f t="shared" ref="D36:K36" si="30">D6</f>
        <v>1864351251</v>
      </c>
      <c r="E36" s="25">
        <f t="shared" si="30"/>
        <v>736086502</v>
      </c>
      <c r="F36" s="25">
        <f t="shared" si="30"/>
        <v>769200</v>
      </c>
      <c r="G36" s="25">
        <f t="shared" si="30"/>
        <v>1127495549</v>
      </c>
      <c r="H36" s="25">
        <f t="shared" si="30"/>
        <v>19122307.720000003</v>
      </c>
      <c r="I36" s="25">
        <f t="shared" si="30"/>
        <v>0</v>
      </c>
      <c r="J36" s="25">
        <f t="shared" si="30"/>
        <v>0</v>
      </c>
      <c r="K36" s="22">
        <f t="shared" si="30"/>
        <v>19122307.720000003</v>
      </c>
      <c r="P36" s="18"/>
      <c r="Q36" s="18"/>
      <c r="R36" s="18"/>
      <c r="S36" s="18"/>
      <c r="T36" s="18"/>
      <c r="U36" s="18"/>
    </row>
    <row r="37" spans="1:21" hidden="1" outlineLevel="1" x14ac:dyDescent="0.25">
      <c r="C37" s="24" t="s">
        <v>1431</v>
      </c>
      <c r="D37" s="26">
        <f>D36-D35</f>
        <v>1155095028</v>
      </c>
      <c r="E37" s="26">
        <f>E36-E35</f>
        <v>710649194</v>
      </c>
      <c r="F37" s="26">
        <f>F36-F35</f>
        <v>264348</v>
      </c>
      <c r="G37" s="26">
        <f>G36-G35</f>
        <v>444181486</v>
      </c>
      <c r="H37" s="26">
        <f>ROUND(H36-H35,2)</f>
        <v>-52737434.600000001</v>
      </c>
      <c r="I37" s="26">
        <f>ROUND(I36-I35,2)</f>
        <v>0</v>
      </c>
      <c r="J37" s="26">
        <f>ROUND(J36-J35,2)</f>
        <v>0</v>
      </c>
      <c r="K37" s="26">
        <f>ROUND(K36-K35,2)</f>
        <v>-52737434.600000001</v>
      </c>
      <c r="P37" s="18"/>
      <c r="Q37" s="18"/>
      <c r="R37" s="18"/>
      <c r="S37" s="18"/>
      <c r="T37" s="18"/>
      <c r="U37" s="18"/>
    </row>
    <row r="38" spans="1:21" hidden="1" outlineLevel="1" x14ac:dyDescent="0.25">
      <c r="C38" s="24" t="s">
        <v>1432</v>
      </c>
      <c r="D38" s="26" t="e">
        <f>#REF!+#REF!</f>
        <v>#REF!</v>
      </c>
      <c r="E38" s="26" t="e">
        <f>#REF!+#REF!</f>
        <v>#REF!</v>
      </c>
      <c r="F38" s="26" t="e">
        <f>#REF!+#REF!</f>
        <v>#REF!</v>
      </c>
      <c r="G38" s="26" t="e">
        <f>#REF!+#REF!</f>
        <v>#REF!</v>
      </c>
      <c r="H38" s="26" t="e">
        <f>#REF!+#REF!</f>
        <v>#REF!</v>
      </c>
      <c r="I38" s="26" t="e">
        <f>#REF!+#REF!</f>
        <v>#REF!</v>
      </c>
      <c r="J38" s="26" t="e">
        <f>#REF!+#REF!</f>
        <v>#REF!</v>
      </c>
      <c r="K38" s="26" t="e">
        <f>#REF!+#REF!</f>
        <v>#REF!</v>
      </c>
      <c r="P38" s="18"/>
      <c r="Q38" s="18"/>
      <c r="R38" s="18"/>
      <c r="S38" s="18"/>
      <c r="T38" s="18"/>
      <c r="U38" s="18"/>
    </row>
    <row r="39" spans="1:21" hidden="1" outlineLevel="1" x14ac:dyDescent="0.25">
      <c r="C39" s="24" t="s">
        <v>1433</v>
      </c>
      <c r="D39" s="26" t="e">
        <f t="shared" ref="D39:K39" si="31">D37-D38</f>
        <v>#REF!</v>
      </c>
      <c r="E39" s="26" t="e">
        <f t="shared" si="31"/>
        <v>#REF!</v>
      </c>
      <c r="F39" s="26" t="e">
        <f t="shared" si="31"/>
        <v>#REF!</v>
      </c>
      <c r="G39" s="26" t="e">
        <f t="shared" si="31"/>
        <v>#REF!</v>
      </c>
      <c r="H39" s="26" t="e">
        <f t="shared" si="31"/>
        <v>#REF!</v>
      </c>
      <c r="I39" s="26" t="e">
        <f t="shared" si="31"/>
        <v>#REF!</v>
      </c>
      <c r="J39" s="26" t="e">
        <f t="shared" si="31"/>
        <v>#REF!</v>
      </c>
      <c r="K39" s="26" t="e">
        <f t="shared" si="31"/>
        <v>#REF!</v>
      </c>
      <c r="P39" s="18"/>
      <c r="Q39" s="18"/>
      <c r="R39" s="18"/>
      <c r="S39" s="18"/>
      <c r="T39" s="18"/>
      <c r="U39" s="18"/>
    </row>
    <row r="40" spans="1:21" hidden="1" outlineLevel="1" x14ac:dyDescent="0.25">
      <c r="D40" s="27" t="e">
        <f t="shared" ref="D40:K40" si="32">D38-D37-D39</f>
        <v>#REF!</v>
      </c>
      <c r="E40" s="27" t="e">
        <f t="shared" si="32"/>
        <v>#REF!</v>
      </c>
      <c r="F40" s="27" t="e">
        <f t="shared" si="32"/>
        <v>#REF!</v>
      </c>
      <c r="G40" s="27" t="e">
        <f t="shared" si="32"/>
        <v>#REF!</v>
      </c>
      <c r="H40" s="27" t="e">
        <f t="shared" si="32"/>
        <v>#REF!</v>
      </c>
      <c r="I40" s="27" t="e">
        <f t="shared" si="32"/>
        <v>#REF!</v>
      </c>
      <c r="J40" s="27" t="e">
        <f t="shared" si="32"/>
        <v>#REF!</v>
      </c>
      <c r="K40" s="27" t="e">
        <f t="shared" si="32"/>
        <v>#REF!</v>
      </c>
      <c r="P40" s="18"/>
      <c r="Q40" s="18"/>
      <c r="R40" s="18"/>
      <c r="S40" s="18"/>
      <c r="T40" s="18"/>
      <c r="U40" s="18"/>
    </row>
    <row r="41" spans="1:21" collapsed="1" x14ac:dyDescent="0.25"/>
    <row r="42" spans="1:21" x14ac:dyDescent="0.25">
      <c r="H42" s="28"/>
    </row>
    <row r="43" spans="1:21" x14ac:dyDescent="0.25">
      <c r="D43" s="16"/>
    </row>
    <row r="44" spans="1:21" x14ac:dyDescent="0.25">
      <c r="D44" s="16"/>
    </row>
  </sheetData>
  <mergeCells count="11">
    <mergeCell ref="A5:O5"/>
    <mergeCell ref="B6:C6"/>
    <mergeCell ref="B15:B16"/>
    <mergeCell ref="A15:A16"/>
    <mergeCell ref="A1:O1"/>
    <mergeCell ref="A2:A3"/>
    <mergeCell ref="C2:C3"/>
    <mergeCell ref="D2:G2"/>
    <mergeCell ref="H2:K2"/>
    <mergeCell ref="L2:O2"/>
    <mergeCell ref="B2:B3"/>
  </mergeCells>
  <pageMargins left="0" right="0" top="0.19685039370078741" bottom="0" header="0.31496062992125984" footer="0.31496062992125984"/>
  <pageSetup paperSize="9" scale="44" fitToHeight="10" orientation="landscape" r:id="rId1"/>
  <headerFooter>
    <oddFooter>&amp;C&amp;P</oddFooter>
  </headerFooter>
  <rowBreaks count="1" manualBreakCount="1">
    <brk id="22" max="1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s q m i d = " 5 2 2 0 9 e 6 e - 1 d 3 9 - 4 9 d a - b 2 a 5 - 2 8 3 6 8 f 0 2 7 a 1 a "   x m l n s = " h t t p : / / s c h e m a s . m i c r o s o f t . c o m / D a t a M a s h u p " > A A A A A O I G A A B Q S w M E F A A C A A g A x 4 u F V s s y x J e k A A A A 9 Q A A A B I A H A B D b 2 5 m a W c v U G F j a 2 F n Z S 5 4 b W w g o h g A K K A U A A A A A A A A A A A A A A A A A A A A A A A A A A A A h Y 8 9 D o I w A I W v Q r r T 1 m o M k l I G V 0 m M R u P a l A q N U E x / L H d z 8 E h e Q Y y i b o 7 v e 9 / w 3 v 1 6 o 3 n f N t F F G q s 6 n Y E J x C C S W n S l 0 l U G v D v G C c g Z X X N x 4 p W M B l n b t L d l B m r n z i l C I Q Q Y p r A z F S I Y T 9 C h W G 1 F L V s O P r L 6 L 8 d K W 8 e 1 k I D R / W s M I 3 A x h 8 m M Q E z R y G i h 9 L c n w 9 x n + w P p 0 j f O G 8 m M j z c 7 i s Z I 0 f s C e w B Q S w M E F A A C A A g A x 4 u F 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M e L h V b U O 6 B K 3 A M A A P 0 N A A A T A B w A R m 9 y b X V s Y X M v U 2 V j d G l v b j E u b S C i G A A o o B Q A A A A A A A A A A A A A A A A A A A A A A A A A A A C t V 1 F L G 0 E Q f h f 8 D 8 v 1 J Y E j e J e o b a 2 F Y l s q f S l V K D S R c u o W g 5 c 7 u T u p I o L R V g t K i 7 U P I l R N L X 0 s 0 Z q a a j R / Y f Y f d X Y v k k u y m 5 i 2 C U e S 2 W 9 3 5 p u d b 3 b j 0 6 k g 6 z p k L P w 0 h n p 7 e n v 8 G c u j 0 w Q O o Q R n b A 0 u 2 B Z b h S J b J c P E p k F v D 8 E X 7 L I 8 W q / Y B l x C G c 5 x 7 N H C F L U T L 1 x v d t J 1 Z 2 O P s z Z N j L h O Q J 3 A j 2 k v 7 2 Z S B P G r c I r r X h C 2 x j b Y N l 9 Y J 3 A O V 3 D J V t k K f l 6 w j w T K A o q L l x B x i d + 5 M z T u w T d 8 y l D I D C Y Q x f J Q 5 V M Q U h J x l D J m n 5 n M s D y B M y h C l a + I o C u o Z G C b f U D f v 2 p L F t F N b b T K F 2 J b / G c R v 7 x D + C k + J y T 0 e E D g A L a h Q G L w B X 7 E S c y I J x Z s f 0 G L 6 8 S Z t 2 2 d B N 4 8 j e u 1 x L S k 7 d X Y D K U B J q g 5 Z 0 v p 0 Y D m h r X W K Z r + N O t M D 2 t i p j a x n H 5 o B d Z E z c M t D e P B 8 N g m e y 9 o X 7 J N K I W E f 4 p s 4 C C m t K y h z 3 F r E r f h m e f m 3 I A + o d Y 0 9 f y Y K k a d p G v I B 7 Y 9 N m X Z l u c P c 3 I T 8 b r v X X R U E X 6 v f f 8 m f H O g W v c 3 7 l m O / 9 r 1 c i O u P Z 9 z x h f n q B + 7 e d z 6 0 p L 2 N 9 u F M C L S W 8 K x E l q x c n h 0 b z E 6 H E O H + T A A N A q X p 2 K L q + i 6 K L C 1 o a p Y o M w B G u 4 u R k 8 s Z 3 F Z J 0 t a S M i U m 5 N y c 0 p u 7 p e b B + T m Q b n 5 t t x 8 R 2 4 2 + h R 2 Q 2 F X E D U U T A 0 F V U P B 1 V C Q N R R s D Q V d Q 8 H X V P A 1 F X x N B V 9 T w d d U 8 D U V f E 0 F X 1 P B 1 1 T w N R V 8 k w q + S Q X f Z A P f 5 Y j K j 1 A 9 R d R F R K c n X B U o N 9 F n C W 9 l o l 8 3 N J q x 2 e x c r H 2 T 0 J P x b h u Z o e x k X U f 6 j y 3 O + F 8 9 z g i b 3 A 6 2 Y j x a m n c H r W d w w F b Q P u o E A 6 k E X z 0 c + Q 4 F O G z B f x K 2 Z u x X H j L n L 7 q h O H x O J L A 9 2 M d F d + B I M l b A U + K 4 L e J A n N l 4 m v N z h B / t v D X n + T T s t m X c n L J I e 2 O 8 e 6 L 5 s n W O l w 4 f 4 l O Q x i q 6 9 i H s K 4 K t 4 L s Y H g X 8 K l D r 8 z c C p 7 o B 9 6 v B u 0 3 X k q t r f s 5 8 b p J 6 I W h f b A d P G R a m D B C 5 e G D B n C B 0 h U / A q 5 M h z Y s K b X a F T n a F T r V H t 9 + A h g w Q X g e Y 4 L L 4 2 V S l 0 c b 0 G Z 2 v 4 Z p C 2 W s t 2 g 9 v W G g 6 Z u t s M 9 K Y q I 1 3 3 F C q f v s O x a U Z V W Z U j X X 9 X W t O q b J G X c m U d G P t S P Q S 1 U i T K j r o o E P l d 6 h 1 e X W 3 l n O n + u 1 U s Z 1 q t F N V t q n D D p U X L b Z C / e Q g / D 9 F V V w L G 8 u m E t 4 v x V V a g C v N V f f c f S N K r r v S 1 Q m 1 p m Z I L H 1 d f h P k 3 n 3 x h y M e 7 + 3 J O v 8 a 5 N A f U E s B A i 0 A F A A C A A g A x 4 u F V s s y x J e k A A A A 9 Q A A A B I A A A A A A A A A A A A A A A A A A A A A A E N v b m Z p Z y 9 Q Y W N r Y W d l L n h t b F B L A Q I t A B Q A A g A I A M e L h V Y P y u m r p A A A A O k A A A A T A A A A A A A A A A A A A A A A A P A A A A B b Q 2 9 u d G V u d F 9 U e X B l c 1 0 u e G 1 s U E s B A i 0 A F A A C A A g A x 4 u F V t Q 7 o E r c A w A A / Q 0 A A B M A A A A A A A A A A A A A A A A A 4 Q E A A E Z v c m 1 1 b G F z L 1 N l Y 3 R p b 2 4 x L m 1 Q S w U G A A A A A A M A A w D C A A A A C g Y 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6 S M A A A A A A A D H I w 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S X R l b T 4 8 S X R l b U x v Y 2 F 0 a W 9 u P j x J d G V t V H l w Z T 5 G b 3 J t d W x h P C 9 J d G V t V H l w Z T 4 8 S X R l b V B h d G g + U 2 V j d G l v b j E v J U Q w J U E w J U Q w J U I 1 J U Q w J U I 3 J U Q x J T g z J U Q w J U J C J U Q x J T h D J U Q x J T g y J U Q w J U I w J U Q x J T g y P C 9 J d G V t U G F 0 a D 4 8 L 0 l 0 Z W 1 M b 2 N h d G l v b j 4 8 U 3 R h Y m x l R W 5 0 c m l l c z 4 8 R W 5 0 c n k g V H l w Z T 0 i S X N Q c m l 2 Y X R l I i B W Y W x 1 Z T 0 i b D A i I C 8 + P E V u d H J 5 I F R 5 c G U 9 I k Z p b G x F b m F i b G V k I i B W Y W x 1 Z T 0 i b D E i I C 8 + P E V u d H J 5 I F R 5 c G U 9 I k Z p b G x P Y m p l Y 3 R U e X B l I i B W Y W x 1 Z T 0 i c 1 R h Y m x l I i A v P j x F b n R y e S B U e X B l P S J G a W x s V G 9 E Y X R h T W 9 k Z W x F b m F i b G V k I i B W Y W x 1 Z T 0 i b D A i I C 8 + P E V u d H J 5 I F R 5 c G U 9 I k 5 h d m l n Y X R p b 2 5 T d G V w T m F t Z S I g V m F s d W U 9 I n P Q n d C w 0 L L Q u N C z 0 L D R h t C 4 0 Y 8 i I C 8 + P E V u d H J 5 I F R 5 c G U 9 I k 5 h b W V V c G R h d G V k Q W Z 0 Z X J G a W x s I i B W Y W x 1 Z T 0 i b D A i I C 8 + P E V u d H J 5 I F R 5 c G U 9 I l J l c 3 V s d F R 5 c G U i I F Z h b H V l P S J z R X h j Z X B 0 a W 9 u I i A v P j x F b n R y e S B U e X B l P S J C d W Z m Z X J O Z X h 0 U m V m c m V z a C I g V m F s d W U 9 I m w x I i A v P j x F b n R y e S B U e X B l P S J G a W x s V G F y Z 2 V 0 I i B W Y W x 1 Z T 0 i c 9 C g 0 L X Q t 9 G D 0 L v R j N G C 0 L D R g i I g L z 4 8 R W 5 0 c n k g V H l w Z T 0 i R m l s b G V k Q 2 9 t c G x l d G V S Z X N 1 b H R U b 1 d v c m t z a G V l d C I g V m F s d W U 9 I m w x I i A v P j x F b n R y e S B U e X B l P S J G a W x s R X J y b 3 J D b 2 R l I i B W Y W x 1 Z T 0 i c 1 V u a 2 5 v d 2 4 i I C 8 + P E V u d H J 5 I F R 5 c G U 9 I k Z p b G x F c n J v c k N v d W 5 0 I i B W Y W x 1 Z T 0 i b D A i I C 8 + P E V u d H J 5 I F R 5 c G U 9 I k Z p b G x M Y X N 0 V X B k Y X R l Z C I g V m F s d W U 9 I m Q y M D I z L T A 0 L T A 1 V D E y O j M w O j A 5 L j k 4 N D Y 2 M z d a I i A v P j x F b n R y e S B U e X B l P S J G a W x s Q 2 9 s d W 1 u V H l w Z X M i I F Z h b H V l P S J z Q U F N Q U F 3 T U R B d 0 F B Q X d N R E F 3 T U Z C U U 1 E Q X d N R E F 3 P T 0 i I C 8 + P E V u d H J 5 I F R 5 c G U 9 I l F 1 Z X J 5 S U Q i I F Z h b H V l P S J z O D B k O T F k Z T I t O D Y 5 N i 0 0 Z j c 5 L T k x N z A t N z A 0 N z h h M T E 4 M j E 1 I i A v P j x F b n R y e S B U e X B l P S J G a W x s Q 2 9 1 b n Q i I F Z h b H V l P S J s M C I g L z 4 8 R W 5 0 c n k g V H l w Z T 0 i R m l s b E N v b H V t b k 5 h b W V z I i B W Y W x 1 Z T 0 i c 1 s m c X V v d D v Q k 9 C g 0 J H Q o S Z x d W 9 0 O y w m c X V v d D v Q o N C 3 0 J / R g C Z x d W 9 0 O y w m c X V v d D v Q p t C h 0 K A m c X V v d D s s J n F 1 b 3 Q 7 0 J L Q o C Z x d W 9 0 O y w m c X V v d D v Q o t C 4 0 L 8 g 0 Y H R g N C 1 0 L T R g d G C 0 L I m c X V v d D s s J n F 1 b 3 Q 7 0 J r Q n t C h 0 J P Q o y Z x d W 9 0 O y w m c X V v d D v Q o d G D 0 L H Q m t C e 0 K H Q k 9 C j J n F 1 b 3 Q 7 L C Z x d W 9 0 O 9 C f 0 L 7 Q u 9 G D 0 Y f Q s N G C 0 L X Q u 9 G M I N G B 0 Y P Q s d G B 0 L j Q t N C 4 0 L g m c X V v d D s s J n F 1 b 3 Q 7 0 J r Q v t C 0 I N G G 0 L X Q u 9 C 4 J n F 1 b 3 Q 7 L C Z x d W 9 0 O 9 C a 0 K D Q m t C h J n F 1 b 3 Q 7 L C Z x d W 9 0 O 9 C a 0 L 7 Q t C D Q o N C e J n F 1 b 3 Q 7 L C Z x d W 9 0 O 9 C h 0 Y P Q v N C 8 0 L A g 0 L 3 Q s C A y M D I z I N C z 0 L 7 Q t C Z x d W 9 0 O y w m c X V v d D v Q o d G D 0 L z Q v N C w I N C 9 0 L A g M j A y N C D Q s 9 C + 0 L Q m c X V v d D s s J n F 1 b 3 Q 7 0 K H R g 9 C 8 0 L z Q s C D Q v d C w I D I w M j U g 0 L P Q v t C 0 J n F 1 b 3 Q 7 L C Z x d W 9 0 O 9 C Y 0 Y H Q v 9 C + 0 L v Q v d C 1 0 L 3 Q v i Z x d W 9 0 O y w m c X V v d D v Q n t G B 0 Y L Q s N G C 0 L 7 Q u i Z x d W 9 0 O y w m c X V v d D v Q m t C f I N C f 0 J H Q o S D Q u t C y 0 L D R g N G C 0 L D Q u y A x J n F 1 b 3 Q 7 L C Z x d W 9 0 O 9 C a 0 J 8 g 0 J / Q k d C h I N C 6 0 L L Q s N G A 0 Y L Q s N C 7 I D I m c X V v d D s s J n F 1 b 3 Q 7 0 J r Q n y D Q n 9 C R 0 K E g 0 L r Q s t C w 0 Y D R g t C w 0 L s g M y Z x d W 9 0 O y w m c X V v d D v Q m t C f I N C f 0 J H Q o S D Q u t C y 0 L D R g N G C 0 L D Q u y A 0 J n F 1 b 3 Q 7 L C Z x d W 9 0 O 9 C a 0 J 8 g 0 J / Q k d C h I D I w M j M g 0 L P Q v t C 0 J n F 1 b 3 Q 7 L C Z x d W 9 0 O 9 C e 0 Y H R g t C w 0 Y L Q v t C 6 I N C 7 0 L j Q v N C 4 0 Y L Q v t C y J n F 1 b 3 Q 7 X S I g L z 4 8 R W 5 0 c n k g V H l w Z T 0 i Q W R k Z W R U b 0 R h d G F N b 2 R l b C I g V m F s d W U 9 I m w w I i A v P j x F b n R y e S B U e X B l P S J G a W x s U 3 R h d H V z I i B W Y W x 1 Z T 0 i c 1 d h a X R p b m d G b 3 J F e G N l b F J l Z n J l c 2 g i I C 8 + P E V u d H J 5 I F R 5 c G U 9 I l J l b G F 0 a W 9 u c 2 h p c E l u Z m 9 D b 2 5 0 Y W l u Z X I i I F Z h b H V l P S J z e y Z x d W 9 0 O 2 N v b H V t b k N v d W 5 0 J n F 1 b 3 Q 7 O j I y L C Z x d W 9 0 O 2 t l e U N v b H V t b k 5 h b W V z J n F 1 b 3 Q 7 O l t d L C Z x d W 9 0 O 3 F 1 Z X J 5 U m V s Y X R p b 2 5 z a G l w c y Z x d W 9 0 O z p b X S w m c X V v d D t j b 2 x 1 b W 5 J Z G V u d G l 0 a W V z J n F 1 b 3 Q 7 O l s m c X V v d D t T Z W N 0 a W 9 u M S / Q o N C 1 0 L f R g 9 C 7 0 Y z R g t C w 0 Y I v 0 J j Q t 9 C 8 0 L X Q v d C 1 0 L 3 Q v d G L 0 L k g 0 Y L Q u N C / M S 5 7 0 J P Q o N C R 0 K E s M H 0 m c X V v d D s s J n F 1 b 3 Q 7 U 2 V j d G l v b j E v 0 K D Q t d C 3 0 Y P Q u 9 G M 0 Y L Q s N G C L 9 C Y 0 L f Q v N C 1 0 L 3 Q t d C 9 0 L 3 R i 9 C 5 I N G C 0 L j Q v z E u e 9 C g 0 L f Q n 9 G A L D F 9 J n F 1 b 3 Q 7 L C Z x d W 9 0 O 1 N l Y 3 R p b 2 4 x L 9 C g 0 L X Q t 9 G D 0 L v R j N G C 0 L D R g i / Q m N C 3 0 L z Q t d C 9 0 L X Q v d C 9 0 Y v Q u S D R g t C 4 0 L 8 x L n v Q p t C h 0 K A s M 3 0 m c X V v d D s s J n F 1 b 3 Q 7 U 2 V j d G l v b j E v 0 K D Q t d C 3 0 Y P Q u 9 G M 0 Y L Q s N G C L 9 C Y 0 L f Q v N C 1 0 L 3 Q t d C 9 0 L 3 R i 9 C 5 I N G C 0 L j Q v z E u e 9 C S 0 K A s N X 0 m c X V v d D s s J n F 1 b 3 Q 7 U 2 V j d G l v b j E v 0 K D Q t d C 3 0 Y P Q u 9 G M 0 Y L Q s N G C L 9 C Y 0 L f Q v N C 1 0 L 3 Q t d C 9 0 L 3 R i 9 C 5 I N G C 0 L j Q v z E u e 9 C i 0 L j Q v y D R g d G A 0 L X Q t N G B 0 Y L Q s i w 2 f S Z x d W 9 0 O y w m c X V v d D t T Z W N 0 a W 9 u M S / Q o N C 1 0 L f R g 9 C 7 0 Y z R g t C w 0 Y I v 0 J j Q t 9 C 8 0 L X Q v d C 1 0 L 3 Q v d G L 0 L k g 0 Y L Q u N C / M S 5 7 0 J r Q n t C h 0 J P Q o y w 4 f S Z x d W 9 0 O y w m c X V v d D t T Z W N 0 a W 9 u M S / Q o N C 1 0 L f R g 9 C 7 0 Y z R g t C w 0 Y I v 0 J j Q t 9 C 8 0 L X Q v d C 1 0 L 3 Q v d G L 0 L k g 0 Y L Q u N C / M S 5 7 0 K H R g 9 C x 0 J r Q n t C h 0 J P Q o y w x M H 0 m c X V v d D s s J n F 1 b 3 Q 7 U 2 V j d G l v b j E v 0 K D Q t d C 3 0 Y P Q u 9 G M 0 Y L Q s N G C L 9 C Y 0 L f Q v N C 1 0 L 3 Q t d C 9 0 L 3 R i 9 C 5 I N G C 0 L j Q v z E u e 9 C f 0 L 7 Q u 9 G D 0 Y f Q s N G C 0 L X Q u 9 G M I N G B 0 Y P Q s d G B 0 L j Q t N C 4 0 L g s M T J 9 J n F 1 b 3 Q 7 L C Z x d W 9 0 O 1 N l Y 3 R p b 2 4 x L 9 C g 0 L X Q t 9 G D 0 L v R j N G C 0 L D R g i / Q m N C 3 0 L z Q t d C 9 0 L X Q v d C 9 0 Y v Q u S D R g t C 4 0 L 8 x L n v Q m t C + 0 L Q g 0 Y b Q t d C 7 0 L g s M T V 9 J n F 1 b 3 Q 7 L C Z x d W 9 0 O 1 N l Y 3 R p b 2 4 x L 9 C g 0 L X Q t 9 G D 0 L v R j N G C 0 L D R g i / Q m N C 3 0 L z Q t d C 9 0 L X Q v d C 9 0 Y v Q u S D R g t C 4 0 L 8 x L n v Q m t C g 0 J r Q o S w x N n 0 m c X V v d D s s J n F 1 b 3 Q 7 U 2 V j d G l v b j E v 0 K D Q t d C 3 0 Y P Q u 9 G M 0 Y L Q s N G C L 9 C Y 0 L f Q v N C 1 0 L 3 Q t d C 9 0 L 3 R i 9 C 5 I N G C 0 L j Q v z E u e 9 C a 0 L 7 Q t C D Q o N C e L D E 4 f S Z x d W 9 0 O y w m c X V v d D t T Z W N 0 a W 9 u M S / Q o N C 1 0 L f R g 9 C 7 0 Y z R g t C w 0 Y I v 0 J j Q t 9 C 8 0 L X Q v d C 1 0 L 3 Q v d G L 0 L k g 0 Y L Q u N C / M S 5 7 0 K H R g 9 C 8 0 L z Q s C D Q v d C w I D I w M j M g 0 L P Q v t C 0 L D I w f S Z x d W 9 0 O y w m c X V v d D t T Z W N 0 a W 9 u M S / Q o N C 1 0 L f R g 9 C 7 0 Y z R g t C w 0 Y I v 0 J j Q t 9 C 8 0 L X Q v d C 1 0 L 3 Q v d G L 0 L k g 0 Y L Q u N C / M S 5 7 0 K H R g 9 C 8 0 L z Q s C D Q v d C w I D I w M j Q g 0 L P Q v t C 0 L D I y f S Z x d W 9 0 O y w m c X V v d D t T Z W N 0 a W 9 u M S / Q o N C 1 0 L f R g 9 C 7 0 Y z R g t C w 0 Y I v 0 J j Q t 9 C 8 0 L X Q v d C 1 0 L 3 Q v d G L 0 L k g 0 Y L Q u N C / M S 5 7 0 K H R g 9 C 8 0 L z Q s C D Q v d C w I D I w M j U g 0 L P Q v t C 0 L D I z f S Z x d W 9 0 O y w m c X V v d D t T Z W N 0 a W 9 u M S / Q o N C 1 0 L f R g 9 C 7 0 Y z R g t C w 0 Y I v 0 J j Q t 9 C 8 0 L X Q v d C 1 0 L 3 Q v d G L 0 L k g 0 Y L Q u N C / M S 5 7 0 J j R g d C / 0 L 7 Q u 9 C 9 0 L X Q v d C + L D I 1 f S Z x d W 9 0 O y w m c X V v d D t T Z W N 0 a W 9 u M S / Q o N C 1 0 L f R g 9 C 7 0 Y z R g t C w 0 Y I v 0 J j Q t 9 C 8 0 L X Q v d C 1 0 L 3 Q v d G L 0 L k g 0 Y L Q u N C / M S 5 7 0 J 7 R g d G C 0 L D R g t C + 0 L o s M j Z 9 J n F 1 b 3 Q 7 L C Z x d W 9 0 O 1 N l Y 3 R p b 2 4 x L 9 C g 0 L X Q t 9 G D 0 L v R j N G C 0 L D R g i / Q m N C 3 0 L z Q t d C 9 0 L X Q v d C 9 0 Y v Q u S D R g t C 4 0 L 8 x L n v Q m t C f I N C f 0 J H Q o S D Q u t C y 0 L D R g N G C 0 L D Q u y A x L D I 3 f S Z x d W 9 0 O y w m c X V v d D t T Z W N 0 a W 9 u M S / Q o N C 1 0 L f R g 9 C 7 0 Y z R g t C w 0 Y I v 0 J j Q t 9 C 8 0 L X Q v d C 1 0 L 3 Q v d G L 0 L k g 0 Y L Q u N C / M S 5 7 0 J r Q n y D Q n 9 C R 0 K E g 0 L r Q s t C w 0 Y D R g t C w 0 L s g M i w y O H 0 m c X V v d D s s J n F 1 b 3 Q 7 U 2 V j d G l v b j E v 0 K D Q t d C 3 0 Y P Q u 9 G M 0 Y L Q s N G C L 9 C Y 0 L f Q v N C 1 0 L 3 Q t d C 9 0 L 3 R i 9 C 5 I N G C 0 L j Q v z E u e 9 C a 0 J 8 g 0 J / Q k d C h I N C 6 0 L L Q s N G A 0 Y L Q s N C 7 I D M s M j l 9 J n F 1 b 3 Q 7 L C Z x d W 9 0 O 1 N l Y 3 R p b 2 4 x L 9 C g 0 L X Q t 9 G D 0 L v R j N G C 0 L D R g i / Q m N C 3 0 L z Q t d C 9 0 L X Q v d C 9 0 Y v Q u S D R g t C 4 0 L 8 x L n v Q m t C f I N C f 0 J H Q o S D Q u t C y 0 L D R g N G C 0 L D Q u y A 0 L D M w f S Z x d W 9 0 O y w m c X V v d D t T Z W N 0 a W 9 u M S / Q o N C 1 0 L f R g 9 C 7 0 Y z R g t C w 0 Y I v 0 J j Q t 9 C 8 0 L X Q v d C 1 0 L 3 Q v d G L 0 L k g 0 Y L Q u N C / M S 5 7 0 J r Q n y D Q n 9 C R 0 K E g M j A y M y D Q s 9 C + 0 L Q s M z F 9 J n F 1 b 3 Q 7 L C Z x d W 9 0 O 1 N l Y 3 R p b 2 4 x L 9 C g 0 L X Q t 9 G D 0 L v R j N G C 0 L D R g i / Q m N C 3 0 L z Q t d C 9 0 L X Q v d C 9 0 Y v Q u S D R g t C 4 0 L 8 x L n v Q n t G B 0 Y L Q s N G C 0 L 7 Q u i D Q u 9 C 4 0 L z Q u N G C 0 L 7 Q s i w z M n 0 m c X V v d D t d L C Z x d W 9 0 O 0 N v b H V t b k N v d W 5 0 J n F 1 b 3 Q 7 O j I y L C Z x d W 9 0 O 0 t l e U N v b H V t b k 5 h b W V z J n F 1 b 3 Q 7 O l t d L C Z x d W 9 0 O 0 N v b H V t b k l k Z W 5 0 a X R p Z X M m c X V v d D s 6 W y Z x d W 9 0 O 1 N l Y 3 R p b 2 4 x L 9 C g 0 L X Q t 9 G D 0 L v R j N G C 0 L D R g i / Q m N C 3 0 L z Q t d C 9 0 L X Q v d C 9 0 Y v Q u S D R g t C 4 0 L 8 x L n v Q k 9 C g 0 J H Q o S w w f S Z x d W 9 0 O y w m c X V v d D t T Z W N 0 a W 9 u M S / Q o N C 1 0 L f R g 9 C 7 0 Y z R g t C w 0 Y I v 0 J j Q t 9 C 8 0 L X Q v d C 1 0 L 3 Q v d G L 0 L k g 0 Y L Q u N C / M S 5 7 0 K D Q t 9 C f 0 Y A s M X 0 m c X V v d D s s J n F 1 b 3 Q 7 U 2 V j d G l v b j E v 0 K D Q t d C 3 0 Y P Q u 9 G M 0 Y L Q s N G C L 9 C Y 0 L f Q v N C 1 0 L 3 Q t d C 9 0 L 3 R i 9 C 5 I N G C 0 L j Q v z E u e 9 C m 0 K H Q o C w z f S Z x d W 9 0 O y w m c X V v d D t T Z W N 0 a W 9 u M S / Q o N C 1 0 L f R g 9 C 7 0 Y z R g t C w 0 Y I v 0 J j Q t 9 C 8 0 L X Q v d C 1 0 L 3 Q v d G L 0 L k g 0 Y L Q u N C / M S 5 7 0 J L Q o C w 1 f S Z x d W 9 0 O y w m c X V v d D t T Z W N 0 a W 9 u M S / Q o N C 1 0 L f R g 9 C 7 0 Y z R g t C w 0 Y I v 0 J j Q t 9 C 8 0 L X Q v d C 1 0 L 3 Q v d G L 0 L k g 0 Y L Q u N C / M S 5 7 0 K L Q u N C / I N G B 0 Y D Q t d C 0 0 Y H R g t C y L D Z 9 J n F 1 b 3 Q 7 L C Z x d W 9 0 O 1 N l Y 3 R p b 2 4 x L 9 C g 0 L X Q t 9 G D 0 L v R j N G C 0 L D R g i / Q m N C 3 0 L z Q t d C 9 0 L X Q v d C 9 0 Y v Q u S D R g t C 4 0 L 8 x L n v Q m t C e 0 K H Q k 9 C j L D h 9 J n F 1 b 3 Q 7 L C Z x d W 9 0 O 1 N l Y 3 R p b 2 4 x L 9 C g 0 L X Q t 9 G D 0 L v R j N G C 0 L D R g i / Q m N C 3 0 L z Q t d C 9 0 L X Q v d C 9 0 Y v Q u S D R g t C 4 0 L 8 x L n v Q o d G D 0 L H Q m t C e 0 K H Q k 9 C j L D E w f S Z x d W 9 0 O y w m c X V v d D t T Z W N 0 a W 9 u M S / Q o N C 1 0 L f R g 9 C 7 0 Y z R g t C w 0 Y I v 0 J j Q t 9 C 8 0 L X Q v d C 1 0 L 3 Q v d G L 0 L k g 0 Y L Q u N C / M S 5 7 0 J / Q v t C 7 0 Y P R h 9 C w 0 Y L Q t d C 7 0 Y w g 0 Y H R g 9 C x 0 Y H Q u N C 0 0 L j Q u C w x M n 0 m c X V v d D s s J n F 1 b 3 Q 7 U 2 V j d G l v b j E v 0 K D Q t d C 3 0 Y P Q u 9 G M 0 Y L Q s N G C L 9 C Y 0 L f Q v N C 1 0 L 3 Q t d C 9 0 L 3 R i 9 C 5 I N G C 0 L j Q v z E u e 9 C a 0 L 7 Q t C D R h t C 1 0 L v Q u C w x N X 0 m c X V v d D s s J n F 1 b 3 Q 7 U 2 V j d G l v b j E v 0 K D Q t d C 3 0 Y P Q u 9 G M 0 Y L Q s N G C L 9 C Y 0 L f Q v N C 1 0 L 3 Q t d C 9 0 L 3 R i 9 C 5 I N G C 0 L j Q v z E u e 9 C a 0 K D Q m t C h L D E 2 f S Z x d W 9 0 O y w m c X V v d D t T Z W N 0 a W 9 u M S / Q o N C 1 0 L f R g 9 C 7 0 Y z R g t C w 0 Y I v 0 J j Q t 9 C 8 0 L X Q v d C 1 0 L 3 Q v d G L 0 L k g 0 Y L Q u N C / M S 5 7 0 J r Q v t C 0 I N C g 0 J 4 s M T h 9 J n F 1 b 3 Q 7 L C Z x d W 9 0 O 1 N l Y 3 R p b 2 4 x L 9 C g 0 L X Q t 9 G D 0 L v R j N G C 0 L D R g i / Q m N C 3 0 L z Q t d C 9 0 L X Q v d C 9 0 Y v Q u S D R g t C 4 0 L 8 x L n v Q o d G D 0 L z Q v N C w I N C 9 0 L A g M j A y M y D Q s 9 C + 0 L Q s M j B 9 J n F 1 b 3 Q 7 L C Z x d W 9 0 O 1 N l Y 3 R p b 2 4 x L 9 C g 0 L X Q t 9 G D 0 L v R j N G C 0 L D R g i / Q m N C 3 0 L z Q t d C 9 0 L X Q v d C 9 0 Y v Q u S D R g t C 4 0 L 8 x L n v Q o d G D 0 L z Q v N C w I N C 9 0 L A g M j A y N C D Q s 9 C + 0 L Q s M j J 9 J n F 1 b 3 Q 7 L C Z x d W 9 0 O 1 N l Y 3 R p b 2 4 x L 9 C g 0 L X Q t 9 G D 0 L v R j N G C 0 L D R g i / Q m N C 3 0 L z Q t d C 9 0 L X Q v d C 9 0 Y v Q u S D R g t C 4 0 L 8 x L n v Q o d G D 0 L z Q v N C w I N C 9 0 L A g M j A y N S D Q s 9 C + 0 L Q s M j N 9 J n F 1 b 3 Q 7 L C Z x d W 9 0 O 1 N l Y 3 R p b 2 4 x L 9 C g 0 L X Q t 9 G D 0 L v R j N G C 0 L D R g i / Q m N C 3 0 L z Q t d C 9 0 L X Q v d C 9 0 Y v Q u S D R g t C 4 0 L 8 x L n v Q m N G B 0 L / Q v t C 7 0 L 3 Q t d C 9 0 L 4 s M j V 9 J n F 1 b 3 Q 7 L C Z x d W 9 0 O 1 N l Y 3 R p b 2 4 x L 9 C g 0 L X Q t 9 G D 0 L v R j N G C 0 L D R g i / Q m N C 3 0 L z Q t d C 9 0 L X Q v d C 9 0 Y v Q u S D R g t C 4 0 L 8 x L n v Q n t G B 0 Y L Q s N G C 0 L 7 Q u i w y N n 0 m c X V v d D s s J n F 1 b 3 Q 7 U 2 V j d G l v b j E v 0 K D Q t d C 3 0 Y P Q u 9 G M 0 Y L Q s N G C L 9 C Y 0 L f Q v N C 1 0 L 3 Q t d C 9 0 L 3 R i 9 C 5 I N G C 0 L j Q v z E u e 9 C a 0 J 8 g 0 J / Q k d C h I N C 6 0 L L Q s N G A 0 Y L Q s N C 7 I D E s M j d 9 J n F 1 b 3 Q 7 L C Z x d W 9 0 O 1 N l Y 3 R p b 2 4 x L 9 C g 0 L X Q t 9 G D 0 L v R j N G C 0 L D R g i / Q m N C 3 0 L z Q t d C 9 0 L X Q v d C 9 0 Y v Q u S D R g t C 4 0 L 8 x L n v Q m t C f I N C f 0 J H Q o S D Q u t C y 0 L D R g N G C 0 L D Q u y A y L D I 4 f S Z x d W 9 0 O y w m c X V v d D t T Z W N 0 a W 9 u M S / Q o N C 1 0 L f R g 9 C 7 0 Y z R g t C w 0 Y I v 0 J j Q t 9 C 8 0 L X Q v d C 1 0 L 3 Q v d G L 0 L k g 0 Y L Q u N C / M S 5 7 0 J r Q n y D Q n 9 C R 0 K E g 0 L r Q s t C w 0 Y D R g t C w 0 L s g M y w y O X 0 m c X V v d D s s J n F 1 b 3 Q 7 U 2 V j d G l v b j E v 0 K D Q t d C 3 0 Y P Q u 9 G M 0 Y L Q s N G C L 9 C Y 0 L f Q v N C 1 0 L 3 Q t d C 9 0 L 3 R i 9 C 5 I N G C 0 L j Q v z E u e 9 C a 0 J 8 g 0 J / Q k d C h I N C 6 0 L L Q s N G A 0 Y L Q s N C 7 I D Q s M z B 9 J n F 1 b 3 Q 7 L C Z x d W 9 0 O 1 N l Y 3 R p b 2 4 x L 9 C g 0 L X Q t 9 G D 0 L v R j N G C 0 L D R g i / Q m N C 3 0 L z Q t d C 9 0 L X Q v d C 9 0 Y v Q u S D R g t C 4 0 L 8 x L n v Q m t C f I N C f 0 J H Q o S A y M D I z I N C z 0 L 7 Q t C w z M X 0 m c X V v d D s s J n F 1 b 3 Q 7 U 2 V j d G l v b j E v 0 K D Q t d C 3 0 Y P Q u 9 G M 0 Y L Q s N G C L 9 C Y 0 L f Q v N C 1 0 L 3 Q t d C 9 0 L 3 R i 9 C 5 I N G C 0 L j Q v z E u e 9 C e 0 Y H R g t C w 0 Y L Q v t C 6 I N C 7 0 L j Q v N C 4 0 Y L Q v t C y L D M y f S Z x d W 9 0 O 1 0 s J n F 1 b 3 Q 7 U m V s Y X R p b 2 5 z a G l w S W 5 m b y Z x d W 9 0 O z p b X X 0 i I C 8 + P C 9 T d G F i b G V F b n R y a W V z P j w v S X R l b T 4 8 S X R l b T 4 8 S X R l b U x v Y 2 F 0 a W 9 u P j x J d G V t V H l w Z T 5 G b 3 J t d W x h P C 9 J d G V t V H l w Z T 4 8 S X R l b V B h d G g + U 2 V j d G l v b j E v J U Q w J U E w J U Q w J U I 1 J U Q w J U I 3 J U Q x J T g z J U Q w J U J C J U Q x J T h D J U Q x J T g y J U Q w J U I w J U Q x J T g y L y V E M C U 5 O C V E M S U 4 M S V E M S U 4 M i V E M C V C R S V E M S U 4 N y V E M C V C R C V E M C V C O C V E M C V C Q T w v S X R l b V B h d G g + P C 9 J d G V t T G 9 j Y X R p b 2 4 + P F N 0 Y W J s Z U V u d H J p Z X M g L z 4 8 L 0 l 0 Z W 0 + P E l 0 Z W 0 + P E l 0 Z W 1 M b 2 N h d G l v b j 4 8 S X R l b V R 5 c G U + R m 9 y b X V s Y T w v S X R l b V R 5 c G U + P E l 0 Z W 1 Q Y X R o P l N l Y 3 R p b 2 4 x L y V E M C V B M C V E M C V C N S V E M C V C N y V E M S U 4 M y V E M C V C Q i V E M S U 4 Q y V E M S U 4 M i V E M C V C M C V E M S U 4 M i 8 l R D A l Q T A l R D A l Q j U l R D A l Q j c l R D E l O D M l R D A l Q k I l R D E l O E M l R D E l O D I l R D A l Q j A l R D E l O D J f U 2 h l Z X Q 8 L 0 l 0 Z W 1 Q Y X R o P j w v S X R l b U x v Y 2 F 0 a W 9 u P j x T d G F i b G V F b n R y a W V z I C 8 + P C 9 J d G V t P j x J d G V t P j x J d G V t T G 9 j Y X R p b 2 4 + P E l 0 Z W 1 U e X B l P k Z v c m 1 1 b G E 8 L 0 l 0 Z W 1 U e X B l P j x J d G V t U G F 0 a D 5 T Z W N 0 a W 9 u M S 8 l R D A l Q T A l R D A l Q j U l R D A l Q j c l R D E l O D M l R D A l Q k I l R D E l O E M l R D E l O D I l R D A l Q j A l R D E l O D I v J U Q w J T l G J U Q w J U J F J U Q w J U I y J U Q x J T h C J U Q x J T g 4 J U Q w J U I 1 J U Q w J U J E J U Q w J U J E J U Q x J T h C J U Q w J U I 1 J T I w J U Q w J U I 3 J U Q w J U I w J U Q w J U I z J U Q w J U J F J U Q w J U J C J U Q w J U J F J U Q w J U I y J U Q w J U J B J U Q w J U I 4 P C 9 J d G V t U G F 0 a D 4 8 L 0 l 0 Z W 1 M b 2 N h d G l v b j 4 8 U 3 R h Y m x l R W 5 0 c m l l c y A v P j w v S X R l b T 4 8 S X R l b T 4 8 S X R l b U x v Y 2 F 0 a W 9 u P j x J d G V t V H l w Z T 5 G b 3 J t d W x h P C 9 J d G V t V H l w Z T 4 8 S X R l b V B h d G g + U 2 V j d G l v b j E v J U Q w J U E w J U Q w J U I 1 J U Q w J U I 3 J U Q x J T g z J U Q w J U J C J U Q x J T h D J U Q x J T g y J U Q w J U I w J U Q x J T g y L y V E M C U 5 O C V E M C V C N y V E M C V C Q y V E M C V C N S V E M C V C R C V E M C V C N S V E M C V C R C V E M C V C R C V E M S U 4 Q i V E M C V C O S U y M C V E M S U 4 M i V E M C V C O C V E M C V C R j w v S X R l b V B h d G g + P C 9 J d G V t T G 9 j Y X R p b 2 4 + P F N 0 Y W J s Z U V u d H J p Z X M g L z 4 8 L 0 l 0 Z W 0 + P E l 0 Z W 0 + P E l 0 Z W 1 M b 2 N h d G l v b j 4 8 S X R l b V R 5 c G U + R m 9 y b X V s Y T w v S X R l b V R 5 c G U + P E l 0 Z W 1 Q Y X R o P l N l Y 3 R p b 2 4 x L y V E M C V B M C V E M C V C N S V E M C V C N y V E M S U 4 M y V E M C V C Q i V E M S U 4 Q y V E M S U 4 M i V E M C V C M C V E M S U 4 M i 8 l R D A l Q T M l R D A l Q j Q l R D A l Q j A l R D A l Q k I l R D A l Q j U l R D A l Q k Q l R D A l Q k Q l R D E l O E I l R D A l Q j U l M j A l R D A l Q j I l R D A l Q j U l R D E l O D A l R D E l O D U l R D A l Q k Q l R D A l Q j g l R D A l Q j U l M j A l R D E l O D E l R D E l O D I l R D E l O D A l R D A l Q k U l R D A l Q k E l R D A l Q j g 8 L 0 l 0 Z W 1 Q Y X R o P j w v S X R l b U x v Y 2 F 0 a W 9 u P j x T d G F i b G V F b n R y a W V z I C 8 + P C 9 J d G V t P j x J d G V t P j x J d G V t T G 9 j Y X R p b 2 4 + P E l 0 Z W 1 U e X B l P k Z v c m 1 1 b G E 8 L 0 l 0 Z W 1 U e X B l P j x J d G V t U G F 0 a D 5 T Z W N 0 a W 9 u M S 8 l R D A l Q T A l R D A l Q j U l R D A l Q j c l R D E l O D M l R D A l Q k I l R D E l O E M l R D E l O D I l R D A l Q j A l R D E l O D I v J U Q w J T l G J U Q w J U J F J U Q w J U I y J U Q x J T h C J U Q x J T g 4 J U Q w J U I 1 J U Q w J U J E J U Q w J U J E J U Q x J T h C J U Q w J U I 1 J T I w J U Q w J U I 3 J U Q w J U I w J U Q w J U I z J U Q w J U J F J U Q w J U J C J U Q w J U J F J U Q w J U I y J U Q w J U J B J U Q w J U I 4 M T w v S X R l b V B h d G g + P C 9 J d G V t T G 9 j Y X R p b 2 4 + P F N 0 Y W J s Z U V u d H J p Z X M g L z 4 8 L 0 l 0 Z W 0 + P E l 0 Z W 0 + P E l 0 Z W 1 M b 2 N h d G l v b j 4 8 S X R l b V R 5 c G U + R m 9 y b X V s Y T w v S X R l b V R 5 c G U + P E l 0 Z W 1 Q Y X R o P l N l Y 3 R p b 2 4 x L y V E M C V B M C V E M C V C N S V E M C V C N y V E M S U 4 M y V E M C V C Q i V E M S U 4 Q y V E M S U 4 M i V E M C V C M C V E M S U 4 M i 8 l R D A l O T g l R D A l Q j c l R D A l Q k M l R D A l Q j U l R D A l Q k Q l R D A l Q j U l R D A l Q k Q l R D A l Q k Q l R D E l O E I l R D A l Q j k l M j A l R D E l O D I l R D A l Q j g l R D A l Q k Y x P C 9 J d G V t U G F 0 a D 4 8 L 0 l 0 Z W 1 M b 2 N h d G l v b j 4 8 U 3 R h Y m x l R W 5 0 c m l l c y A v P j w v S X R l b T 4 8 S X R l b T 4 8 S X R l b U x v Y 2 F 0 a W 9 u P j x J d G V t V H l w Z T 5 G b 3 J t d W x h P C 9 J d G V t V H l w Z T 4 8 S X R l b V B h d G g + U 2 V j d G l v b j E v J U Q w J U E w J U Q w J U I 1 J U Q w J U I 3 J U Q x J T g z J U Q w J U J C J U Q x J T h D J U Q x J T g y J U Q w J U I w J U Q x J T g y L y V E M C U 5 N C V E M S U 4 M C V E M S U 4 M y V E M C V C M y V E M C V C O C V E M C V C N S U y M C V E M S U 4 M y V E M C V C N C V E M C V C M C V E M C V C Q i V E M C V C N S V E M C V C R C V E M C V C R C V E M S U 4 Q i V E M C V C N S U y M C V E M S U 4 M S V E M S U 4 M i V E M C V C R S V E M C V C Q i V E M C V C M S V E M S U 4 N i V E M S U 4 Q j w v S X R l b V B h d G g + P C 9 J d G V t T G 9 j Y X R p b 2 4 + P F N 0 Y W J s Z U V u d H J p Z X M g L z 4 8 L 0 l 0 Z W 0 + P E l 0 Z W 0 + P E l 0 Z W 1 M b 2 N h d G l v b j 4 8 S X R l b V R 5 c G U + R m 9 y b X V s Y T w v S X R l b V R 5 c G U + P E l 0 Z W 1 Q Y X R o P l N l Y 3 R p b 2 4 x L y V E M C V B M C V E M C V C N S V E M C V C N y V E M S U 4 M y V E M C V C Q i V E M S U 4 Q y V E M S U 4 M i V E M C V C M C V E M S U 4 M i 8 l R D A l Q T E l R D E l O D I l R D E l O D A l R D A l Q k U l R D A l Q k E l R D A l Q j g l M j A l R D E l O D E l M j A l R D A l Q k Y l R D E l O D A l R D A l Q j g l R D A l Q k M l R D A l Q j U l R D A l Q k Q l R D A l Q j U l R D A l Q k Q l R D A l Q k Q l R D E l O E I l R D A l Q k M l M j A l R D E l O D Q l R D A l Q j g l R D A l Q k I l R D E l O E M l R D E l O D I l R D E l O D A l R D A l Q k U l R D A l Q k M 8 L 0 l 0 Z W 1 Q Y X R o P j w v S X R l b U x v Y 2 F 0 a W 9 u P j x T d G F i b G V F b n R y a W V z I C 8 + P C 9 J d G V t P j w v S X R l b X M + P C 9 M b 2 N h b F B h Y 2 t h Z 2 V N Z X R h Z G F 0 Y U Z p b G U + F g A A A F B L B Q Y A A A A A A A A A A A A A A A A A A A A A A A A m A Q A A A Q A A A N C M n d 8 B F d E R j H o A w E / C l + s B A A A A g p O G 5 j t U u U G t O p H / 4 Z 3 X M w A A A A A C A A A A A A A Q Z g A A A A E A A C A A A A C d p Z S f X z P 3 5 a z w N v Z y I Z Y K P J w 0 M 6 O u T D 6 4 Y 6 Q / J R 4 3 s w A A A A A O g A A A A A I A A C A A A A C G E n 3 e U A 0 1 t 8 n / u J T I W s I Z 0 H T 5 Z B u P h E z d I n f P S J 3 / N V A A A A A f W B R k m J o 4 Z L L R H l z h / L 0 o v E X Z d W R r a T J + 1 3 H C x 7 H D p N W b A z d g H i M l W K C / U B 0 O K 1 J l Y 6 A q Z u b Z 3 / s x 4 T 6 E X x N G + H R 1 0 7 V 6 U 5 I 0 w S 7 E t E R A U k A A A A A n u B Z x d b M g F t h G t B H D i p q i 4 c X v Z j w j 0 k 3 L / f h 8 S o Y F t b w W N k a / K J F / O U 8 b W K d m N 2 H Y 3 j 6 0 0 f v z F 7 c I 8 1 r A z N 3 h < / D a t a M a s h u p > 
</file>

<file path=customXml/itemProps1.xml><?xml version="1.0" encoding="utf-8"?>
<ds:datastoreItem xmlns:ds="http://schemas.openxmlformats.org/officeDocument/2006/customXml" ds:itemID="{33252858-4832-4117-82ED-E095E6E2B144}">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5</vt:i4>
      </vt:variant>
      <vt:variant>
        <vt:lpstr>Именованные диапазоны</vt:lpstr>
      </vt:variant>
      <vt:variant>
        <vt:i4>2</vt:i4>
      </vt:variant>
    </vt:vector>
  </HeadingPairs>
  <TitlesOfParts>
    <vt:vector size="7" baseType="lpstr">
      <vt:lpstr>Результат</vt:lpstr>
      <vt:lpstr>Свод</vt:lpstr>
      <vt:lpstr>Справочники</vt:lpstr>
      <vt:lpstr>Коды</vt:lpstr>
      <vt:lpstr>Сетевой</vt:lpstr>
      <vt:lpstr>Сетевой!Заголовки_для_печати</vt:lpstr>
      <vt:lpstr>Сетевой!Область_печати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usver</dc:creator>
  <cp:lastModifiedBy>usver</cp:lastModifiedBy>
  <cp:lastPrinted>2024-02-14T04:09:29Z</cp:lastPrinted>
  <dcterms:created xsi:type="dcterms:W3CDTF">2023-02-03T08:58:35Z</dcterms:created>
  <dcterms:modified xsi:type="dcterms:W3CDTF">2024-02-14T05:27:15Z</dcterms:modified>
</cp:coreProperties>
</file>