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ovpo\Desktop\"/>
    </mc:Choice>
  </mc:AlternateContent>
  <bookViews>
    <workbookView xWindow="0" yWindow="0" windowWidth="28800" windowHeight="11730"/>
  </bookViews>
  <sheets>
    <sheet name="2023" sheetId="5" r:id="rId1"/>
    <sheet name="2023 (2)" sheetId="6" r:id="rId2"/>
  </sheets>
  <definedNames>
    <definedName name="_xlnm._FilterDatabase" localSheetId="0" hidden="1">'2023'!$A$4:$I$4</definedName>
    <definedName name="_xlnm._FilterDatabase" localSheetId="1" hidden="1">'2023 (2)'!$A$4:$I$4</definedName>
  </definedNames>
  <calcPr calcId="162913" refMode="R1C1"/>
</workbook>
</file>

<file path=xl/calcChain.xml><?xml version="1.0" encoding="utf-8"?>
<calcChain xmlns="http://schemas.openxmlformats.org/spreadsheetml/2006/main">
  <c r="K181" i="6" l="1"/>
  <c r="I181" i="6"/>
  <c r="H181" i="6"/>
  <c r="K180" i="6"/>
  <c r="I180" i="6"/>
  <c r="H180" i="6"/>
  <c r="K179" i="6"/>
  <c r="I179" i="6"/>
  <c r="H179" i="6"/>
  <c r="K178" i="6"/>
  <c r="I178" i="6"/>
  <c r="H178" i="6"/>
  <c r="K177" i="6"/>
  <c r="I177" i="6"/>
  <c r="H177" i="6"/>
  <c r="K176" i="6"/>
  <c r="I176" i="6"/>
  <c r="H176" i="6"/>
  <c r="G175" i="6"/>
  <c r="F175" i="6"/>
  <c r="K175" i="6" s="1"/>
  <c r="E175" i="6"/>
  <c r="D175" i="6"/>
  <c r="K174" i="6"/>
  <c r="I174" i="6"/>
  <c r="H174" i="6"/>
  <c r="K173" i="6"/>
  <c r="I173" i="6"/>
  <c r="H173" i="6"/>
  <c r="K172" i="6"/>
  <c r="I172" i="6"/>
  <c r="H172" i="6"/>
  <c r="K171" i="6"/>
  <c r="I171" i="6"/>
  <c r="H171" i="6"/>
  <c r="G170" i="6"/>
  <c r="F170" i="6"/>
  <c r="E170" i="6"/>
  <c r="D170" i="6"/>
  <c r="K169" i="6"/>
  <c r="I169" i="6"/>
  <c r="H169" i="6"/>
  <c r="K168" i="6"/>
  <c r="I168" i="6"/>
  <c r="H168" i="6"/>
  <c r="K167" i="6"/>
  <c r="I167" i="6"/>
  <c r="H167" i="6"/>
  <c r="K166" i="6"/>
  <c r="I166" i="6"/>
  <c r="H166" i="6"/>
  <c r="G165" i="6"/>
  <c r="F165" i="6"/>
  <c r="F164" i="6" s="1"/>
  <c r="E165" i="6"/>
  <c r="E164" i="6" s="1"/>
  <c r="D165" i="6"/>
  <c r="D164" i="6" s="1"/>
  <c r="K163" i="6"/>
  <c r="I163" i="6"/>
  <c r="K162" i="6"/>
  <c r="I162" i="6"/>
  <c r="H162" i="6"/>
  <c r="K161" i="6"/>
  <c r="I161" i="6"/>
  <c r="H161" i="6"/>
  <c r="K160" i="6"/>
  <c r="I160" i="6"/>
  <c r="H160" i="6"/>
  <c r="G159" i="6"/>
  <c r="F159" i="6"/>
  <c r="K159" i="6" s="1"/>
  <c r="E159" i="6"/>
  <c r="D159" i="6"/>
  <c r="K158" i="6"/>
  <c r="I158" i="6"/>
  <c r="H158" i="6"/>
  <c r="I157" i="6"/>
  <c r="G157" i="6"/>
  <c r="F157" i="6"/>
  <c r="K157" i="6" s="1"/>
  <c r="E157" i="6"/>
  <c r="K156" i="6"/>
  <c r="I156" i="6"/>
  <c r="H156" i="6"/>
  <c r="K155" i="6"/>
  <c r="I155" i="6"/>
  <c r="H155" i="6"/>
  <c r="G154" i="6"/>
  <c r="H154" i="6" s="1"/>
  <c r="F154" i="6"/>
  <c r="E154" i="6"/>
  <c r="K153" i="6"/>
  <c r="I153" i="6"/>
  <c r="H153" i="6"/>
  <c r="K152" i="6"/>
  <c r="I152" i="6"/>
  <c r="H152" i="6"/>
  <c r="K151" i="6"/>
  <c r="I151" i="6"/>
  <c r="H151" i="6"/>
  <c r="G150" i="6"/>
  <c r="H150" i="6" s="1"/>
  <c r="F150" i="6"/>
  <c r="K150" i="6" s="1"/>
  <c r="E150" i="6"/>
  <c r="E146" i="6" s="1"/>
  <c r="K149" i="6"/>
  <c r="I149" i="6"/>
  <c r="H149" i="6"/>
  <c r="K148" i="6"/>
  <c r="I148" i="6"/>
  <c r="H148" i="6"/>
  <c r="G147" i="6"/>
  <c r="H147" i="6" s="1"/>
  <c r="F147" i="6"/>
  <c r="E147" i="6"/>
  <c r="D147" i="6"/>
  <c r="D146" i="6" s="1"/>
  <c r="K145" i="6"/>
  <c r="I145" i="6"/>
  <c r="H145" i="6"/>
  <c r="G144" i="6"/>
  <c r="I144" i="6" s="1"/>
  <c r="F144" i="6"/>
  <c r="E144" i="6"/>
  <c r="E143" i="6" s="1"/>
  <c r="D144" i="6"/>
  <c r="F143" i="6"/>
  <c r="D143" i="6"/>
  <c r="K142" i="6"/>
  <c r="I142" i="6"/>
  <c r="H142" i="6"/>
  <c r="K141" i="6"/>
  <c r="I141" i="6"/>
  <c r="H141" i="6"/>
  <c r="G140" i="6"/>
  <c r="I140" i="6" s="1"/>
  <c r="F140" i="6"/>
  <c r="H140" i="6" s="1"/>
  <c r="E140" i="6"/>
  <c r="D140" i="6"/>
  <c r="K139" i="6"/>
  <c r="I139" i="6"/>
  <c r="H139" i="6"/>
  <c r="K138" i="6"/>
  <c r="I138" i="6"/>
  <c r="H138" i="6"/>
  <c r="K137" i="6"/>
  <c r="I137" i="6"/>
  <c r="H137" i="6"/>
  <c r="K136" i="6"/>
  <c r="I136" i="6"/>
  <c r="G135" i="6"/>
  <c r="F135" i="6"/>
  <c r="K135" i="6" s="1"/>
  <c r="E135" i="6"/>
  <c r="D135" i="6"/>
  <c r="K134" i="6"/>
  <c r="I134" i="6"/>
  <c r="H134" i="6"/>
  <c r="G133" i="6"/>
  <c r="F133" i="6"/>
  <c r="E133" i="6"/>
  <c r="D133" i="6"/>
  <c r="D132" i="6"/>
  <c r="K131" i="6"/>
  <c r="I131" i="6"/>
  <c r="H131" i="6"/>
  <c r="K130" i="6"/>
  <c r="I130" i="6"/>
  <c r="H130" i="6"/>
  <c r="K129" i="6"/>
  <c r="I129" i="6"/>
  <c r="H129" i="6"/>
  <c r="G128" i="6"/>
  <c r="H128" i="6" s="1"/>
  <c r="F128" i="6"/>
  <c r="K128" i="6" s="1"/>
  <c r="E128" i="6"/>
  <c r="D128" i="6"/>
  <c r="K127" i="6"/>
  <c r="I127" i="6"/>
  <c r="H127" i="6"/>
  <c r="K126" i="6"/>
  <c r="I126" i="6"/>
  <c r="H126" i="6"/>
  <c r="K125" i="6"/>
  <c r="I125" i="6"/>
  <c r="H125" i="6"/>
  <c r="G124" i="6"/>
  <c r="H124" i="6" s="1"/>
  <c r="F124" i="6"/>
  <c r="K124" i="6" s="1"/>
  <c r="E124" i="6"/>
  <c r="D124" i="6"/>
  <c r="D118" i="6" s="1"/>
  <c r="K123" i="6"/>
  <c r="I123" i="6"/>
  <c r="H123" i="6"/>
  <c r="K122" i="6"/>
  <c r="I122" i="6"/>
  <c r="H122" i="6"/>
  <c r="K121" i="6"/>
  <c r="I121" i="6"/>
  <c r="H121" i="6"/>
  <c r="K120" i="6"/>
  <c r="I120" i="6"/>
  <c r="G119" i="6"/>
  <c r="F119" i="6"/>
  <c r="K119" i="6" s="1"/>
  <c r="E119" i="6"/>
  <c r="D119" i="6"/>
  <c r="G118" i="6"/>
  <c r="E118" i="6"/>
  <c r="K117" i="6"/>
  <c r="I117" i="6"/>
  <c r="H117" i="6"/>
  <c r="K116" i="6"/>
  <c r="I116" i="6"/>
  <c r="H116" i="6"/>
  <c r="K115" i="6"/>
  <c r="I115" i="6"/>
  <c r="H115" i="6"/>
  <c r="K114" i="6"/>
  <c r="I114" i="6"/>
  <c r="H114" i="6"/>
  <c r="K113" i="6"/>
  <c r="I113" i="6"/>
  <c r="H113" i="6"/>
  <c r="K112" i="6"/>
  <c r="I112" i="6"/>
  <c r="H112" i="6"/>
  <c r="K111" i="6"/>
  <c r="I111" i="6"/>
  <c r="H111" i="6"/>
  <c r="G110" i="6"/>
  <c r="F110" i="6"/>
  <c r="K110" i="6" s="1"/>
  <c r="E110" i="6"/>
  <c r="D110" i="6"/>
  <c r="K109" i="6"/>
  <c r="I109" i="6"/>
  <c r="K108" i="6"/>
  <c r="I108" i="6"/>
  <c r="H108" i="6"/>
  <c r="G107" i="6"/>
  <c r="F107" i="6"/>
  <c r="F106" i="6" s="1"/>
  <c r="E107" i="6"/>
  <c r="D107" i="6"/>
  <c r="D106" i="6"/>
  <c r="K105" i="6"/>
  <c r="I105" i="6"/>
  <c r="H105" i="6"/>
  <c r="K104" i="6"/>
  <c r="I104" i="6"/>
  <c r="H104" i="6"/>
  <c r="K103" i="6"/>
  <c r="I103" i="6"/>
  <c r="H103" i="6"/>
  <c r="K102" i="6"/>
  <c r="I102" i="6"/>
  <c r="H102" i="6"/>
  <c r="G101" i="6"/>
  <c r="F101" i="6"/>
  <c r="K101" i="6" s="1"/>
  <c r="E101" i="6"/>
  <c r="D101" i="6"/>
  <c r="K100" i="6"/>
  <c r="I100" i="6"/>
  <c r="H100" i="6"/>
  <c r="K99" i="6"/>
  <c r="I99" i="6"/>
  <c r="H99" i="6"/>
  <c r="K98" i="6"/>
  <c r="I98" i="6"/>
  <c r="H98" i="6"/>
  <c r="G97" i="6"/>
  <c r="F97" i="6"/>
  <c r="E97" i="6"/>
  <c r="D97" i="6"/>
  <c r="D96" i="6" s="1"/>
  <c r="F96" i="6"/>
  <c r="E96" i="6"/>
  <c r="K95" i="6"/>
  <c r="I95" i="6"/>
  <c r="H95" i="6"/>
  <c r="K94" i="6"/>
  <c r="H94" i="6"/>
  <c r="G94" i="6"/>
  <c r="I94" i="6" s="1"/>
  <c r="F94" i="6"/>
  <c r="E94" i="6"/>
  <c r="D94" i="6"/>
  <c r="K93" i="6"/>
  <c r="I93" i="6"/>
  <c r="H93" i="6"/>
  <c r="K92" i="6"/>
  <c r="G92" i="6"/>
  <c r="I92" i="6" s="1"/>
  <c r="F92" i="6"/>
  <c r="E92" i="6"/>
  <c r="D92" i="6"/>
  <c r="K91" i="6"/>
  <c r="I91" i="6"/>
  <c r="H91" i="6"/>
  <c r="K90" i="6"/>
  <c r="I90" i="6"/>
  <c r="H90" i="6"/>
  <c r="K89" i="6"/>
  <c r="I89" i="6"/>
  <c r="H89" i="6"/>
  <c r="K88" i="6"/>
  <c r="I88" i="6"/>
  <c r="H88" i="6"/>
  <c r="K87" i="6"/>
  <c r="I87" i="6"/>
  <c r="H87" i="6"/>
  <c r="K86" i="6"/>
  <c r="I86" i="6"/>
  <c r="H86" i="6"/>
  <c r="G85" i="6"/>
  <c r="F85" i="6"/>
  <c r="E85" i="6"/>
  <c r="D85" i="6"/>
  <c r="K84" i="6"/>
  <c r="I84" i="6"/>
  <c r="H84" i="6"/>
  <c r="K83" i="6"/>
  <c r="I83" i="6"/>
  <c r="H83" i="6"/>
  <c r="K82" i="6"/>
  <c r="I82" i="6"/>
  <c r="H82" i="6"/>
  <c r="K81" i="6"/>
  <c r="I81" i="6"/>
  <c r="H81" i="6"/>
  <c r="K80" i="6"/>
  <c r="I80" i="6"/>
  <c r="H80" i="6"/>
  <c r="K79" i="6"/>
  <c r="I79" i="6"/>
  <c r="H79" i="6"/>
  <c r="G78" i="6"/>
  <c r="I78" i="6" s="1"/>
  <c r="F78" i="6"/>
  <c r="K78" i="6" s="1"/>
  <c r="E78" i="6"/>
  <c r="D78" i="6"/>
  <c r="D69" i="6" s="1"/>
  <c r="K77" i="6"/>
  <c r="I77" i="6"/>
  <c r="H77" i="6"/>
  <c r="K76" i="6"/>
  <c r="I76" i="6"/>
  <c r="H76" i="6"/>
  <c r="G75" i="6"/>
  <c r="I75" i="6" s="1"/>
  <c r="F75" i="6"/>
  <c r="E75" i="6"/>
  <c r="D75" i="6"/>
  <c r="K74" i="6"/>
  <c r="I74" i="6"/>
  <c r="H74" i="6"/>
  <c r="K73" i="6"/>
  <c r="I73" i="6"/>
  <c r="H73" i="6"/>
  <c r="K72" i="6"/>
  <c r="I72" i="6"/>
  <c r="K71" i="6"/>
  <c r="I71" i="6"/>
  <c r="H71" i="6"/>
  <c r="G70" i="6"/>
  <c r="F70" i="6"/>
  <c r="E70" i="6"/>
  <c r="E69" i="6" s="1"/>
  <c r="D70" i="6"/>
  <c r="K68" i="6"/>
  <c r="I68" i="6"/>
  <c r="H68" i="6"/>
  <c r="G67" i="6"/>
  <c r="I67" i="6" s="1"/>
  <c r="F67" i="6"/>
  <c r="K67" i="6" s="1"/>
  <c r="E67" i="6"/>
  <c r="D67" i="6"/>
  <c r="K66" i="6"/>
  <c r="I66" i="6"/>
  <c r="H66" i="6"/>
  <c r="K65" i="6"/>
  <c r="I65" i="6"/>
  <c r="H65" i="6"/>
  <c r="G64" i="6"/>
  <c r="I64" i="6" s="1"/>
  <c r="F64" i="6"/>
  <c r="H64" i="6" s="1"/>
  <c r="E64" i="6"/>
  <c r="D64" i="6"/>
  <c r="K63" i="6"/>
  <c r="I63" i="6"/>
  <c r="H63" i="6"/>
  <c r="K62" i="6"/>
  <c r="I62" i="6"/>
  <c r="H62" i="6"/>
  <c r="K61" i="6"/>
  <c r="I61" i="6"/>
  <c r="H61" i="6"/>
  <c r="G60" i="6"/>
  <c r="I60" i="6" s="1"/>
  <c r="F60" i="6"/>
  <c r="H60" i="6" s="1"/>
  <c r="E60" i="6"/>
  <c r="D60" i="6"/>
  <c r="K59" i="6"/>
  <c r="I59" i="6"/>
  <c r="H59" i="6"/>
  <c r="K58" i="6"/>
  <c r="I58" i="6"/>
  <c r="H58" i="6"/>
  <c r="K57" i="6"/>
  <c r="I57" i="6"/>
  <c r="H57" i="6"/>
  <c r="K56" i="6"/>
  <c r="I56" i="6"/>
  <c r="H56" i="6"/>
  <c r="K55" i="6"/>
  <c r="I55" i="6"/>
  <c r="H55" i="6"/>
  <c r="K54" i="6"/>
  <c r="I54" i="6"/>
  <c r="H54" i="6"/>
  <c r="I53" i="6"/>
  <c r="G53" i="6"/>
  <c r="F53" i="6"/>
  <c r="K53" i="6" s="1"/>
  <c r="E53" i="6"/>
  <c r="E52" i="6" s="1"/>
  <c r="D53" i="6"/>
  <c r="D52" i="6" s="1"/>
  <c r="F52" i="6"/>
  <c r="K51" i="6"/>
  <c r="I51" i="6"/>
  <c r="H51" i="6"/>
  <c r="K50" i="6"/>
  <c r="I50" i="6"/>
  <c r="H50" i="6"/>
  <c r="G49" i="6"/>
  <c r="G39" i="6" s="1"/>
  <c r="I39" i="6" s="1"/>
  <c r="F49" i="6"/>
  <c r="E49" i="6"/>
  <c r="E39" i="6" s="1"/>
  <c r="D49" i="6"/>
  <c r="K48" i="6"/>
  <c r="I48" i="6"/>
  <c r="H48" i="6"/>
  <c r="K47" i="6"/>
  <c r="I47" i="6"/>
  <c r="H47" i="6"/>
  <c r="G46" i="6"/>
  <c r="I46" i="6" s="1"/>
  <c r="F46" i="6"/>
  <c r="K46" i="6" s="1"/>
  <c r="E46" i="6"/>
  <c r="D46" i="6"/>
  <c r="K45" i="6"/>
  <c r="I45" i="6"/>
  <c r="H45" i="6"/>
  <c r="K44" i="6"/>
  <c r="I44" i="6"/>
  <c r="H44" i="6"/>
  <c r="K43" i="6"/>
  <c r="I43" i="6"/>
  <c r="H43" i="6"/>
  <c r="K42" i="6"/>
  <c r="I42" i="6"/>
  <c r="H42" i="6"/>
  <c r="K41" i="6"/>
  <c r="I41" i="6"/>
  <c r="H41" i="6"/>
  <c r="H40" i="6"/>
  <c r="G40" i="6"/>
  <c r="I40" i="6" s="1"/>
  <c r="F40" i="6"/>
  <c r="E40" i="6"/>
  <c r="D40" i="6"/>
  <c r="D39" i="6"/>
  <c r="K38" i="6"/>
  <c r="I38" i="6"/>
  <c r="H38" i="6"/>
  <c r="K37" i="6"/>
  <c r="I37" i="6"/>
  <c r="H37" i="6"/>
  <c r="G36" i="6"/>
  <c r="K36" i="6" s="1"/>
  <c r="F36" i="6"/>
  <c r="E36" i="6"/>
  <c r="D36" i="6"/>
  <c r="K35" i="6"/>
  <c r="I35" i="6"/>
  <c r="H35" i="6"/>
  <c r="K34" i="6"/>
  <c r="I34" i="6"/>
  <c r="H34" i="6"/>
  <c r="K33" i="6"/>
  <c r="I33" i="6"/>
  <c r="H33" i="6"/>
  <c r="K32" i="6"/>
  <c r="I32" i="6"/>
  <c r="H32" i="6"/>
  <c r="K31" i="6"/>
  <c r="I31" i="6"/>
  <c r="H31" i="6"/>
  <c r="G30" i="6"/>
  <c r="K30" i="6" s="1"/>
  <c r="F30" i="6"/>
  <c r="F29" i="6" s="1"/>
  <c r="E30" i="6"/>
  <c r="D30" i="6"/>
  <c r="D29" i="6"/>
  <c r="K28" i="6"/>
  <c r="I28" i="6"/>
  <c r="H28" i="6"/>
  <c r="K27" i="6"/>
  <c r="I27" i="6"/>
  <c r="H27" i="6"/>
  <c r="G26" i="6"/>
  <c r="F26" i="6"/>
  <c r="K26" i="6" s="1"/>
  <c r="E26" i="6"/>
  <c r="D26" i="6"/>
  <c r="K25" i="6"/>
  <c r="I25" i="6"/>
  <c r="H25" i="6"/>
  <c r="G24" i="6"/>
  <c r="I24" i="6" s="1"/>
  <c r="F24" i="6"/>
  <c r="K24" i="6" s="1"/>
  <c r="E24" i="6"/>
  <c r="D24" i="6"/>
  <c r="K23" i="6"/>
  <c r="I23" i="6"/>
  <c r="H23" i="6"/>
  <c r="K22" i="6"/>
  <c r="I22" i="6"/>
  <c r="H22" i="6"/>
  <c r="G21" i="6"/>
  <c r="I21" i="6" s="1"/>
  <c r="F21" i="6"/>
  <c r="E21" i="6"/>
  <c r="D21" i="6"/>
  <c r="K20" i="6"/>
  <c r="I20" i="6"/>
  <c r="H20" i="6"/>
  <c r="K19" i="6"/>
  <c r="I19" i="6"/>
  <c r="H19" i="6"/>
  <c r="G18" i="6"/>
  <c r="F18" i="6"/>
  <c r="E18" i="6"/>
  <c r="D18" i="6"/>
  <c r="K17" i="6"/>
  <c r="I17" i="6"/>
  <c r="H17" i="6"/>
  <c r="G16" i="6"/>
  <c r="F16" i="6"/>
  <c r="E16" i="6"/>
  <c r="I16" i="6" s="1"/>
  <c r="D16" i="6"/>
  <c r="K15" i="6"/>
  <c r="I15" i="6"/>
  <c r="H15" i="6"/>
  <c r="G14" i="6"/>
  <c r="I14" i="6" s="1"/>
  <c r="F14" i="6"/>
  <c r="E14" i="6"/>
  <c r="D14" i="6"/>
  <c r="K13" i="6"/>
  <c r="I13" i="6"/>
  <c r="H13" i="6"/>
  <c r="K12" i="6"/>
  <c r="I12" i="6"/>
  <c r="H12" i="6"/>
  <c r="K11" i="6"/>
  <c r="I11" i="6"/>
  <c r="H11" i="6"/>
  <c r="K10" i="6"/>
  <c r="I10" i="6"/>
  <c r="H10" i="6"/>
  <c r="K9" i="6"/>
  <c r="I9" i="6"/>
  <c r="H9" i="6"/>
  <c r="K8" i="6"/>
  <c r="I8" i="6"/>
  <c r="H8" i="6"/>
  <c r="G7" i="6"/>
  <c r="F7" i="6"/>
  <c r="E7" i="6"/>
  <c r="D7" i="6"/>
  <c r="D6" i="6" s="1"/>
  <c r="I175" i="6" l="1"/>
  <c r="K170" i="6"/>
  <c r="K165" i="6"/>
  <c r="I165" i="6"/>
  <c r="I159" i="6"/>
  <c r="H159" i="6"/>
  <c r="I147" i="6"/>
  <c r="I154" i="6"/>
  <c r="H157" i="6"/>
  <c r="K147" i="6"/>
  <c r="K154" i="6"/>
  <c r="K144" i="6"/>
  <c r="E132" i="6"/>
  <c r="F132" i="6"/>
  <c r="I133" i="6"/>
  <c r="I135" i="6"/>
  <c r="K133" i="6"/>
  <c r="H135" i="6"/>
  <c r="I118" i="6"/>
  <c r="I128" i="6"/>
  <c r="I119" i="6"/>
  <c r="I124" i="6"/>
  <c r="H110" i="6"/>
  <c r="I110" i="6"/>
  <c r="K107" i="6"/>
  <c r="E106" i="6"/>
  <c r="K97" i="6"/>
  <c r="I97" i="6"/>
  <c r="I101" i="6"/>
  <c r="K85" i="6"/>
  <c r="H85" i="6"/>
  <c r="H75" i="6"/>
  <c r="I70" i="6"/>
  <c r="G69" i="6"/>
  <c r="I69" i="6" s="1"/>
  <c r="K70" i="6"/>
  <c r="H70" i="6"/>
  <c r="H53" i="6"/>
  <c r="F39" i="6"/>
  <c r="I49" i="6"/>
  <c r="K49" i="6"/>
  <c r="H46" i="6"/>
  <c r="E29" i="6"/>
  <c r="I26" i="6"/>
  <c r="K7" i="6"/>
  <c r="H7" i="6"/>
  <c r="H24" i="6"/>
  <c r="G6" i="6"/>
  <c r="K18" i="6"/>
  <c r="E6" i="6"/>
  <c r="K14" i="6"/>
  <c r="K16" i="6"/>
  <c r="F6" i="6"/>
  <c r="D182" i="6"/>
  <c r="H39" i="6"/>
  <c r="K39" i="6"/>
  <c r="E182" i="6"/>
  <c r="K6" i="6"/>
  <c r="H6" i="6"/>
  <c r="I7" i="6"/>
  <c r="H14" i="6"/>
  <c r="H26" i="6"/>
  <c r="K40" i="6"/>
  <c r="K60" i="6"/>
  <c r="K64" i="6"/>
  <c r="K75" i="6"/>
  <c r="G96" i="6"/>
  <c r="H97" i="6"/>
  <c r="H101" i="6"/>
  <c r="F118" i="6"/>
  <c r="K118" i="6" s="1"/>
  <c r="K140" i="6"/>
  <c r="I150" i="6"/>
  <c r="H170" i="6"/>
  <c r="I6" i="6"/>
  <c r="H49" i="6"/>
  <c r="H119" i="6"/>
  <c r="I170" i="6"/>
  <c r="H21" i="6"/>
  <c r="H16" i="6"/>
  <c r="H36" i="6"/>
  <c r="G106" i="6"/>
  <c r="H107" i="6"/>
  <c r="H118" i="6"/>
  <c r="G132" i="6"/>
  <c r="H133" i="6"/>
  <c r="G143" i="6"/>
  <c r="K143" i="6" s="1"/>
  <c r="H144" i="6"/>
  <c r="F146" i="6"/>
  <c r="K21" i="6"/>
  <c r="I36" i="6"/>
  <c r="H67" i="6"/>
  <c r="F69" i="6"/>
  <c r="K69" i="6" s="1"/>
  <c r="H78" i="6"/>
  <c r="I107" i="6"/>
  <c r="G146" i="6"/>
  <c r="H175" i="6"/>
  <c r="H18" i="6"/>
  <c r="G29" i="6"/>
  <c r="H30" i="6"/>
  <c r="I18" i="6"/>
  <c r="I30" i="6"/>
  <c r="G52" i="6"/>
  <c r="K52" i="6" s="1"/>
  <c r="I85" i="6"/>
  <c r="H92" i="6"/>
  <c r="G164" i="6"/>
  <c r="H165" i="6"/>
  <c r="K8" i="5"/>
  <c r="K9" i="5"/>
  <c r="K10" i="5"/>
  <c r="K12" i="5"/>
  <c r="K13" i="5"/>
  <c r="K14" i="5"/>
  <c r="K15" i="5"/>
  <c r="H8" i="5"/>
  <c r="H9" i="5"/>
  <c r="H10" i="5"/>
  <c r="H12" i="5"/>
  <c r="H13" i="5"/>
  <c r="H14" i="5"/>
  <c r="H15" i="5"/>
  <c r="I132" i="6" l="1"/>
  <c r="H132" i="6"/>
  <c r="I96" i="6"/>
  <c r="H96" i="6"/>
  <c r="H164" i="6"/>
  <c r="I164" i="6"/>
  <c r="I29" i="6"/>
  <c r="H29" i="6"/>
  <c r="K29" i="6"/>
  <c r="K132" i="6"/>
  <c r="I106" i="6"/>
  <c r="H106" i="6"/>
  <c r="K106" i="6"/>
  <c r="K146" i="6"/>
  <c r="F182" i="6"/>
  <c r="G182" i="6"/>
  <c r="H69" i="6"/>
  <c r="I146" i="6"/>
  <c r="H146" i="6"/>
  <c r="H52" i="6"/>
  <c r="I52" i="6"/>
  <c r="I143" i="6"/>
  <c r="H143" i="6"/>
  <c r="K96" i="6"/>
  <c r="K164" i="6"/>
  <c r="I182" i="6" l="1"/>
  <c r="H182" i="6"/>
  <c r="K182" i="6"/>
  <c r="F11" i="5" l="1"/>
  <c r="G11" i="5"/>
  <c r="H11" i="5" s="1"/>
  <c r="E11" i="5"/>
  <c r="I12" i="5"/>
  <c r="I13" i="5"/>
  <c r="K11" i="5" l="1"/>
  <c r="I14" i="5" l="1"/>
  <c r="I15" i="5"/>
  <c r="I8" i="5"/>
  <c r="I9" i="5"/>
  <c r="I10" i="5"/>
  <c r="E7" i="5" l="1"/>
  <c r="F7" i="5"/>
  <c r="G7" i="5"/>
  <c r="H7" i="5" l="1"/>
  <c r="K7" i="5"/>
  <c r="E6" i="5"/>
  <c r="D7" i="5" l="1"/>
  <c r="D11" i="5"/>
  <c r="D6" i="5" l="1"/>
  <c r="G6" i="5" l="1"/>
  <c r="F6" i="5"/>
  <c r="I11" i="5"/>
  <c r="I7" i="5"/>
  <c r="H6" i="5" l="1"/>
  <c r="K6" i="5"/>
  <c r="I6" i="5"/>
</calcChain>
</file>

<file path=xl/sharedStrings.xml><?xml version="1.0" encoding="utf-8"?>
<sst xmlns="http://schemas.openxmlformats.org/spreadsheetml/2006/main" count="599" uniqueCount="414">
  <si>
    <t>Подпрограмма "Молодёжь Нефтеюганска"</t>
  </si>
  <si>
    <t>Подпрограмма "Обеспечение реализации муниципальной программы"</t>
  </si>
  <si>
    <t>Подпрограмма "Развитие системы массовой физической культуры, подготовки спортивного резерва и спорта высших достижений"</t>
  </si>
  <si>
    <t>Подпрограмма "Создание условий для обеспечения качественными коммунальными услугами"</t>
  </si>
  <si>
    <t>Подпрограмма "Создание условий для обеспечения доступности и повышения качества жилищных услуг"</t>
  </si>
  <si>
    <t>Подпрограмма "Повышение энергоэффективности в отраслях экономики"</t>
  </si>
  <si>
    <t>Подпрограмма "Профилактика правонарушений"</t>
  </si>
  <si>
    <t>Подпрограмма "Безопасность дорожного движения"</t>
  </si>
  <si>
    <t>Подпрограмма "Обеспечение первичных мер пожарной безопасности в городе Нефтеюганске"</t>
  </si>
  <si>
    <t>Подпрограмма "Совершенствование муниципального управления"</t>
  </si>
  <si>
    <t>Подпрограмма "Исполнение отдельных государственных полномочий"</t>
  </si>
  <si>
    <t>Подпрограмма "Развития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</si>
  <si>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</si>
  <si>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Подпрограмма "Транспорт"</t>
  </si>
  <si>
    <t>Подпрограмма "Автомобильные дороги"</t>
  </si>
  <si>
    <t>Подпрограмма "Организация бюджетного процесса в городе Нефтеюганске"</t>
  </si>
  <si>
    <t>Итого</t>
  </si>
  <si>
    <t>Подпрограмма "Формирование комфортной городской среды"</t>
  </si>
  <si>
    <t>Муниципальная программа "Развитие образования и молодёжной политики в городе Нефтеюганске"</t>
  </si>
  <si>
    <t>Муниципальная программа "Доступная среда в городе Нефтеюганске"</t>
  </si>
  <si>
    <t>Подпрограмма "Общее образование. Дополнительное образование детей"</t>
  </si>
  <si>
    <t>Подпрограмма "Система оценки качества образования и информационная прозрачность системы образования"</t>
  </si>
  <si>
    <t>Муниципальная программа "Развитие культуры и туризма в городе Нефтеюганске"</t>
  </si>
  <si>
    <t>Подпрограмма "Отдых и оздоровление детей в каникулярное время"</t>
  </si>
  <si>
    <t>Подпрограмма "Ресурсное обеспечение в сфере образования и молодежной политики"</t>
  </si>
  <si>
    <t>Подпрограмма "Формирование законопослушного поведения участников дорожного движения"</t>
  </si>
  <si>
    <t>Подпрограмма "Организационные, экономические механизмы развития культуры"</t>
  </si>
  <si>
    <t>Подпрограмма "Развитие материально-технической базы и спортивной инфраструктуры"</t>
  </si>
  <si>
    <t>Подпрограмма "Организация деятельности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</si>
  <si>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</si>
  <si>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</si>
  <si>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Подпрограмма "Переселение граждан из непригодного для проживания жилищного фонда "</t>
  </si>
  <si>
    <t>Подпрограмма "Обеспечение мерами государственной поддержки по улучшению жилищных условий отдельных категорий граждан"</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</si>
  <si>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</si>
  <si>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</si>
  <si>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</si>
  <si>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Муниципальная программа "Социально-экономическое развитие города Нефтеюганска"</t>
  </si>
  <si>
    <t>Муниципальная программа "Развитие транспортной системы в городе Нефтеюганске"</t>
  </si>
  <si>
    <t>Муниципальная программа "Управление муниципальными финансами города Нефтеюганска"</t>
  </si>
  <si>
    <t>Муниципальная программа "Управление муниципальным имуществом города Нефтеюганска"</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</si>
  <si>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</si>
  <si>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"Участие в профилактике экстремизма, а также в минимизации и (или) ликвидации последствий проявлений экстремизма"</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</si>
  <si>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</si>
  <si>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</si>
  <si>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Муниципальная программа "Профилактика терроризма в городе Нефтеюганске"</t>
  </si>
  <si>
    <t>Муниципальная программа "Развитие физической культуры и спорта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</si>
  <si>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</si>
  <si>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Подпрограмма "Профилактика незаконного оборота и потребления наркотических средств и психотропных веществ"</t>
  </si>
  <si>
    <t>Первоначальный план на 2023 год, руб.</t>
  </si>
  <si>
    <t>Подпрограмма "Модернизация и развитие учреждений культуры"</t>
  </si>
  <si>
    <t>Муниципальная программа "Развитие гражданского общества"</t>
  </si>
  <si>
    <t>Подпрограмма "Поддержка творческих проектов, реализация талантов и способностей молодых людей, продвижение молодежных инициатив"</t>
  </si>
  <si>
    <t>1.1</t>
  </si>
  <si>
    <t>1.2.</t>
  </si>
  <si>
    <t>ДО</t>
  </si>
  <si>
    <t>ДГиЗО</t>
  </si>
  <si>
    <t>ДЖКХ</t>
  </si>
  <si>
    <t>ККиТ</t>
  </si>
  <si>
    <t>КФКиС</t>
  </si>
  <si>
    <t>ДМИ</t>
  </si>
  <si>
    <t>ДДА</t>
  </si>
  <si>
    <t>Подпрограмма "Оказание поддержки социально ориентированным некоммерческим организациям"</t>
  </si>
  <si>
    <t>1.3.</t>
  </si>
  <si>
    <t>1.4</t>
  </si>
  <si>
    <t>1.5</t>
  </si>
  <si>
    <t>1.6</t>
  </si>
  <si>
    <t>2</t>
  </si>
  <si>
    <t>3</t>
  </si>
  <si>
    <t>3.1</t>
  </si>
  <si>
    <t>3.2</t>
  </si>
  <si>
    <t>4</t>
  </si>
  <si>
    <t>4.1</t>
  </si>
  <si>
    <t>4.2</t>
  </si>
  <si>
    <t>4.3</t>
  </si>
  <si>
    <t>5</t>
  </si>
  <si>
    <t>5.1</t>
  </si>
  <si>
    <t>5.2</t>
  </si>
  <si>
    <t>5.3</t>
  </si>
  <si>
    <t>5.4</t>
  </si>
  <si>
    <t>6</t>
  </si>
  <si>
    <t>6.1</t>
  </si>
  <si>
    <t>6.2</t>
  </si>
  <si>
    <t>6.3</t>
  </si>
  <si>
    <t>6.4</t>
  </si>
  <si>
    <t>6.5</t>
  </si>
  <si>
    <t>6.6</t>
  </si>
  <si>
    <t>7</t>
  </si>
  <si>
    <t>7.1</t>
  </si>
  <si>
    <t>7.2</t>
  </si>
  <si>
    <t>8</t>
  </si>
  <si>
    <t>8.1</t>
  </si>
  <si>
    <t>8.2</t>
  </si>
  <si>
    <t>9</t>
  </si>
  <si>
    <t>9.1</t>
  </si>
  <si>
    <t>9.2</t>
  </si>
  <si>
    <t>9.3</t>
  </si>
  <si>
    <t>10</t>
  </si>
  <si>
    <t>10.1</t>
  </si>
  <si>
    <t>10.2</t>
  </si>
  <si>
    <t>10.3</t>
  </si>
  <si>
    <t>11</t>
  </si>
  <si>
    <t>11.1</t>
  </si>
  <si>
    <t>12</t>
  </si>
  <si>
    <t>12.1</t>
  </si>
  <si>
    <t>12.2</t>
  </si>
  <si>
    <t>12.3</t>
  </si>
  <si>
    <t>13</t>
  </si>
  <si>
    <t>14</t>
  </si>
  <si>
    <t>14.1</t>
  </si>
  <si>
    <t>14.2</t>
  </si>
  <si>
    <t>15</t>
  </si>
  <si>
    <t>Обеспечение предоставления дошкольного, общего, дополнительного образования</t>
  </si>
  <si>
    <t>Развитие материально-технической базы образовательных организаций</t>
  </si>
  <si>
    <t>Обеспечение персонифицированного финансирования дополнительного образования</t>
  </si>
  <si>
    <t>Ежемесячное денежное вознаграждение за классное руководство педагогическим работникам муниципальных образовательных организаций</t>
  </si>
  <si>
    <t>Организация бесплатного горячего питания обучающихся, получающих начальное общее образование в муниципальных образовательных организациях</t>
  </si>
  <si>
    <t xml:space="preserve">Региональный проект «Патриотическое воспитание граждан Российской Федерации» </t>
  </si>
  <si>
    <t xml:space="preserve">Обеспечение организации и проведения государственной итоговой аттестации </t>
  </si>
  <si>
    <t>Обеспечение отдыха и оздоровления детей в каникулярное время</t>
  </si>
  <si>
    <t xml:space="preserve">Обеспечение реализации молодёжной политики </t>
  </si>
  <si>
    <t>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</si>
  <si>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Обеспечение выполнения функции управления и контроля в сфере образования и молодёжной политики</t>
  </si>
  <si>
    <t>Обеспечение функционирования казённого учреждения</t>
  </si>
  <si>
    <t>Повышение уровня правового воспитания участников дорожного движения, культуры их поведения и профилактика детского дорожно-транспортного травматизм</t>
  </si>
  <si>
    <t>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</si>
  <si>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Развитие дополнительного образования в сфере культуры</t>
  </si>
  <si>
    <t xml:space="preserve">Организация культурно-массовых мероприятий </t>
  </si>
  <si>
    <t>Техническое обследование, реконструкция, капитальный ремонт, строительство объектов культуры</t>
  </si>
  <si>
    <t xml:space="preserve">Усиление социальной направленности культурной политики </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</si>
  <si>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</si>
  <si>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Организация отдыха и оздоровления детей</t>
  </si>
  <si>
    <t>Подготовка спортивного резерва и спорта высших достижений</t>
  </si>
  <si>
    <t>Региональный проект "Спорт - норма жизни"</t>
  </si>
  <si>
    <t>Укрепление материально-технической базы учреждений сферы физической культуры и спорта</t>
  </si>
  <si>
    <t>Совершенствование инфраструктуры спорта в городе Нефтеюганске</t>
  </si>
  <si>
    <t xml:space="preserve">Организационное обеспечение функционирования отрасли </t>
  </si>
  <si>
    <t xml:space="preserve">Усиление социальной направленности муниципальной политики в сфере физической культуры и спорта </t>
  </si>
  <si>
    <t>Осуществление полномочий в области градостроительной деятельности</t>
  </si>
  <si>
    <t>Проектирование и строительство инженерных сетей для увеличения объемов жилищного строительства</t>
  </si>
  <si>
    <t>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</si>
  <si>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Изъятие земельных участков и расположенных на них объектов недвижимого имущества для муниципальных нужд</t>
  </si>
  <si>
    <t>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</si>
  <si>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Региональный проект «Обеспечение устойчивого сокращения непригодного для проживания жилищного фонда»</t>
  </si>
  <si>
    <t>Обеспечение жильем молодых семей государственной программы РФ «Обеспечение доступным и комфортным жильем и коммунальными услугами граждан РФ</t>
  </si>
  <si>
    <t>Улучшение жилищных условий отдельных категорий граждан</t>
  </si>
  <si>
    <t>Реконструкция, расширение, модернизация, строительство коммунальных объектов, в том числе объектов питьевого водоснабжения</t>
  </si>
  <si>
    <t>Предоставление субсидий организациям коммунального комплекса, предоставляющим коммунальные услуги населению</t>
  </si>
  <si>
    <t>Региональный проект «Чистая вода»</t>
  </si>
  <si>
    <t>Поддержка технического состояния жилищного фонда</t>
  </si>
  <si>
    <t>Реализация энергосберегающих мероприятий в муниципальном секторе</t>
  </si>
  <si>
    <t>Улучшение санитарного состояния городских территорий</t>
  </si>
  <si>
    <t xml:space="preserve">Благоустройство и озеленение города </t>
  </si>
  <si>
    <t>Реализация инициативных проектов, отобранных по результатам конкурса</t>
  </si>
  <si>
    <t>Региональный проект "Формирование комфортной городской среды"</t>
  </si>
  <si>
    <t>Региональный проект «Чистая страна»</t>
  </si>
  <si>
    <t>Организационное обеспечение функционирования отрасли</t>
  </si>
  <si>
    <t>Создание условий для деятельности народных дружин</t>
  </si>
  <si>
    <t>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</si>
  <si>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Приобретение нежилых помещений под размещение участковых пунктов полиции</t>
  </si>
  <si>
    <t>Организация и проведение профилактических мероприятий</t>
  </si>
  <si>
    <t>Развитие и поддержка добровольческого (волонтерского) антинаркотического движения, в том числе немедицинского потребления наркотиков</t>
  </si>
  <si>
    <t>Снижение рисков и смягчение последствий чрезвычайных ситуаций природного и техногенного характера на территории города</t>
  </si>
  <si>
    <t>Мероприятия по повышению уровня пожарной безопасности муниципальных учреждений города</t>
  </si>
  <si>
    <t>Обеспечение исполнения муниципальных функций администрации</t>
  </si>
  <si>
    <t>Повышение качества оказания муниципальных услуг, выполнение других обязательств муниципального образования</t>
  </si>
  <si>
    <t>Проведение работ по оценке и формированию земельных участков в целях эффективного управления земельными ресурсами</t>
  </si>
  <si>
    <t>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</si>
  <si>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</si>
  <si>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Государственная поддержка развития растениеводства и животноводства, переработки и реализации продукции</t>
  </si>
  <si>
    <t>Региональный проект «Акселерация субъектов малого и среднего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</si>
  <si>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</si>
  <si>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имеющих статус "социальное предприятие"</t>
  </si>
  <si>
    <t>Обеспечение доступности и повышение качества транспортных услуг автомобильным транспортом</t>
  </si>
  <si>
    <t>Строительство (реконструкция), капитальный ремонт и ремонт автомобильных дорог общего пользования местного значения</t>
  </si>
  <si>
    <t>Обеспечение функционирования сети автомобильных дорог общего пользования местного значения</t>
  </si>
  <si>
    <t>Улучшение условий дорожного движения и устранение опасных участков на улично-дорожной сети</t>
  </si>
  <si>
    <t>Обеспечение деятельности  департамента финансов</t>
  </si>
  <si>
    <t>Оказание финансовой и имущественной поддержки социально ориентированным некоммерческим организациям</t>
  </si>
  <si>
    <t>Поддержка и реализация потенциала молодежи на территории муниципального образования город Нефтеюганск</t>
  </si>
  <si>
    <t>Развитие и использование потенциала молодежи в интересах укрепления единства российской нации, упрочения мира и согласия</t>
  </si>
  <si>
    <t>Содействие этнокультурному многообразию народов России</t>
  </si>
  <si>
    <t>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 а также поддержку родных языков народов России, проживающих в муниципальном образовании</t>
  </si>
  <si>
    <t>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 в молодёжной среде (посредством анкетирования)</t>
  </si>
  <si>
    <t>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</si>
  <si>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</si>
  <si>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</si>
  <si>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1.1.1</t>
  </si>
  <si>
    <t>1.1.2</t>
  </si>
  <si>
    <t>1.1.4</t>
  </si>
  <si>
    <t>1.1.3</t>
  </si>
  <si>
    <t>1.1.5</t>
  </si>
  <si>
    <t>1.1.6</t>
  </si>
  <si>
    <t>1.2.1</t>
  </si>
  <si>
    <t>1.3.1</t>
  </si>
  <si>
    <t>1.4.1</t>
  </si>
  <si>
    <t>1.5.1</t>
  </si>
  <si>
    <t>1.4.2</t>
  </si>
  <si>
    <t>1.5.2</t>
  </si>
  <si>
    <t>1.6.1</t>
  </si>
  <si>
    <t>2.1</t>
  </si>
  <si>
    <t>3.1.1</t>
  </si>
  <si>
    <t>3.1.2</t>
  </si>
  <si>
    <t>3.1.3</t>
  </si>
  <si>
    <t>3.1.4</t>
  </si>
  <si>
    <t>3.2.1</t>
  </si>
  <si>
    <t>3.2.2</t>
  </si>
  <si>
    <t>4.1.1</t>
  </si>
  <si>
    <t>4.1.2</t>
  </si>
  <si>
    <t>4.1.3</t>
  </si>
  <si>
    <t>4.1.4</t>
  </si>
  <si>
    <t>4.2.1</t>
  </si>
  <si>
    <t>4.2.2</t>
  </si>
  <si>
    <t>4.3.1</t>
  </si>
  <si>
    <t>4.3.2</t>
  </si>
  <si>
    <t>5.1.1</t>
  </si>
  <si>
    <t>5.1.2</t>
  </si>
  <si>
    <t>5.1.3</t>
  </si>
  <si>
    <t>5.1.4</t>
  </si>
  <si>
    <t>5.2.1</t>
  </si>
  <si>
    <t>5.2.2</t>
  </si>
  <si>
    <t>5.3.1</t>
  </si>
  <si>
    <t>5.3.2</t>
  </si>
  <si>
    <t>5.4.1</t>
  </si>
  <si>
    <t>6.1.1</t>
  </si>
  <si>
    <t>6.1.2</t>
  </si>
  <si>
    <t>6.1.3</t>
  </si>
  <si>
    <t>6.2.1</t>
  </si>
  <si>
    <t>6.3.1</t>
  </si>
  <si>
    <t>6.4.1</t>
  </si>
  <si>
    <t>6.4.2</t>
  </si>
  <si>
    <t>6.4.3</t>
  </si>
  <si>
    <t>6.4.4</t>
  </si>
  <si>
    <t>6.4.5</t>
  </si>
  <si>
    <t>6.5.1</t>
  </si>
  <si>
    <t>6.6.1</t>
  </si>
  <si>
    <t>7.1.1</t>
  </si>
  <si>
    <t>7.1.2</t>
  </si>
  <si>
    <t>7.1.3</t>
  </si>
  <si>
    <t>7.2.1</t>
  </si>
  <si>
    <t>7.2.2</t>
  </si>
  <si>
    <t>8.1.1</t>
  </si>
  <si>
    <t>8.2.1</t>
  </si>
  <si>
    <t>9.1.1</t>
  </si>
  <si>
    <t>9.1.2</t>
  </si>
  <si>
    <t>9.1.3</t>
  </si>
  <si>
    <t>9.2.1</t>
  </si>
  <si>
    <t>9.2.2</t>
  </si>
  <si>
    <t>9.2.3</t>
  </si>
  <si>
    <t>9.3.1</t>
  </si>
  <si>
    <t>9.3.2</t>
  </si>
  <si>
    <t>9.3.4</t>
  </si>
  <si>
    <t>10.1.1</t>
  </si>
  <si>
    <t>10.2.1</t>
  </si>
  <si>
    <t>10.2.2</t>
  </si>
  <si>
    <t>10.3.1</t>
  </si>
  <si>
    <t>11.1.1</t>
  </si>
  <si>
    <t>12.1.1</t>
  </si>
  <si>
    <t>12.2.1</t>
  </si>
  <si>
    <t>12.3.1</t>
  </si>
  <si>
    <t>13.1</t>
  </si>
  <si>
    <t>13.2</t>
  </si>
  <si>
    <t>14.1.1</t>
  </si>
  <si>
    <t>14.1.2</t>
  </si>
  <si>
    <t>14.1.3</t>
  </si>
  <si>
    <t>14.2.1</t>
  </si>
  <si>
    <t>14.2.2</t>
  </si>
  <si>
    <t>14.2.3</t>
  </si>
  <si>
    <t>14.2.4</t>
  </si>
  <si>
    <t>15.1</t>
  </si>
  <si>
    <t>Наименование программы, подпрограммы, структурного элемента</t>
  </si>
  <si>
    <t>ГРБС</t>
  </si>
  <si>
    <t>План на 2023 год</t>
  </si>
  <si>
    <t>% исполнения к плану на 2023 год</t>
  </si>
  <si>
    <t>№ п/п</t>
  </si>
  <si>
    <t>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</si>
  <si>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</si>
  <si>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5.1.5</t>
  </si>
  <si>
    <t>Обеспечение выполнения комплекса работ по повышению качества анализа и разработки (уточнения) стратегий, комплексных программ, концепций, прогнозов, а так же целеполагающих документов муниципального образования город Нефтеюганск</t>
  </si>
  <si>
    <t>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</si>
  <si>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Размещение социально значимой информации на наружных информационных поверхностях</t>
  </si>
  <si>
    <t>12.2.2</t>
  </si>
  <si>
    <t>Подпрограмма "Реализация инициативных проектов"</t>
  </si>
  <si>
    <t>12.4</t>
  </si>
  <si>
    <t>12.4.1</t>
  </si>
  <si>
    <t>Управление и распоряжение муниципальным имуществом города Нефтеюганска</t>
  </si>
  <si>
    <t>Обеспечение деятельности департамента муниципального имущества администрации города Нефтеюганска</t>
  </si>
  <si>
    <t>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</si>
  <si>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13.3</t>
  </si>
  <si>
    <t>Повышение квалификации по вопросам профилактики терроризма для муниципальных служащих и работников муниципальных учреждений</t>
  </si>
  <si>
    <t>Повышение уровня антитеррористической защищенности муниципальных объектов</t>
  </si>
  <si>
    <t>15.2</t>
  </si>
  <si>
    <t>Ликвидация и расселение приспособленных для проживания строений</t>
  </si>
  <si>
    <t>5.2.3</t>
  </si>
  <si>
    <t>Реализация полномочий в сфере жилищно-коммунального комплекса</t>
  </si>
  <si>
    <t>Создание условий для деятельности субъектов профилактики наркомании</t>
  </si>
  <si>
    <t>Проведение информационной антинаркотической политики, просветительских мероприятий</t>
  </si>
  <si>
    <t>ДФ</t>
  </si>
  <si>
    <t>1</t>
  </si>
  <si>
    <t>7.2.3</t>
  </si>
  <si>
    <t>7.2.4</t>
  </si>
  <si>
    <t>Проведение ремонтных работ по восстановлению нежилых помещений находящихся в пользовании, в результате наступления страховых случаев</t>
  </si>
  <si>
    <t>13.4</t>
  </si>
  <si>
    <t>Причины низкого исполнения к плану за 9 мес 2023 года</t>
  </si>
  <si>
    <t>БА запланированы на 4 квартал</t>
  </si>
  <si>
    <t>Снос непригодного жилья- Заключено м/к на общую сумму 12 229 680,20.  Работы выполнены в полном объеме. Отказ департамента строительства и жилищно-коммунального комплекса ХМАО-Югры в оплате выполненных работ по сносу МКД в рамках Соглашения о предоставлении субсидии местному бюджету из бюджета ХМАО. Планируется оплата в 4 квартале за счет средств местного бюджета. Отсальные БА запланированы на 4 квартал.</t>
  </si>
  <si>
    <t>БА запланированы на 4 квартал.</t>
  </si>
  <si>
    <t>Противопожарные мероприятия, связанные с содержанием имущества - оплата по факту выполненных работ. Экономия после проведенных конкурсных процедур. БА запланированы на 4 квартал.</t>
  </si>
  <si>
    <t>Поставка с установкой дорожного ограждения- заключен м/к ЭА.2023.00015 от 24.05.2023 на сумму 5 719 954,25 Исполнение 100%. Экономия после проведенных конкурсных процедур.</t>
  </si>
  <si>
    <t>Исполнение по итогам 9 месяцев - 100%</t>
  </si>
  <si>
    <t>Остаток образовался в связи с тем, что оплата расходов происходит по факту выполненных работ</t>
  </si>
  <si>
    <t>В связи с необходимостью приобретения защитных рольставен в малый зал администрации не осуществлено запланированное приобретение сервера. Дополнительно осуществлена  предвижка для проведения конкурсных процедур для приобретения рольставней в 4 кв.</t>
  </si>
  <si>
    <t>Бюджетные ассигнования в сумме 4 212  рублей запланированы в 3 кв. на приобретение конвертов, в связи с тем, что МК находился на стадии согласования, расходы перенеслись на 4 кв. Оставшаяся сумма 19 188 рублей запланированы на 4 кв.</t>
  </si>
  <si>
    <t>Выплата носит заявительный характер субсидирования организаций, производителей товаров, работ и услуг</t>
  </si>
  <si>
    <t>По результатам проверки КФХ установлены факты уменьшения поголовья, что привело к уменьшению сумм выплат субсидий КФХ. Отмена всех субсидий КФХ Уточкиной Р.С. по решению суда из-за объявления карантина в КФХ</t>
  </si>
  <si>
    <t>Исполнение мероприятия осуществляется в соответсвтии с доведенным финансированием из бюджета автономного округа. Остаток денежных средств по оплате труда советников директоров образовался в связи с листами временной нетрудоспособности и с ученическим отпуском.</t>
  </si>
  <si>
    <t>Исполнение мероприятия осуществляется в соответсвтии с доведенным финансированием из бюджета автономного округа. Остаток средств по оплате классного руководства образовался в связи с листами временной нетрудоспособности</t>
  </si>
  <si>
    <t>Оплата по факту предоставленных документов на проживание, проезд к месту проведения ГИА и актов за количество проверенных работ.</t>
  </si>
  <si>
    <t>Заключение и реализация договоров запланированы на 4 квартал 2023 года</t>
  </si>
  <si>
    <t>Обеспечение деятельности комитета культуры и туризма</t>
  </si>
  <si>
    <t xml:space="preserve">В соответствии с сетевым планом-графиком на 2023 год, предоставленным Комитетом в 2022 году, организация и проведение мероприятия были запланированы на май 2023 года, на основании чего данные сведения были направлены в ДВП ХМАО - Югры и департамент финансов администрации города для включения в сетевой план-график реализации выделенных ассигнований.
01.06.2023, при подготовке ежемесячного отчета в ДВП ХМАО - Югры об исполнении кассового плана-графика реализации выделенных из бюджета автономного округа ассигнований, ответственным исполнителем Муниципальной программы «Юганск многоликий», запрошены объяснения о причинах неисполнения.
07.06.2023 в объяснении Комитетом предоставлена информация, что мероприятие не организовано и не проведено своевременно в связи с принятием решения о смене подведомственного учреждения, на базе которого будет проводиться данное мероприятие. Предоставлена информация о том, что мероприятие состоится в сентябре текущего года (Исх.№-01-18-1385-3 от 07.06.2023). 
В связи с отсутствием своевременного согласования переноса срока проведения мероприятия с координатором/ответственным исполнителем Муниципальной программы - изменения в сетевой план-график автономного округа были направлены в ДВП ХМАО - Югры с нарушением установленных сроков. 
На основании вышеизложенного ДВП ХМАО - Югры были внесены изменения в кассовый план автономного округа в части передвижки срока реализации мероприятия «Юганск многоликий», с объемом финансирования 44 тыс. 700 руб. - бюджет автономного округа, 104 тыс. 300 руб. - муниципальный бюджет, на сентябрь 2023 года.
15.09.2023 при анализе доклада председателя Комитета, предоставленного на очередной заседание межведомственной комиссии города Нефтеюганска по противодействию экстремистской деятельности, содержащего информацию о реализованных и запланированных мероприятиях, установлено, что запланированное к реализации в сентябре 2023 года мероприятие «Юганск многоликий» не организовано и, более того, к проведению в утвержденный срок не планируется, а запланировано на 4 квартал текущего года. 
До настоящего времени до координатора Муниципальной программы данная информация не доведена, своевременное внесение изменений в кассовый план-график автономного округа не обеспечено, сроки подачи уведомления в ДВП ХМАО - Югры о внесении изменений в кассовый план - пропущены. Координатором направлена докладная записка в адрес руководителя КФКиС, по итогам рассмотрения которой назначено проведение служебной проверки по факту непроведения мероприятия и неосвоения выделенных для этих целей ассигнований.  </t>
  </si>
  <si>
    <t>Реализация договора запланирована на 4 квартал 2023 года</t>
  </si>
  <si>
    <t>Оплата по договору будет произведена до 10 октября 2023 года.</t>
  </si>
  <si>
    <t>Оплата за проведеннное мероприятие (велопробег) будет произведена до 10 октября 2023 года.</t>
  </si>
  <si>
    <t>Исполнение на 01.10.2023</t>
  </si>
  <si>
    <t>Экономия в размере 53 275,00 рублей будет реализована на мероприятия в 4 квартале 2023 года:                                                                             -обучение сотрудников муниципальных учреждений культуры;                                                                                                               -реализация мероприятий по повышению уровня антитеррористической защищенности объектов культуры</t>
  </si>
  <si>
    <t>Исполнение за 9 мес. - 100%. БА запланированы на 4 квартал.</t>
  </si>
  <si>
    <t xml:space="preserve">В связи с проведением организационно-штатных мероприятий в исполнительных органах автономного округа, финансирование из окружного бюджета, предусмотренное в рамках государственной программы ХМАО - Югры «Реализация государственной национальной политики и профилактика экстремизма» было приостановлено, заключенное Соглашение расторгнуто. Таким образом, на сегодняшний день, у соисполнителя муниципальной программы (департамент образования администрации города) перед поставщиками услуг образовалась неоплаченная задолженность в размере 17 775 рублей (доля софинансирования из бюджета автономного округа), что нарушает права поставщиков услуг по заключенным договорам и предусматривает наложение неустойки и (или) штрафных санкций в отношении соисполнителя. В связи с чем, во избежание повтора сложившейся ситуации, соисполнитель на заключение договора по оказанию услуг по обучению работников образовательных организаций не вышел. С изменениями о внесении изменений в кассовый план в адрес координатора муниципальной программы не обращался. На сегодняшний день Соглашение со стороны администрации города Нефтеюганска подписано, находится на стадии подписания со стороны Департамента ХМАО-Югры. Соисполнитель мероприятия (департамент образования админситрации города) в процессе заключения договора на оказание услуг. В октябре текущего года выделенные ассигнования будут освоены в полном объеме.
</t>
  </si>
  <si>
    <t xml:space="preserve">11.11.2023  запланировано проведение Городского литературно-поэтического конкурса «Под большим шатром России». В рамках подготовки к проведению конкурса заключены муниципальные контракты:
1.На изготовление и поставку печатной продукции на сумму 16 850,00 рублей (от 13.09.2023);
2.На поставку товара на сумму 44 800,00 рублей (от 08.09.2023);
3.На поставку товара на сумму 25 350,00 рублей (от 04.09.2023).
По состоянию на 02.10.2023 проведен платеж в размере 43 155 рублей.
18.09.2023 года сформирована заявка на финансирование и платежные поручения на оплату по счетам, после чего документы направлены в Департамент финансов города Нефтеюганска. 20.09.2023 заявка на финансирование отклонена. 20.09.2023 года был возвращен без исполнения реестр заявок на предоставление иных межбюджетных трансферов в связи с отсутствием заключенного соглашения (по независящим от Администрации города Нефтеюганска причинам) о предоставлении субсидии местному бюджету из бюджета ХМАО-Югры между администрацией города Нефтеюганска и Департаментом молодежной политики, гражданских инициатив и внешних связей Ханты-Мансийского автономного округа-Югры.
Во избежание нарушений сроков оплаты по заключенным договорам заключены дополнительные соглашения и продлен срок оплаты до 10.10.2023 года. (О необходимости перезаключения Соглашения направлено 24 августа направлено письмо в адрес Департамента молодежной политики, гражданских инициатив и внешних связей ХМАО - Югры). На сегодняшний день Соглашение со стороны администрации города Нефтеюганска подписано, находится на стадии подписании со стороны Департамента). По заключению Соглашения будет произведена 100% проплата по заключенным договорам и муниципальным контрактам. 
</t>
  </si>
  <si>
    <t>Содержание автомобильных дорог общего пользования и средств регулирования дорожного движения на территории города Нефтеюганска - оплата по факту выполненных работ.</t>
  </si>
  <si>
    <t>Финансирование НКО производится на основании заявок на возмещение затрат.</t>
  </si>
  <si>
    <t>1.Экономия по заработной плате, т.к не все сотрудники воспользовались отпусками, оплатой проезда в льготный отпуск.                                                                                                                                                                                                         2.В связи с изменением правил перечисления ЕНП, выплаты переносятся на следующий месяц.                                                         3.Оплата коммунальных услуг по фактическим расходам.                                                                                                             4.МК на управление многоквартирным домом, обслуживание оргтехники, поставку канцелярских товаров и бутилированной воды были заключены на меньшую сумму чем было запланировано.                                                                   5.Отсутствие потребности в обучении по охране труда.</t>
  </si>
  <si>
    <t>Расходы администрации города:                                                                                                                                         1.Экономия по коммунальным услугам, в связи с фактическим потреблением услуг.                                                       2.Поставка бутилированной питьевой воды под фактическую потребность.                                                                 3.Вывоз и утилизация ТБО, услуги по обслуживанию 1С, повышение квалификации  и обучение по фактическим расходам.                                                                                                                                                                                           Расходы МКУ "УпОДОМС г.Нефтеюганска":                                                                                                                                 1.В связи с  длительным нахождением работников на больничных, а также увольнением сотрудников по инициативе работников, а также за счет вакантных ставок.                                                                                                                2.Оплата по договору на приобретение канц.товаров будет произведена в октябре 2023 года.                                                        3.Обучение перенесено на более поздний срок в связи с текучестью кадров.</t>
  </si>
  <si>
    <t>1.Отлов безнадзорных и бродячих домашних животных - заключены м/к:                                                                                                    -И.П.Давлетов (местный бюджет) на сумму 6 799 200,00, срок исполнения м/к 31.12.2023. Фактическое количество отловленных животных меньше запланированных, в связи с тем что в отношении большинства собак проведена процедура ОСВВ.                                                                                                                                                                            -ЭА.2023.00039 от 05.07.2023 ИП Матвеев Александр Николаевич на сумму 1 500 000,00 – не исполнение в связи с ненадлежащим исполнением м/к со стороны подрядчика. Направлены претензии. Оказание услуг по содержанию животных, оставленных в приюте на пожизненное содержание (агрессивные)                                                                            -ЭА.2023.00019 от 05.06.2023 И.П.Давлетов на сумму 6 031 126,00 срок исполнения м/к 31.12.2023. По результатам аукциона, на основании анализа рынка, содеражние 1 животного в сутки понизилось, в следствии чего увеличился срок м/к от запланированного.                                                                                                                        2.Содержание земель общего пользования - заключен м/к ООО «МГС» ЭА.2022.00096 от 26.12.2022 срок исполнения 31.12.2023. Оплата производится по факту выполненных работ. Оплата за август не производилась по причине отсутствия подтверждающих документов о выполнении работ. Оплата за сентябрь в октябре 2023 года. 3.Ликвидация несанкционированных свалок - заключен м/к ЭА.2023.00032 от 26.06.2023 ИП Самигуллин на сумму 6 050 280,00, срок исполнения м/к 31.12.2023. Оплата по факту выполненных работ. Работы планируется завершить 31.10.2023.                                                                                                                                                                  4.Проведение дезинсекции и дератизации – Заключен м/к №ЭА.2023.00008 от 12.05.2023 ООО «Комос» на сумму 810 830,50 (исполнение 100%). Экономия после проведенных конкурсных процедур.</t>
  </si>
  <si>
    <t>Содержание скульптурных композиций, и памятников города Нефтеюганска - заключен м/к с МОО НГОРСВА ЭА.2022.00099 от 31.12.2022 на сумму 1 614 567,00 - оплата по факту выполненных работ; договор 53-ТОП от 30.12.2022 АО НефтеюганскГаз на сумму 77 283,00. Оплата производится по факту выполненных работ. Выполнение работ по покраске Звезды на памятнике «Воину освободителю» – Контракт№ 64-23 от 10.05.2023 Эталон –Т на сумму 76 500 (Исполнение 100%). Экономия после проведенных конкурсных процедур. Остальные БА запланированы на 4 квартал.</t>
  </si>
  <si>
    <t>Капитальный ремонт объектов водоснабжения и водоотведения - заключен м/к ЭА.2023.00041 от 04.07.2023 ООО Строительная компания «ЮграСеверСтрой» на сумму 53 900 326,85, срок выполнения работ 30.11.2023. Оплата производится за фактически выполненные работы, в течении 60 рабочих дней с момента подписания актов выполненных работ. Отклонение от графика производства работ. Работы по укладке трубопровода выполнены на 100 %. На 02.10.2023, 03.10.2023 - переподключение, далее - работы по восстановлению благоустройства. Плановый срок завершения работ - 15.10.2023.
- Субсидия из бюджета города Нефтеюганска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 – не исполнение по причине нарушения графика работ со стороны подрядчика.</t>
  </si>
  <si>
    <t>В 4 квартале 2023 года планируется размещение социально значимой информации на наружных информационных поверхностях на тему СВО</t>
  </si>
  <si>
    <t>Заключение МК на поставку систем видеонаблюдения в образовательные учреждения запланирована на 4 квартал 2023 года</t>
  </si>
  <si>
    <t>В связи с тем, что не всеми студентами сессия была сдана с положительными результатами, было принято решение о прекращении выплаты. Остаток средств будет направлен на те же цели</t>
  </si>
  <si>
    <t>Экономия сложилась по:                                                                                                                                  1.Коммунальным услугам, услугам связи, охраны, содержанию и техническому обслуживанию недвижимого имущества - оплата производилась по показаниям приборов учёта согласно фактическому потреблению и факту предоставленных услуг. Неиспользованные средства будут направлены на те же цели и использованы в полном объёме.                                                                                                                                                       2.По фонду руководителя – выплаты по фактически предоставленным документам сотрудниками (юбилейные даты, смерть близкого родственника, заключение брака) Бюджетные ассигнования будут использованы в полном объёме в финансовом году либо перераспределены на заработную плату с целью достижения целевого показателя.                                                                                                                                                         3.По компенсации расходов на оплату стоимости проезда и провоза багажа к месту использования отпуска и обратно для лиц, работающих в районах Крайнего Севера и приравненных к ним местностях, и членов их семей - в связи с переносом отпусков сотрудниками.                                                                                                 4.По санаторно-курортному лечению – согласно заявлениям от сотрудника. Кроме того существуют расходы, которые необходимо исполнить только в 4 квартале (текущий ремонт и приобретение оборудования в сумме 8 млн.руб в МБУК "Городская библиотека"; в МБУК "ЦНК" 207 тыс.руб. на приобретение хореографических станков, приобретение принтера и ноутбука).</t>
  </si>
  <si>
    <t xml:space="preserve">Экономия в результате торгов будет направлена на те же цели. Выделенные средства будут использованы в полном объёме в 4 квартале 2023.   </t>
  </si>
  <si>
    <t xml:space="preserve">1.Оплата коммунальных услуг, содержания помещений, а также услуг по техническому обслуживанию и ремонту недвижимого, движимого имущества произведена по фактическим расходам на основании актов выполненных работ.                                                                                                                                            2.Пособия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 по факту предоставления больничных листов.                                                                  Кроме того, существуют расходы, которые необходимо исполнить только в 4 квартале (медицинские услуги, обучение, приобретение оборудования).                                                                                                                     Так же сложилась экономия в результате торгов, которая будет направлена на получение аттестата соответствия объекта информации требованиям по безопасности информации и командировочные расходы в части проезда и проживания. Выделенные средства будут использованы в полном объёме.   </t>
  </si>
  <si>
    <t>77 000,00 рублей запланированы на 4 квартал 2023 года на оплату услуг по разработке программы энергосбережения.</t>
  </si>
  <si>
    <t>Расходы запланированы на 4 квартал 2023 года - МБУ ДО "ДШИ" испытание пожарных лестниц, огнезащитная обработка; МБУ ДО "ДМШ ИМ. В.В.АНДРЕЕВА" противопожарные двери</t>
  </si>
  <si>
    <t>По объекту МО-15, д. 22 решение суда вступило в силу 29.09.2023 г., исполнение в октябре. По объекту незавершенного строительства на бывшей территории мостоотряда собственник не согласен с размером выкупной стоимости, в связи с чем подготавливаются документы для обращения в суд.</t>
  </si>
  <si>
    <t>Выплата носит заявительный характер. Произведена выплата 2 ветеранам боевых действий.</t>
  </si>
  <si>
    <t>БА запланировны на 4 кв.2023года</t>
  </si>
  <si>
    <t>Оплата услуг по охране объектов муниципальной собственности будет осуществлена в октябре.</t>
  </si>
  <si>
    <t>Договор № 6591129  заключен 14.09.2023 г., поставка товара осуществлена 04.10.2023 г., оплата будет произведена в октябре 2023 г.</t>
  </si>
  <si>
    <t>В разработанный проект постановления "Об утверждении порядка определения объема и предоставления субсидий на оказание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осуществляющими деятельность в городе Нефтеюганске в сфере физ.культуры и спорта" внесены изменения, в октябре 2023 г. данный проект будет размещен на интернет портале для публичного обсуждения проектов и действующих нормативных актов органов власти regulation.admhmao.ru в разделе ОРВ в ОМСУ.</t>
  </si>
  <si>
    <t>По МБУ ЦФКиС "Жемчужина Югры" заключены 2 контракта:                                                                                                 1.На выполнение работ по текущему ремонту систем противопожарной защиты на сумму 6 494 744,31 руб. Позднее заключение контракта обусловлено приостановлением заключения контракта управлением федеральной антимонопольной службы, на срок рассмотрения жалоб ИП Тожибаева Захиджона Пазилжоновича и ООО «СИДДХИ» на требования аукционной документации. После рассмотрения жалобы и признания ее необоснованной контракт был заключен в соответствии с требованиями действующего законодательства. По условиям контракта работы должны быть выполнены в течении 70 календарных дней. В срок, не позднее 20 (двадцати) рабочих дней Заказчик размещает документ о приемке. Расчеты между Заказчиком и Подрядчиком за выполненные работы производятся в течение 7 рабочих дней, с даты подписания Заказчиком документа о приемке в ЕИС. Оплата запланирована на октябрь 2023 г.                                                                                                                                        2.На выполнение работ по текущему ремонту системы дымоудаления 8 122 860,00 руб. Подрядчик не приступил к выполнению работ и направил решение об одностороннем отказе от выполнения контракта, в связи с чем Учреждением будет направлено уведомление в ФАС о включении данного подрядчика в реестр недобросовестных поставщиков. В настоящее время разрабатывается иное техническое задание с учетом необходимых изменений, после чего документы будут направлены в департамент экономического развития для проведения электронного аукциона. Оставшиеся средства запланированы на 4 кв. 2023 г.</t>
  </si>
  <si>
    <t>После заключения договора на обучение специалистов КФКиС сложилась экономия, которая будет расходована в 4 квартале 2023 г. на заключение договора по обучению специалистов МБУ ДО "СШ по единоборствам" по программам антитеррористической защищенности</t>
  </si>
  <si>
    <t>Заключен МК № 0187300012823000313 на поставку остановочных павильонов в количестве 2 штук с ООО "Самолет" от 02.05.23 на сумму 3 421 050,00 руб. Срок поставки до 30 июля 2023 г. Остановки поставлены в начале октября, ведется приемка.</t>
  </si>
  <si>
    <t>Перенос отпусков работниками на другой период; Закупка оборудования (Видеокамеры,Фотокамеры,Радиосистемы,Аккумулятор.батареи,студийный цвет и.т.д.) перенесена на 4 квартал, по причине отсутствия в наличии в России. В настоящий момент заключен договор с И.П.Поливода, с И.П.Тереньтьев в стадии заключения. Оплата в 4 квартале 2023 года.</t>
  </si>
  <si>
    <t>Оплата по фактически оказанным услугам, в том числе коммунальным производится за сентябрь в октябре</t>
  </si>
  <si>
    <t>1.Закалючен МК №1316 от 30.12.2022 на выполнение картографических работ для подготовки градостроительных планов земельных участков. Оплата производится по выставленным счетам соглано заявкам.                                                                                                                                                                  2.Заключен МК №178 от 21.06.2021 на сумму 490 000,00 рублей. Решением Думы города Нефтеюганска от 27.09.2023 №408-VII утверждены изменения в Генеральный план города Нефтеюганска. В соответствии с пунктом 2.5.5 оплата по Контракту производится после принятого Заказчиком всего объема работ и утверждения проектов. На 01.10.2023 работы не выполнены в полном объеме (планируется в 4 квартале).</t>
  </si>
  <si>
    <t>В целях исполнения пункта 2.2 постановления администрации города Нефтеюганска от 08.07.2021 №1130-п «О сносе (демонтаже) муниципальных объектов», а также в целях обеспечения размещения объектов жилищного строительства в границах проекта планировки территории микрорайонов 17 и 17А, данное финансирование предусмотрено на выполнение подрядных работ по сносу объектов капитального строительства в сумме 1 463 274 рубля.
Заключение муниципальных контрактов на выполнение вышеуказанных работ будет после урегулирования вопроса с ресурсоснабжающими организациями по переподключению абонентов с демонтируемых сетей.</t>
  </si>
  <si>
    <t>План на 9 месяцев                      2023 года</t>
  </si>
  <si>
    <t>% исполнения к плану за 9 месяцев 2023г</t>
  </si>
  <si>
    <t>Отклонение от плана за 9 месяцев 2023 г (рублей)</t>
  </si>
  <si>
    <t>Отчет об исполнении сетевого плана-графика по реализации программ муниципального образования город Нефтеюганск                                                                                                                              и программ Ханты-Мансийского автономного округа - Югры</t>
  </si>
  <si>
    <t>Причины низкого исполнения</t>
  </si>
  <si>
    <t>«Детский сад на 300 мест в 16 микрорайоне г.Нефтеюганска»:
-07.09.2023 с ООО «СИБМЕХСТРОЙ» (г.Сургут) заключен муниципальный контракт на выполнение строительно-монтажных работ. Цена контракта - 370 960 540,80 рублей. Срок исполнения контракта - 31.12.2023. Строительная готовность объекта – 24%. Неполное кассовое освоение в связи с проведением работ по корректировке проектно-сметной документации, т.е. принятие выполнения работ возможно после получения заключения государственной экспертизы;
-на сумму 261 316,8 рублей с АУ ХМАО-Югры «Управление государственной экспертизы проектной документации и ценообразования в строительстве» 11.05.2023 заключен договор №02/05/23Э (ед/п) на осуществление экспертного сопровождения проектной документации. Срок действия договора – 1 год. В сентябре 2023 года произведена предоплата 100%;
-на сумму 564 808,84 рублей с ООО «Проектцентр» 14.08.2023 заключен договор №1408-АН на выполнение работ по ведению авторского надзора за строительством объекта. Срок действия до 31.12.2023;
-на сумму 597 956,00 рублей с ООО «Проектцентр» 29.12.2022 заключен договор на выполнение работ по корректировке проектной документации по объекту. Срок выполнения работ–в течении 9 месяцев. 14.04.2023 получено положительное заключение повторной государственной экспертизы о достоверности определения сметной стоимости объекта (в части удорожания стоимости строительных материалов). Срок экспертизы продлен на 10 рабочих дней, с учетом регламентного срока на подготовку заключения – до 17.10.2023.</t>
  </si>
  <si>
    <t>Исполнение мероприятия осуществляется в соответствии с доведенным финансированием из бюджета автономного округа. Остаток средств по оплате классного руководства образовался в связи с листами временной нетрудоспособности.</t>
  </si>
  <si>
    <t>Исполнение мероприятия осуществляется в соответствии с доведенным финансированием из бюджета автономного округа. Остаток денежных средств по оплате труда советников директоров образовался в связи с листами временной нетрудоспособности и с ученическим отпуском.</t>
  </si>
  <si>
    <t>В связи с тем, что не всеми студентами сессия была сдана с положительными результатами, было принято решение о прекращении выплаты. Остаток средств будет направлен на те же цели.</t>
  </si>
  <si>
    <t>Остаток образовался в связи с тем, что оплата расходов происходит по факту выполненных работ.</t>
  </si>
  <si>
    <t>Заключение и реализация договоров запланированы на 4 квартал 2023 года.</t>
  </si>
  <si>
    <t>Экономия сложилась по:
1.Коммунальным услугам, услугам связи, охраны, содержанию и техническому обслуживанию недвижимого имущества - оплата производилась по показаниям приборов учёта согласно фактическому потреблению и факту предоставленных услуг. Неиспользованные средства будут направлены на те же цели и использованы в полном объёме.
2.По фонду руководителя – выплаты по фактически предоставленным документам сотрудниками (юбилейные даты, смерть близкого родственника, заключение брака) Бюджетные ассигнования будут использованы в полном объёме в финансовом году либо перераспределены на заработную плату с целью достижения целевого показателя.
3.По компенсации расходов на оплату стоимости проезда и провоза багажа к месту использования отпуска и обратно для лиц, работающих в районах Крайнего Севера и приравненных к ним местностях, и членов их семей - в связи с переносом отпусков сотрудниками.
4.По санаторно-курортному лечению – согласно заявлениям от сотрудника. Кроме того, существуют расходы, которые необходимо исполнить только в 4 квартале (текущий ремонт и приобретение оборудования в сумме 8 000 000,00 рублей в МБУК "Городская библиотека"; в МБУК "ЦНК" 207 000,00 рублей на приобретение хореографических станков, приобретение принтера и ноутбука).</t>
  </si>
  <si>
    <t>Экономия в результате торгов будет направлена на те же цели. Выделенные средства будут использованы в полном объёме в 4 квартале 2023.</t>
  </si>
  <si>
    <t>1.Оплата коммунальных услуг, содержания помещений, а также услуг по техническому обслуживанию и ремонту недвижимого, движимого имущества произведена по фактическим расходам на основании актов выполненных работ.
2.Пособия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 по факту предоставления больничных листов. Кроме того, существуют расходы, которые необходимо исполнить только в 4 квартале (медицинские услуги, обучение, приобретение оборудования).
Так же сложилась экономия в результате торгов, которая будет направлена на получение аттестата соответствия объекта информации требованиям по безопасности информации и командировочные расходы в части проезда и проживания. Выделенные средства будут использованы в полном объёме.</t>
  </si>
  <si>
    <t>Договор № 6591129 заключен 14.09.2023 г., поставка товара осуществлена 04.10.2023 г., оплата будет произведена в октябре 2023 г.</t>
  </si>
  <si>
    <t>В разработанный проект постановления «Об утверждении порядка определения объема и предоставления субсидий на оказание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осуществляющими деятельность в городе Нефтеюганске в сфере физической культуры и спорта» внесены изменения, в октябре 2023 г. данный проект будет размещен на интернет портале для публичного обсуждения проектов и действующих нормативных актов органов власти regulation.admhmao.ru в разделе ОРВ в ОМСУ.</t>
  </si>
  <si>
    <t xml:space="preserve">1.Закалючен МК №1316 от 30.12.2022 на выполнение картографических работ для подготовки градостроительных планов земельных участков. Оплата производится по выставленным счетам согласно заявкам.
2.Заключен МК №178 от 21.06.2021 на сумму 490 000,00 рублей. Решением Думы города Нефтеюганска от 27.09.2023 №408-VII утверждены изменения в Генеральный план города Нефтеюганска. В соответствии с пунктом 2.5.5 оплата по Контракту производится после принятого Заказчиком всего объема работ и утверждения проектов. На 01.10.2023 работы не выполнены в полном объеме (планируется в 4 квартале).
</t>
  </si>
  <si>
    <t>1.Снос непригодного жилья - Заключено м/к на общую сумму 12 229 680,20.  Работы выполнены в полном объеме. Отказ департамента строительства и жилищно-коммунального комплекса ХМАО-Югры в оплате выполненных работ по сносу МКД в рамках Соглашения о предоставлении субсидии местному бюджету из бюджета ХМАО. Планируется оплата в 4 квартале за счет средств местного бюджета. Остальные БА запланированы на 4 квартал.
2.В целях исполнения пункта 2.2 постановления администрации города Нефтеюганска от 08.07.2021 №1130-п «О сносе (демонтаже) муниципальных объектов», а также в целях обеспечения размещения объектов жилищного строительства в границах проекта планировки территории микрорайонов 17 и 17А, данное финансирование предусмотрено на выполнение подрядных работ по сносу объектов капитального строительства в сумме 1 463 274,00 рубля.
Заключение муниципальных контрактов на выполнение вышеуказанных работ будет после урегулирования вопроса с ресурсоснабжающими организациями по переподключению абонентов с демонтируемых сетей.</t>
  </si>
  <si>
    <t>Выплата носит заявительный характер. Произведена выплата                                       2 ветеранам боевых действий.</t>
  </si>
  <si>
    <t>Неполное кассовое освоение по отношению к плану за 9 месяцев 2023 года связано с тем, что оплата производится согласно фактического потребления коммунальных услуг и оплаты по содержанию помещений.</t>
  </si>
  <si>
    <t>1.«КНС с резервуарами - усреднителями сточных вод, расположенный по адресу: г. Нефтеюганск, Проезд 5П, район КОС-50 000м3/сут» - на сумму 9 969 096,00 рублей с ООО ТАПМ «Саратовархпроект» 17.05.2022 заключен муниципальный контракт на выполнение инженерных изысканий, осуществление подготовки проектной и рабочей документации в целях строительства объекта. Документация на экспертизе, получены замечания.
2.«Уличное (наружное искусственное) освещение автомобильной дороги общего пользования местного значения по улице Мамонтовская (от ПК2+740 до ПК2+900)» - на сумму 960 828,15 рублей с ООО «Дорожные технологии» (г.Тюмень) 22.08.2022 заключен муниципальный контракт на выполнение инженерных изысканий, осуществление подготовки проектной и рабочей документации в целях капитального строительства объекта. Срок исполнения контракта - 31.07.2023. ПСД разработана. Подготовка к гос.экспертизе.
3.«Уличное (наружное искусственное) освещение автомобильной дороги общего пользования местного значения Проезд 6П (ПК 0+000 до ПК1+114; ПК 1+807 до ПК 2+652)» - на сумму 3 333 678,00 рублей с ООО «РУСИНЖТРАНСПРОЕКТ» (г.Белгород) 30.08.2022 заключен муниципальный контракт на выполнение инженерных изысканий, осуществление подготовки проектной и рабочей документации в целях капитального строительства объекта. Срок исполнения контракта - 31.07.2023. ПСД разработана. Находится на гос.экспертизе.
4.«Уличное (наружное искусственное) освещение автомобильной дороги общего пользования местного значения Проезд 8П» - на сумму 2 362 644,30 рублей с ООО «Дорожные технологии» (г.Тюмень) 23.08.2022 заключен муниципальный контракт на выполнение инженерных изысканий, осуществление подготовки проектной и рабочей документации в целях капитального строительства объекта. Срок исполнения контракта - 31.07.2023. ПСД разработана. Подготовка к гос.экспертизе.
5.«Уличное (наружное искусственное) освещение автомобильной дороги общего пользования местного значения по улице Транспортная (участок от ул.Алексея Варакина до Проезда 5П)» - на сумму 2 242 763,00 рублей с ООО «Дорожные технологии» (г.Тюмень) 23.08.2022 заключен муниципальный контракт на выполнение инженерных изысканий, осуществление подготовки проектной и рабочей документации в целях капитального строительства объекта. Срок исполнения контракта - 31.07.2023. ПСД разработана. Подготовка к гос.экспертизе.
6.«Уличное (наружное искусственное) освещение автомобильной дороги общего пользования местного значения по улице Сургутская (от ПК0+000 до ул.Объездная)» - на сумму 2 153 356,00 рублей с  ООО «РУСИНЖТРАНСПРОЕКТ» (г.Белгород) 29.08.2022 заключен муниципальный контракт на выполнение инженерных изысканий, осуществление подготовки проектной и рабочей документации в целях капитального строительства объекта. Срок исполнения контракта - 31.07.2023. ПСД разработана. Находится на гос.экспертизе.
7.«Уличное (наружное искусственное) освещение автомобильной дороги общего пользования местного значения по улице Транспортная (подъезд к АЗС)(от ПК 0+000 до ПК 0+653)» - на сумму 1 697 013,00 рублей с ООО «РУСИНЖТРАНСПРОЕКТ» (г.Белгород) 29.08.2022 заключен муниципальный контракт выполнение инженерных изысканий, осуществление подготовки проектной и рабочей документации в целях капитального строительства объекта. Срок исполнения контракта - 31.07.2023. ПСД разработана. Находится на гос.экспертизе.
8.«Сети газоснабжения (участок газопровода от сетей  АО «НефтеюганскГаз» до объекта «Газопровод межпоселковый ГРС п.Каркатеевы - г.Нефтеюганск)» - На сумму 1 483 500,00 рублей с ООО «Первая Кадастровая Компания» (г.Нефтеюганск) 31.10.2022 заключен муниципальный контракт на выполнение инженерных изысканий, осуществление подготовки проектной и рабочей документации в целях капитального строительства объекта. Срок исполнения контракта - 01.08.2023. ПСД разработана. Формирование пакета документов на гос.экспертизу.</t>
  </si>
  <si>
    <t>«Строительство объекта «Фильтровальная станция производительностью 20000 м3 в сутки по адресу: ХМАО-Югра, г.Нефтеюганск, 7 микрорайон» - С ООО "АТОМСТРОЙПРОЕКТ" (г.Москва) 27.12.2021 заключен муниципальный контракт №0187200001721001916 (эл/а) на выполнение СМР на сумму 1 234 632,492 тыс. рублей. Согласно доп. соглашению №7 от 07.12.2022 срок исполнения - 30.11.2023. Фактическая готовность объекта – 92%. Неполное кассовое освоение по отношению к плану на 9 месяцев в связи с принятым выполнением работ в конце сентября, оплата в сумме 103 535 634,45 рублей произведена в октябре.</t>
  </si>
  <si>
    <t xml:space="preserve">1. 77 000,00 рублей запланированы на 4 квартал 2023 года на оплату услуг по разработке программы энергосбережения;
2. Не заключен МК на выполнение работ по изготовлению и установке оконных блоков из ПВХ в связи с некорректными коммерческими предложениями требованиям заказчика.
</t>
  </si>
  <si>
    <t>1.Отлов безнадзорных и бродячих домашних животных - заключены м/к:
-И.П.Давлетов (местный бюджет) на сумму 6 799 200,00 рублей, срок исполнения м/к 31.12.2023. Фактическое количество отловленных животных меньше запланированных, в связи с тем, что в отношении большинства собак проведена процедура ОСВВ (отлов, стерилизация, вакцинация, выпуск);
-ЭА.2023.00039 от 05.07.2023 ИП Матвеев Александр Николаевич на сумму 1 500 000,00 – не исполнение в связи с ненадлежащим исполнением м/к со стороны подрядчика. Направлены претензии. Оказание услуг по содержанию животных, оставленных в приюте на пожизненное содержание (агрессивные);
-ЭА.2023.00019 от 05.06.2023 И.П.Давлетов на сумму 6 031 126,00 срок исполнения м/к 31.12.2023. По результатам аукциона, на основании анализа рынка, содержание 1 животного в сутки понизилось, в следствии чего увеличился срок м/к от запланированного.
2.Содержание земель общего пользования - заключен м/к ООО «МГС» ЭА.2022.00096 от 26.12.2022 срок исполнения 31.12.2023. Оплата производится по факту выполненных работ. Оплата за август не производилась по причине отсутствия подтверждающих документов о выполнении работ. Оплата за сентябрь в октябре 2023 года.
3.Ликвидация несанкционированных свалок - заключен МК ЭА.2023.00032 от 26.06.2023 ИП Самигуллин на сумму 6 050 280,00, срок исполнения - 31.12.2023. Оплата по факту выполненных работ. Работы планируется завершить 31.10.2023.
4.Проведение дезинсекции и дератизации – Заключен МК №ЭА.2023.00008 от 12.05.2023 ООО «Комос» на сумму 810 830,50 (исполнение 100%). Экономия после проведенных конкурсных процедур.</t>
  </si>
  <si>
    <t xml:space="preserve">1.Содержание скульптурных композиций, и памятников города Нефтеюганска - заключен м/к с МОО НГОРСВА ЭА.2022.00099 от 31.12.2022 на сумму 1 614 567,00 - оплата по факту выполненных работ; договор 53-ТОП от 30.12.2022 АО НефтеюганскГаз на сумму 77 283,00 рублей. Оплата производится по факту выполненных работ. Выполнение работ по покраске Звезды на памятнике «Воину освободителю» – Контракт№ 64-23 от 10.05.2023 Эталон –Т на сумму 76 500 (Исполнение 100%). Экономия после проведенных конкурсных процедур. Остальные БА запланированы на 4 квартал.
2.«Спортивная комплексная площадка на территории 16 микрорайона у жилых домов 27, 29, 28, 23» - на сумму 8 201 511,84 рублей заключен контракт на выполнение работ по обустройству спортивной площадки. Завершены работы по установке хоккейного корта. Ведутся работы по монтажу баскетбольных стоек, укладке резинового покрытия. Сдача объекта в первой декаде октября 2023 года.
3.«Фонтан на главной площади города Нефтеюганска в микрорайоне 2,3» - на сумму 1 003 623,00 рубля с ИП Донских Павел Геннадьевич 14.06.2022 заключен МК на выполнение проектно-изыскательских работ по объекту «Главная площадь г.Нефтеюганска (II-я очередь строительства) (капитальный ремонт фонтана)», расположенная по адресу: ХМАО-Югра, г.Нефтеюганск, 2 и 3 микрорайоны, главная площадь. ПСД разработана и направлена на гос.экспертизу. Завершение работ в 4 квартале 2023 года.
</t>
  </si>
  <si>
    <t>1.Капитальный ремонт объектов водоснабжения и водоотведения - заключен м/к ЭА.2023.00041 от 04.07.2023 ООО Строительная компания «ЮграСеверСтрой» на сумму 53 900 326,85, срок выполнения работ 30.11.2023. Оплата производится за фактически выполненные работы, в течении 60 рабочих дней с момента подписания актов выполненных работ. Отклонение от графика производства работ. Работы по укладке трубопровода выполнены на 100 %. На 02.10.2023, 03.10.2023 - переподключение, далее - работы по восстановлению благоустройства. Плановый срок завершения работ - 15.10.2023.
2.Субсидия из бюджета города Нефтеюганска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 – не исполнение по причине нарушения графика работ со стороны подрядчика.</t>
  </si>
  <si>
    <t>По состоянию на 9 месяцев согласно кассового плана освоение должно составить 263 994,00 рублей. Освоено 290 107,37 рублей. 109,8%. Контракты заключены, ведутся работы. Освоение запланировано на 4 квартал.</t>
  </si>
  <si>
    <t>Оплата за проведённое мероприятие (велопробег) будет произведена до 10 октября 2023 года.</t>
  </si>
  <si>
    <t>Исполнение по мероприятию берегоукреплению вдоль ул.Набережная запланированы на 4 квартал 2023 года.</t>
  </si>
  <si>
    <t xml:space="preserve">1.Расходы запланированы на 4 квартал 2023 года - МБУ ДО «ДШИ» испытание пожарных лестниц, огнезащитная обработка; МБУ ДО «ДМШ ИМ. В.В.АНДРЕЕВА» противопожарные двери.
2.По МБУ ЦФКиС «Жемчужина Югры» заключены 2 контракта:
-На выполнение работ по текущему ремонту систем противопожарной защиты на сумму 6 494 744,31 руб. Позднее заключение контракта обусловлено приостановлением заключения контракта управлением федеральной антимонопольной службы, на срок рассмотрения жалоб ИП Тожибаева Захиджона Пазилжоновича и ООО «СИДДХИ» на требования аукционной документации. После рассмотрения жалобы и признания ее необоснованной контракт был заключен в соответствии с требованиями действующего законодательства. По условиям контракта работы должны быть выполнены в течении 70 календарных дней. В срок, не позднее 20 (двадцати) рабочих дней Заказчик размещает документ о приемке. Расчеты между Заказчиком и Подрядчиком за выполненные работы производятся в течение 7 рабочих дней, с даты подписания Заказчиком документа о приемке в ЕИС. Оплата запланирована на октябрь 2023 г.
-На выполнение работ по текущему ремонту системы дымоудаления  8 122 860,00 руб. Подрядчик не приступил к выполнению работ и направил решение об одностороннем отказе от выполнения контракта, в связи с чем Учреждением будет направлено уведомление в ФАС о включении данного подрядчика в реестр недобросовестных поставщиков. В настоящее время разрабатывается иное техническое задание с учетом необходимых изменений, после чего документы будут направлены в департамент экономического развития для проведения электронного аукциона. Оставшиеся средства запланированы на 4 кв. 2023 г.
</t>
  </si>
  <si>
    <t>В связи с необходимостью приобретения защитных рольставен в малый зал администрации не осуществлено запланированное приобретение сервера. Дополнительно осуществлена передвижка для проведения конкурсных процедур для приобретения рольставней в 4 квартале 2023г.</t>
  </si>
  <si>
    <t>Во исполнение плана мероприятий по землеустройству и землепользованию в 2023 году были заключены муниципальные контракты:
-на выполнение работ по определению рыночной стоимости земельных участков, объектов незавершенного строительства №004 от 02.03.2023 на сумму 56 500,00 рублей со сроком исполнения 31.12.2023;
-на выполнение работ по межеванию земельных участков для постановки на государственный кадастровый учет №006 от 13.03.2023 на сумму 64 644,73 рублей со сроком исполнения работ 10.09.2023;
-на выполнение работ по межеванию земельных участков для постановки на государственный кадастровый учет №556 от 10.09.2023 на сумму 300 000,00 рублей со сроком исполнения работ 25.12.2023.
С экономии средств заключен контракт на выполнение работ по межеванию земельных участков для постановки на государственный кадастровый учет №93 от 15.09.2023 на сумму 240 100,00 рублей со сроком исполнения работ 25.12.2023.
В рамках исполнения данных контрактов проведены следующие работы:
-проведена оценка 11 земельных участков (на сумму 39 024,86 рублей Выполнение принято, ведется процедура оплаты);
-выполнены работы по межеванию и поставлены на государственный кадастровый учет 10 земельных участков (оплачены на сумму 64 644,73 рублей);
-выполнены работы по межеванию и поставлены на государственный кадастровый учет 4 земельных участка (оплачено за 3 земельных участка 55 263,18 рублей (1 уч. выполнение принято, ведется процедура оплаты на сумму 13 963,30 рублей);
-выполнены работы по межеванию и поставлены на государственный кадастровый учет 14 земельных участков (на сумму 240 100,00 рублей выполнение принято, ведется процедура оплаты).</t>
  </si>
  <si>
    <t>Сложилась экономия по следующим причинам:
4.1.Экономия по заработной плате, т.к не все сотрудники воспользовались отпусками, оплатой проезда в льготный отпуск.
4.2.В связи с изменением правил перечисления ЕНП, выплаты переносятся на следующий месяц.
4.3.Оплата коммунальных услуг по фактическим расходам.
4.4.МК на управление многоквартирным домом, обслуживание оргтехники, поставку канцелярских товаров и бутилированной воды были заключены на меньшую сумму чем было запланировано.
4.5.Отсутствие потребности в обучении по охране труда.</t>
  </si>
  <si>
    <t>Бюджетные ассигнования в сумме 4 212,00 рублей запланированы в 3 кв. на приобретение конвертов, в связи с тем, что МК находился на стадии согласования, расходы перенеслись на 4 кв. Оставшаяся сумма 19 188 рублей запланированы на 4 кв.</t>
  </si>
  <si>
    <t>По результатам проверки КФХ установлены факты уменьшения поголовья, что привело к уменьшению сумм выплат субсидий КФХ. Отмена всех субсидий КФХ Уточкиной Р.С. по решению суда из-за объявления карантина в КФХ.</t>
  </si>
  <si>
    <t>Выплата носит заявительный характер субсидирования организаций, производителей товаров, работ и услуг.</t>
  </si>
  <si>
    <t>1.Автодорога по ул.Нефтяников (участок от ул.Романа Кузоваткина до ул.Набережная) - на сумму 200 313,00 тыс. рублей с ООО СК «ЮВ и С» (г.Сургут) 08.08.2023 заключен МК №0187200001723001170 на выполнение строительно-монтажных работ. Срок выполнения работ – в течении 5 месяцев (08.01.2024). Строительная готовность – 10%. Выплачен аванс в размере                        90 140,850 тыс. рублей.
2.Улицы и проезды микрорайона 11Б г.Нефтеюганска - на сумму                              1 385 845,00 рублей с ООО «РОСИНЖТРАНСПРОЕКТ» (г.Белгород) 15.06.2020 заключен муниципальный контракт на выполнение проектных работ по объекту «Улицы и проезды микрорайона 11Б г. Нефтеюганска» (Корректировка). Выполнение работ по контракту – 10.02.2021.
Заказчиком ведется претензионная работа. Планируемый срок завершения работ – 4 квартал 2023 года. ПСД разработана. Подрядчиком ведутся работы по разработке ППиПМ (внесение изменений в красные линии).</t>
  </si>
  <si>
    <t>1.Заключен МК № 0187300012823000313 на поставку остановочных павильонов в количестве 2 штук с ООО «Самолет» от 02.05.23 на сумму 3 421 050,00 руб. Срок поставки до 30 июля 2023 г. Остановки поставлены в начале октября, ведется приемка.
2.Содержание автомобильных дорог общего пользования и средств регулирования дорожного движения на территории города Нефтеюганска - оплата по факту выполненных работ.</t>
  </si>
  <si>
    <t xml:space="preserve">1.Поставка с установкой дорожного ограждения - заключен МК ЭА.2023.00015 от 24.05.2023 на сумму 5 719 954,25 рублей. Исполнение 100%. Экономия после проведенных конкурсных процедур.
2.«Капитальное строительство «Светофорный объект по ул.Нефтяников на ПК 2+944» - неоднократно проводились закупки на определение поставщика (подрядчика) для заключения контракта на выполнение строительно-монтажных работ по капитальному строительству объекта. Электронные аукционы признаны несостоявшимися ввиду отсутствия участников.
На сегодняшний день проводится процедура по определению поставщика. Закупка размещена 03.10.2023. Подача заявок до 11.10.2023.
</t>
  </si>
  <si>
    <t xml:space="preserve">Неполное освоение плана по следующим причинам:
-перенос отпусков работниками на другой период;
-закупка оборудования (видеокамеры, фотокамеры, радиосистемы, аккумуляторные батареи, студийный цвет и.т.д.) перенесена на 4 квартал, по причине отсутствия товара в наличии в России. В настоящий момент заключен договор с И.П.Поливода, с И.П.Тереньтьев в стадии заключения. Оплата в 4 квартале 2023 года.
</t>
  </si>
  <si>
    <t>В 4 квартале 2023 года планируется размещение социально значимой информации на наружных информационных поверхностях на тему СВО.</t>
  </si>
  <si>
    <t>Оплата по фактически оказанным услугам, в том числе коммунальным производится за сентябрь в октябре 2023 года.</t>
  </si>
  <si>
    <t xml:space="preserve">В соответствии с сетевым планом-графиком на 2023 год, предоставленным Комитетом в 2022 году, организация и проведение мероприятия были запланированы на май 2023 года, на основании чего данные сведения были направлены в ДВП ХМАО - Югры и департамент финансов администрации города для включения в сетевой план-график реализации выделенных ассигнований.
01.06.2023, при подготовке ежемесячного отчета в ДВП ХМАО - Югры об исполнении кассового плана-графика реализации выделенных из бюджета автономного округа ассигнований, ответственным исполнителем Муниципальной программы «Юганск многоликий», запрошены объяснения о причинах неисполнения.
07.06.2023 в объяснении Комитетом предоставлена информация, что мероприятие не организовано и не проведено своевременно в связи с принятием решения о смене подведомственного учреждения, на базе которого будет проводиться данное мероприятие. Предоставлена информация о том, что мероприятие состоится в сентябре текущего года (Исх.№-01-18-1385-3 от 07.06.2023).
В связи с отсутствием своевременного согласования переноса срока проведения мероприятия с координатором/ответственным исполнителем Муниципальной программы - изменения в сетевой план-график автономного округа были направлены в ДВП ХМАО - Югры с нарушением установленных сроков.
На основании вышеизложенного ДВП ХМАО - Югры были внесены изменения в кассовый план автономного округа в части передвижки срока реализации мероприятия «Юганск многоликий».
15.09.2023 при анализе доклада председателя Комитета, предоставленного на очередной заседание межведомственной комиссии города Нефтеюганска по противодействию экстремистской деятельности, содержащего информацию о реализованных и запланированных мероприятиях, установлено, что запланированное к реализации в сентябре 2023 года мероприятие «Юганск многоликий» не организовано и, более того, к проведению в утвержденный срок не планируется, а запланировано на                        4 квартал текущего года.
До настоящего времени до координатора Муниципальной программы данная информация не доведена, своевременное внесение изменений в кассовый план-график автономного округа не обеспечено, сроки подачи уведомления в ДВП ХМАО - Югры о внесении изменений в кассовый план - пропущены. Координатором направлена докладная записка в адрес руководителя КФКиС, по итогам рассмотрения которой назначено проведение служебной проверки по факту не проведения мероприятия и не освоения выделенных для этих целей ассигнований.
</t>
  </si>
  <si>
    <t xml:space="preserve">11.11.2023 запланировано проведение Городского литературно-поэтического конкурса «Под большим шатром России». В рамках подготовки к проведению конкурса заключены МК:
-на изготовление и поставку печатной продукции на сумму 16 850,00 рублей;
-на поставку товара на сумму 68 150,00 рублей;
По состоянию на 02.10.2023 проведен платеж в размере 43 155,00 рублей.
18.09.2023 года сформирована заявка на финансирование и платежные поручения на оплату по счетам, после чего документы направлены в Департамент финансов города Нефтеюганска. 20.09.2023 заявка на финансирование отклонена. 20.09.2023 года был возвращен без исполнения реестр заявок на предоставление иных межбюджетных трансферов в связи с отсутствием заключенного соглашения (по независящим от Администрации города Нефтеюганска причинам) о предоставлении субсидии местному бюджету из бюджета ХМАО-Югры между администрацией города Нефтеюганска и Департаментом молодежной политики, гражданских инициатив и внешних связей Ханты-Мансийского автономного округа-Югры.
Во избежание нарушений сроков оплаты по заключенным договорам заключены дополнительные соглашения и продлен срок оплаты до 10.10.2023 года. (О необходимости перезаключения Соглашения направлено 24 августа направлено письмо в адрес Департамента молодежной политики, гражданских инициатив и внешних связей ХМАО - Югры). На сегодняшний день Соглашение со стороны администрации города Нефтеюганска подписано, находится на стадии подписании со стороны Департамента). По заключению Соглашения будет произведена 100% оплата по заключенным договорам и муниципальным контрактам.
</t>
  </si>
  <si>
    <t>В связи с проведением организационно-штатных мероприятий в исполнительных органах автономного округа, финансирование из окружного бюджета, предусмотренное в рамках государственной программы ХМАО - Югры «Реализация государственной национальной политики и профилактика экстремизма» было приостановлено, заключенное Соглашение расторгнуто. Таким образом, на сегодняшний день, у соисполнителя муниципальной программы (департамент образования администрации города) перед поставщиками услуг образовалась неоплаченная задолженность в размере 17 775,00 рублей (доля софинансирования из бюджета автономного округа), что нарушает права поставщиков услуг по заключенным договорам и предусматривает наложение неустойки и (или) штрафных санкций в отношении соисполнителя. В связи с чем, во избежание повтора сложившейся ситуации, соисполнитель на заключение договора по оказанию услуг по обучению работников образовательных организаций не вышел. С изменениями о внесении изменений в кассовый план в адрес координатора муниципальной программы не обращался. На сегодняшний день Соглашение со стороны администрации города Нефтеюганска подписано, находится на стадии подписания со стороны Департамента ХМАО-Югры. Соисполнитель мероприятия (департамент образования администрации города) в процессе заключения договора на оказание услуг. В октябре текущего года выделенные ассигнования будут освоены в полном объеме.</t>
  </si>
  <si>
    <t xml:space="preserve">1.Экономия в размере 53 275,00 рублей будет направлена на следующие мероприятия в 4 квартале 2023 года:
-обучение сотрудников муниципальных учреждений культуры;
-реализация мероприятий по повышению уровня антитеррористической защищенности объектов культуры.
2.После заключения договора на обучение специалистов КФКиС сложилась экономия, которая будет расходована в 4 квартале 2023 г. на заключение договора по обучению специалистов МБУ ДО «СШ по единоборствам» по программам антитеррористической защищенности.
</t>
  </si>
  <si>
    <t>Заключение МК на поставку систем видеонаблюдения в образовательные учреждения запланирована на 4 квартал 2023 года.</t>
  </si>
  <si>
    <t>Низкое освоение бюджетных средств связано с перенесением спортивных мероприятий</t>
  </si>
  <si>
    <t>Экономия образовалась в связи с наличием вакантных ставок и переносом отпусков у МБУ ЦФКиС "Жемчужина Югры"</t>
  </si>
  <si>
    <t>1.На сумму 29 769,43862 тыс.рублей с ООО «Мегаполис» 30.12.2022 заключен муниципальный контракт на выполнение работ по капитальному ремонту клеенодеревянных конструкций несущих сводов объекта. Выполнение работ: 5 месяцев с даты заключения.
Работы по ремонту КДК, отделочные работы выполнены на 100%. Электромонтажные работы выполнены на 100%. Ведется приемка исполнительной документации. Оплата ожидается в октябре.
2.На сумму 28 527,18374 тыс.рублей с ООО «ЭЛИОН» 04.07.2023заключен муниципальный контракт на выполнение работ по капитальному ремонту бассейнов объекта. Выполнение работ: 3 месяца с даты заключения (октябрь 2023 года). Оплата ожидается в ноябре.</t>
  </si>
  <si>
    <t xml:space="preserve">Оплата коммунальных услуг, содержания помещений, а также услуг по техническому обслуживанию и ремонту недвижимого, движимого имущества произведена по фактическим расходам на основании актов выполненных работ. Пособия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 по факту предоставления больничных листов. Кроме того, существуют расходы, которые необходимо исполнить только в 4 квартале (медицинские услуги, обучение, приобретение оборудования). Так же сложилась экономия в результате торгов, которая будет направлена на получение аттестата соответствия объекта информации требованиям по безопасности информации и командировочные расходы в части проезда и проживания. Выделенные средства будут использованы в полном объёме.   </t>
  </si>
  <si>
    <t>12.09.2023 с ООО "Первая Кадастровая Компания" (1КК) заключен контракт на сумму 1 841 992,91рублей на выполнение работ по подготовке проектной и рабочей документации в целях капитального ремонта объекта капитального строительства: "Нежилое помещение", расположенное по адресу: Ханты-Мансийский автономный округ-Югра, г.Нефтеюганск, мкр-н 10, д.14, пом.2. Срок исполнения контракта-28.02.2023. Документация в стадии разработки. Просрочка по вине подрядной организации.</t>
  </si>
  <si>
    <t>Низкое освоение по заработной плате и начислениям на выплаты по оплате труда обусловлено увольнением сотрудников в 2023 году. Оставшиеся  средства предусмотрены на 4 квартал 2023 г.</t>
  </si>
  <si>
    <t>27.12.2021 с ИП СКОРОВ Н.С. (Тюменская обл., село Червишево) заключен муниципальный контракт №0187300012821001105 на сумму 1 950,00 тыс.рублей, на выполнение инженерных изысканий, осуществление подготовки проектной и рабочей документации в целях реконструкции объекта. Срок выполнения работ-180 календарных дней (25.06.2022).
По вине подрядной организации проектная документация не была откорректирована в установленные муниципальным контрактом сроки. Заказчиком ведется досудебная претензионная работа. По результатам завершения работ заказчиком в адрес подрядной организации будет направлено претензионное письмо с расчетом неустойки за неисполнение и ненадлежащее исполнение контракта, в том числе за неполное и (или) несвоевременное исполнение своих обязательств по контракту.
11.09.2023 получено положительное заключение повторной гос.экспертизы проверки достоверности определения сметной стоимости №86-1-1-2-053942-2023.
15.09.2023 в адрес ДСиЖКК ХМАО направлено предложение о перераспределении финансовых средств 2023 года на мероприятие по приобретению жилья в целях переселения граждан из жилых домов, признанных аварийными, в рамках субсидии на реализацию полномочий в области строительства и жилищных отношений ГП «Развитие жилищной сферы».</t>
  </si>
  <si>
    <t>По объекту МО-15, д. 22 решение суда вступило в силу 29.09.2023 г., исполнение в октябре. По объекту незавершенного строительства на бывшей территории мостоотряда собственник не согласен с размером выкупной стоимости, в связи с чем департаментом подготавливаются документы для обращения в суд.</t>
  </si>
  <si>
    <t>Рекультивация земельного участка, на котором расположена свалка твердых бытовых отходов на 8-м км. автодороги Нефтеюганск-Сургут - ООО СК "ЮВ И С МК ЭА.2022.00007 от 31.03.2022. Оплата производится на основании актов выполненных работ. В настоящее время выполнены работы 5-14 этапов на сумму 140 947 438,00 руб. (оплачены): выравнивающий и защитный слой из песка, устройство противофильтрационного экрана, экскавация отходов на массив, срезка загрязненного грунта, водоотводная канава, укрепление откосов георешеткой, планировка прилегающей территории, устройство плодородного слоя, устройство дегазационных скважин, работы по монтажу бентонитовых матов, производятся работы по устройству защитного слоя из песка (таблица по этапам выполненных работ прилагается). 
В 2023 году осталось выполнить этапы 15-16 на сумму 13 975 222,00 руб.: устройство плодородного слоя, устройство ограждения.</t>
  </si>
  <si>
    <t>Расходы администрации города: 1)экономия по коммунальным услугам, в связи с фактическим потреблением услуг; 2)поставка бутилированной питьевой воды под фактическую потребность; 3)вывоз и утилизация ТБО, услуги по обслуживанию 1С, повышение квалификации  и обучение по фактическим расходам. Расходы МКУ "УпОДОМС г.Нефтеюганска": 1)в связи с  длительным нахождением работников на больничных, а также увольнением сотрудников по инициативе работников, а также за счет вакантных ставок; 2) оплата по договору на приобретение канц.товаров будет произведена в октябре 2023 года; 3)обучение перенесено на более поздний срок в связи с текучестью кадров</t>
  </si>
  <si>
    <t>Отчет об исполнении сетевого плана-графика по реализации программы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веществе в городе Нефтеюганске" на 01.10.2023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</si>
</sst>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9" x14ac:knownFonts="1">
    <font>
      <sz val="10"/>
      <name val="Arial"/>
    </font>
    <font>
      <sz val="11"/>
      <color theme="1"/>
      <name val="Calibri"/>
      <family val="2"/>
      <charset val="204"/>
      <scheme val="minor"/>
    </font>
    <font>
      <sz val="10"/>
      <name val="Arial Cyr"/>
      <charset val="204"/>
    </font>
    <font>
      <sz val="10"/>
      <name val="Arial"/>
      <family val="2"/>
      <charset val="204"/>
    </font>
    <font>
      <sz val="12"/>
      <name val="Times New Roman"/>
      <family val="1"/>
      <charset val="204"/>
    </font>
    <font>
      <sz val="12"/>
      <color indexed="8"/>
      <name val="Times New Roman"/>
      <family val="1"/>
      <charset val="204"/>
    </font>
    <font>
      <b/>
      <sz val="12"/>
      <name val="Times New Roman"/>
      <family val="1"/>
      <charset val="204"/>
    </font>
    <font>
      <b/>
      <i/>
      <sz val="12"/>
      <name val="Times New Roman"/>
      <family val="1"/>
      <charset val="204"/>
    </font>
    <font>
      <i/>
      <sz val="12"/>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1" fillId="0" borderId="0"/>
    <xf numFmtId="0" fontId="3" fillId="0" borderId="0"/>
  </cellStyleXfs>
  <cellXfs count="67">
    <xf numFmtId="0" fontId="0" fillId="0" borderId="0" xfId="0"/>
    <xf numFmtId="49" fontId="4" fillId="0" borderId="0" xfId="0" applyNumberFormat="1" applyFont="1" applyFill="1" applyAlignment="1">
      <alignment horizontal="center" vertical="center"/>
    </xf>
    <xf numFmtId="0" fontId="4" fillId="0" borderId="0" xfId="0" applyFont="1" applyFill="1"/>
    <xf numFmtId="0" fontId="4" fillId="0" borderId="0" xfId="0" applyFont="1" applyFill="1" applyAlignment="1">
      <alignment horizontal="center"/>
    </xf>
    <xf numFmtId="164" fontId="4" fillId="0" borderId="1" xfId="1" applyNumberFormat="1" applyFont="1" applyFill="1" applyBorder="1" applyAlignment="1">
      <alignment horizontal="center" vertical="center" wrapText="1"/>
    </xf>
    <xf numFmtId="1" fontId="4" fillId="0" borderId="1" xfId="1"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 fontId="6" fillId="0" borderId="1" xfId="0" applyNumberFormat="1" applyFont="1" applyFill="1" applyBorder="1" applyAlignment="1" applyProtection="1">
      <alignment horizontal="right" vertical="center" wrapText="1"/>
    </xf>
    <xf numFmtId="0" fontId="6" fillId="0" borderId="0" xfId="0" applyFont="1" applyFill="1"/>
    <xf numFmtId="49" fontId="7" fillId="0" borderId="1" xfId="0" applyNumberFormat="1" applyFont="1" applyFill="1" applyBorder="1" applyAlignment="1">
      <alignment horizontal="center" vertical="center"/>
    </xf>
    <xf numFmtId="4" fontId="7" fillId="0" borderId="1" xfId="0" applyNumberFormat="1" applyFont="1" applyFill="1" applyBorder="1" applyAlignment="1" applyProtection="1">
      <alignment horizontal="right" vertical="center" wrapText="1"/>
    </xf>
    <xf numFmtId="0" fontId="7" fillId="0" borderId="0" xfId="0" applyFont="1" applyFill="1"/>
    <xf numFmtId="4" fontId="4" fillId="0" borderId="1" xfId="0" applyNumberFormat="1" applyFont="1" applyFill="1" applyBorder="1" applyAlignment="1" applyProtection="1">
      <alignment horizontal="right" vertical="center" wrapText="1"/>
    </xf>
    <xf numFmtId="49"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165" fontId="6" fillId="0" borderId="1" xfId="0" applyNumberFormat="1" applyFont="1" applyFill="1" applyBorder="1" applyAlignment="1" applyProtection="1">
      <alignment horizontal="right" vertical="center" wrapText="1"/>
    </xf>
    <xf numFmtId="165" fontId="7" fillId="0" borderId="1" xfId="0" applyNumberFormat="1" applyFont="1" applyFill="1" applyBorder="1" applyAlignment="1" applyProtection="1">
      <alignment horizontal="right" vertical="center" wrapText="1"/>
    </xf>
    <xf numFmtId="165" fontId="4" fillId="0" borderId="1" xfId="0" applyNumberFormat="1" applyFont="1" applyFill="1" applyBorder="1" applyAlignment="1" applyProtection="1">
      <alignment horizontal="right" vertical="center" wrapText="1"/>
    </xf>
    <xf numFmtId="49" fontId="7" fillId="0" borderId="1" xfId="0" applyNumberFormat="1" applyFont="1" applyFill="1" applyBorder="1" applyAlignment="1" applyProtection="1">
      <alignment horizontal="left" vertical="top" wrapText="1"/>
    </xf>
    <xf numFmtId="0" fontId="4" fillId="0" borderId="0" xfId="0" applyFont="1" applyFill="1" applyAlignment="1">
      <alignment vertical="top"/>
    </xf>
    <xf numFmtId="1" fontId="5" fillId="0" borderId="1" xfId="0" applyNumberFormat="1" applyFont="1" applyFill="1" applyBorder="1" applyAlignment="1">
      <alignment horizontal="center" vertical="top" wrapText="1"/>
    </xf>
    <xf numFmtId="49" fontId="6" fillId="0" borderId="1" xfId="0" applyNumberFormat="1" applyFont="1" applyFill="1" applyBorder="1" applyAlignment="1" applyProtection="1">
      <alignment horizontal="left" vertical="top" wrapText="1"/>
    </xf>
    <xf numFmtId="49" fontId="4" fillId="0" borderId="2" xfId="0" applyNumberFormat="1" applyFont="1" applyFill="1" applyBorder="1" applyAlignment="1">
      <alignment vertical="center"/>
    </xf>
    <xf numFmtId="49" fontId="4" fillId="0" borderId="2" xfId="0" applyNumberFormat="1" applyFont="1" applyFill="1" applyBorder="1" applyAlignment="1" applyProtection="1">
      <alignmen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49" fontId="4" fillId="0" borderId="1" xfId="0" applyNumberFormat="1" applyFont="1" applyFill="1" applyBorder="1" applyAlignment="1" applyProtection="1">
      <alignment horizontal="left" vertical="top"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vertical="top" wrapText="1"/>
    </xf>
    <xf numFmtId="49" fontId="4" fillId="0" borderId="1" xfId="0" applyNumberFormat="1" applyFont="1" applyFill="1" applyBorder="1" applyAlignment="1">
      <alignment vertical="center"/>
    </xf>
    <xf numFmtId="4" fontId="6" fillId="0" borderId="1" xfId="0" applyNumberFormat="1" applyFont="1" applyFill="1" applyBorder="1" applyAlignment="1">
      <alignment vertical="center"/>
    </xf>
    <xf numFmtId="4" fontId="4" fillId="0" borderId="1" xfId="0" applyNumberFormat="1" applyFont="1" applyFill="1" applyBorder="1" applyAlignment="1">
      <alignment vertical="center"/>
    </xf>
    <xf numFmtId="0" fontId="4" fillId="0" borderId="1" xfId="0" applyFont="1" applyFill="1" applyBorder="1" applyAlignment="1">
      <alignment horizontal="center"/>
    </xf>
    <xf numFmtId="0" fontId="4" fillId="0" borderId="0" xfId="0" applyFont="1" applyFill="1" applyAlignment="1">
      <alignment horizontal="left" vertical="top"/>
    </xf>
    <xf numFmtId="49" fontId="4" fillId="0" borderId="1" xfId="0" applyNumberFormat="1" applyFont="1" applyFill="1" applyBorder="1" applyAlignment="1" applyProtection="1">
      <alignment horizontal="left" vertical="top" wrapText="1"/>
    </xf>
    <xf numFmtId="49" fontId="4"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pplyProtection="1">
      <alignment horizontal="left" vertical="top" wrapText="1"/>
    </xf>
    <xf numFmtId="49" fontId="8" fillId="0" borderId="1" xfId="0" applyNumberFormat="1" applyFont="1" applyFill="1" applyBorder="1" applyAlignment="1" applyProtection="1">
      <alignment horizontal="center" vertical="center" wrapText="1"/>
    </xf>
    <xf numFmtId="4" fontId="8" fillId="0" borderId="1" xfId="0" applyNumberFormat="1" applyFont="1" applyFill="1" applyBorder="1" applyAlignment="1" applyProtection="1">
      <alignment horizontal="right" vertical="center" wrapText="1"/>
    </xf>
    <xf numFmtId="165" fontId="8" fillId="0" borderId="1" xfId="0" applyNumberFormat="1" applyFont="1" applyFill="1" applyBorder="1" applyAlignment="1" applyProtection="1">
      <alignment horizontal="right" vertical="center" wrapText="1"/>
    </xf>
    <xf numFmtId="0" fontId="8" fillId="0" borderId="1" xfId="0" applyFont="1" applyFill="1" applyBorder="1" applyAlignment="1">
      <alignment horizontal="left" vertical="top" wrapText="1"/>
    </xf>
    <xf numFmtId="4" fontId="8" fillId="0" borderId="1" xfId="0" applyNumberFormat="1" applyFont="1" applyFill="1" applyBorder="1" applyAlignment="1">
      <alignment vertical="center"/>
    </xf>
    <xf numFmtId="0" fontId="8" fillId="0" borderId="0" xfId="0" applyFont="1" applyFill="1"/>
    <xf numFmtId="49" fontId="8" fillId="0" borderId="4" xfId="0" applyNumberFormat="1" applyFont="1" applyFill="1" applyBorder="1" applyAlignment="1">
      <alignment horizontal="center" vertical="center"/>
    </xf>
    <xf numFmtId="49" fontId="8" fillId="0" borderId="4" xfId="0" applyNumberFormat="1" applyFont="1" applyFill="1" applyBorder="1" applyAlignment="1" applyProtection="1">
      <alignment horizontal="left" vertical="top" wrapText="1"/>
    </xf>
    <xf numFmtId="4" fontId="4" fillId="0" borderId="1" xfId="0" applyNumberFormat="1" applyFont="1" applyFill="1" applyBorder="1" applyAlignment="1" applyProtection="1">
      <alignment horizontal="right"/>
    </xf>
    <xf numFmtId="165" fontId="4" fillId="0" borderId="1" xfId="0" applyNumberFormat="1" applyFont="1" applyFill="1" applyBorder="1" applyAlignment="1" applyProtection="1">
      <alignment horizontal="right"/>
    </xf>
    <xf numFmtId="0" fontId="4" fillId="0" borderId="1" xfId="0" applyFont="1" applyFill="1" applyBorder="1"/>
    <xf numFmtId="0" fontId="4" fillId="0" borderId="0" xfId="3" applyNumberFormat="1" applyFont="1" applyFill="1" applyAlignment="1" applyProtection="1">
      <alignment horizontal="center" vertical="center" wrapText="1"/>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2" xfId="0" applyNumberFormat="1" applyFont="1" applyFill="1" applyBorder="1" applyAlignment="1" applyProtection="1">
      <alignment horizontal="left" vertical="top" wrapText="1"/>
    </xf>
    <xf numFmtId="49" fontId="4" fillId="0" borderId="3" xfId="0" applyNumberFormat="1" applyFont="1" applyFill="1" applyBorder="1" applyAlignment="1" applyProtection="1">
      <alignment horizontal="left" vertical="top" wrapText="1"/>
    </xf>
    <xf numFmtId="49" fontId="4" fillId="0" borderId="4" xfId="0" applyNumberFormat="1" applyFont="1" applyFill="1" applyBorder="1" applyAlignment="1" applyProtection="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center"/>
    </xf>
  </cellXfs>
  <cellStyles count="4">
    <cellStyle name="Обычный" xfId="0" builtinId="0"/>
    <cellStyle name="Обычный 3" xfId="2"/>
    <cellStyle name="Обычный_Tmp8" xfId="3"/>
    <cellStyle name="Обычный_расходы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5"/>
  <sheetViews>
    <sheetView tabSelected="1" zoomScale="90" zoomScaleNormal="90" workbookViewId="0">
      <pane ySplit="5" topLeftCell="A6" activePane="bottomLeft" state="frozen"/>
      <selection pane="bottomLeft" activeCell="B2" sqref="B2:I2"/>
    </sheetView>
  </sheetViews>
  <sheetFormatPr defaultColWidth="9.140625" defaultRowHeight="15.75" x14ac:dyDescent="0.25"/>
  <cols>
    <col min="1" max="1" width="6.85546875" style="1" customWidth="1"/>
    <col min="2" max="2" width="75.85546875" style="21" customWidth="1"/>
    <col min="3" max="3" width="10.42578125" style="3" customWidth="1"/>
    <col min="4" max="4" width="3.7109375" style="2" hidden="1" customWidth="1"/>
    <col min="5" max="5" width="22.140625" style="2" customWidth="1"/>
    <col min="6" max="6" width="19.85546875" style="2" customWidth="1"/>
    <col min="7" max="7" width="23" style="2" customWidth="1"/>
    <col min="8" max="8" width="18" style="2" customWidth="1"/>
    <col min="9" max="9" width="16" style="2" customWidth="1"/>
    <col min="10" max="10" width="111.5703125" style="2" hidden="1" customWidth="1"/>
    <col min="11" max="11" width="21.140625" style="2" customWidth="1"/>
    <col min="12" max="16384" width="9.140625" style="2"/>
  </cols>
  <sheetData>
    <row r="1" spans="1:11" hidden="1" x14ac:dyDescent="0.25"/>
    <row r="2" spans="1:11" ht="37.5" customHeight="1" x14ac:dyDescent="0.25">
      <c r="B2" s="54" t="s">
        <v>413</v>
      </c>
      <c r="C2" s="54"/>
      <c r="D2" s="54"/>
      <c r="E2" s="54"/>
      <c r="F2" s="54"/>
      <c r="G2" s="54"/>
      <c r="H2" s="54"/>
      <c r="I2" s="54"/>
    </row>
    <row r="4" spans="1:11" ht="66" customHeight="1" x14ac:dyDescent="0.25">
      <c r="A4" s="32" t="s">
        <v>273</v>
      </c>
      <c r="B4" s="14" t="s">
        <v>269</v>
      </c>
      <c r="C4" s="14" t="s">
        <v>270</v>
      </c>
      <c r="D4" s="4" t="s">
        <v>48</v>
      </c>
      <c r="E4" s="4" t="s">
        <v>271</v>
      </c>
      <c r="F4" s="4" t="s">
        <v>356</v>
      </c>
      <c r="G4" s="4" t="s">
        <v>323</v>
      </c>
      <c r="H4" s="4" t="s">
        <v>357</v>
      </c>
      <c r="I4" s="4" t="s">
        <v>272</v>
      </c>
      <c r="J4" s="26" t="s">
        <v>302</v>
      </c>
      <c r="K4" s="26" t="s">
        <v>358</v>
      </c>
    </row>
    <row r="5" spans="1:11" x14ac:dyDescent="0.25">
      <c r="A5" s="32" t="s">
        <v>297</v>
      </c>
      <c r="B5" s="22">
        <v>2</v>
      </c>
      <c r="C5" s="6">
        <v>3</v>
      </c>
      <c r="D5" s="5">
        <v>2</v>
      </c>
      <c r="E5" s="6">
        <v>4</v>
      </c>
      <c r="F5" s="5">
        <v>5</v>
      </c>
      <c r="G5" s="6">
        <v>6</v>
      </c>
      <c r="H5" s="6">
        <v>7</v>
      </c>
      <c r="I5" s="5">
        <v>8</v>
      </c>
      <c r="J5" s="27">
        <v>7</v>
      </c>
      <c r="K5" s="37">
        <v>9</v>
      </c>
    </row>
    <row r="6" spans="1:11" s="9" customFormat="1" ht="63" x14ac:dyDescent="0.25">
      <c r="A6" s="7" t="s">
        <v>86</v>
      </c>
      <c r="B6" s="23" t="s">
        <v>42</v>
      </c>
      <c r="C6" s="15"/>
      <c r="D6" s="8" t="e">
        <f>D7+D11</f>
        <v>#REF!</v>
      </c>
      <c r="E6" s="8">
        <f>E7+E11</f>
        <v>32180650</v>
      </c>
      <c r="F6" s="8">
        <f>F7+F11</f>
        <v>16013956</v>
      </c>
      <c r="G6" s="8">
        <f>G7+G11</f>
        <v>15765115.069999998</v>
      </c>
      <c r="H6" s="17">
        <f t="shared" ref="H6:H15" si="0">G6/F6*100</f>
        <v>98.446099577143826</v>
      </c>
      <c r="I6" s="17">
        <f t="shared" ref="I6:I11" si="1">G6/E6*100</f>
        <v>48.989423986153163</v>
      </c>
      <c r="J6" s="28"/>
      <c r="K6" s="35">
        <f t="shared" ref="K6:K15" si="2">F6-G6</f>
        <v>248840.93000000156</v>
      </c>
    </row>
    <row r="7" spans="1:11" s="12" customFormat="1" x14ac:dyDescent="0.25">
      <c r="A7" s="10" t="s">
        <v>87</v>
      </c>
      <c r="B7" s="20" t="s">
        <v>6</v>
      </c>
      <c r="C7" s="16"/>
      <c r="D7" s="11" t="e">
        <f>SUM(#REF!)</f>
        <v>#REF!</v>
      </c>
      <c r="E7" s="11">
        <f>SUM(E8:E10)</f>
        <v>31419750</v>
      </c>
      <c r="F7" s="11">
        <f t="shared" ref="F7:G7" si="3">SUM(F8:F10)</f>
        <v>15268056</v>
      </c>
      <c r="G7" s="11">
        <f t="shared" si="3"/>
        <v>15246165.069999998</v>
      </c>
      <c r="H7" s="17">
        <f t="shared" si="0"/>
        <v>99.856622676783473</v>
      </c>
      <c r="I7" s="18">
        <f t="shared" si="1"/>
        <v>48.524145067990673</v>
      </c>
      <c r="J7" s="29"/>
      <c r="K7" s="35">
        <f t="shared" si="2"/>
        <v>21890.930000001565</v>
      </c>
    </row>
    <row r="8" spans="1:11" x14ac:dyDescent="0.25">
      <c r="A8" s="32" t="s">
        <v>235</v>
      </c>
      <c r="B8" s="31" t="s">
        <v>156</v>
      </c>
      <c r="C8" s="14" t="s">
        <v>60</v>
      </c>
      <c r="D8" s="13"/>
      <c r="E8" s="13">
        <v>137600</v>
      </c>
      <c r="F8" s="13">
        <v>63900</v>
      </c>
      <c r="G8" s="13">
        <v>63896</v>
      </c>
      <c r="H8" s="19">
        <f t="shared" si="0"/>
        <v>99.993740219092331</v>
      </c>
      <c r="I8" s="19">
        <f t="shared" si="1"/>
        <v>46.436046511627907</v>
      </c>
      <c r="J8" s="30" t="s">
        <v>305</v>
      </c>
      <c r="K8" s="36">
        <f t="shared" si="2"/>
        <v>4</v>
      </c>
    </row>
    <row r="9" spans="1:11" ht="50.25" customHeight="1" x14ac:dyDescent="0.25">
      <c r="A9" s="32" t="s">
        <v>236</v>
      </c>
      <c r="B9" s="31" t="s">
        <v>157</v>
      </c>
      <c r="C9" s="14" t="s">
        <v>56</v>
      </c>
      <c r="D9" s="13"/>
      <c r="E9" s="13">
        <v>16389988</v>
      </c>
      <c r="F9" s="13">
        <v>311994</v>
      </c>
      <c r="G9" s="13">
        <v>290107.37</v>
      </c>
      <c r="H9" s="19">
        <f t="shared" si="0"/>
        <v>92.984919581786826</v>
      </c>
      <c r="I9" s="19">
        <f t="shared" si="1"/>
        <v>1.7700279585317571</v>
      </c>
      <c r="J9" s="30" t="s">
        <v>305</v>
      </c>
      <c r="K9" s="36">
        <f t="shared" si="2"/>
        <v>21886.630000000005</v>
      </c>
    </row>
    <row r="10" spans="1:11" ht="31.5" x14ac:dyDescent="0.25">
      <c r="A10" s="32" t="s">
        <v>237</v>
      </c>
      <c r="B10" s="31" t="s">
        <v>158</v>
      </c>
      <c r="C10" s="14" t="s">
        <v>59</v>
      </c>
      <c r="D10" s="13"/>
      <c r="E10" s="13">
        <v>14892162</v>
      </c>
      <c r="F10" s="13">
        <v>14892162</v>
      </c>
      <c r="G10" s="13">
        <v>14892161.699999999</v>
      </c>
      <c r="H10" s="19">
        <f t="shared" si="0"/>
        <v>99.999997985517481</v>
      </c>
      <c r="I10" s="19">
        <f t="shared" si="1"/>
        <v>99.999997985517481</v>
      </c>
      <c r="J10" s="30"/>
      <c r="K10" s="36">
        <f t="shared" si="2"/>
        <v>0.30000000074505806</v>
      </c>
    </row>
    <row r="11" spans="1:11" s="12" customFormat="1" ht="31.5" x14ac:dyDescent="0.25">
      <c r="A11" s="10" t="s">
        <v>88</v>
      </c>
      <c r="B11" s="20" t="s">
        <v>47</v>
      </c>
      <c r="C11" s="16"/>
      <c r="D11" s="11" t="e">
        <f>SUM(#REF!)</f>
        <v>#REF!</v>
      </c>
      <c r="E11" s="11">
        <f>SUM(E12:E15)</f>
        <v>760900</v>
      </c>
      <c r="F11" s="11">
        <f t="shared" ref="F11:G11" si="4">SUM(F12:F15)</f>
        <v>745900</v>
      </c>
      <c r="G11" s="11">
        <f t="shared" si="4"/>
        <v>518950</v>
      </c>
      <c r="H11" s="17">
        <f t="shared" si="0"/>
        <v>69.573669392679989</v>
      </c>
      <c r="I11" s="18">
        <f t="shared" si="1"/>
        <v>68.202129057694833</v>
      </c>
      <c r="J11" s="29"/>
      <c r="K11" s="35">
        <f t="shared" si="2"/>
        <v>226950</v>
      </c>
    </row>
    <row r="12" spans="1:11" s="12" customFormat="1" ht="21.75" customHeight="1" x14ac:dyDescent="0.25">
      <c r="A12" s="32" t="s">
        <v>238</v>
      </c>
      <c r="B12" s="31" t="s">
        <v>294</v>
      </c>
      <c r="C12" s="14" t="s">
        <v>54</v>
      </c>
      <c r="D12" s="13"/>
      <c r="E12" s="13">
        <v>70000</v>
      </c>
      <c r="F12" s="13">
        <v>70000</v>
      </c>
      <c r="G12" s="13">
        <v>0</v>
      </c>
      <c r="H12" s="19">
        <f t="shared" si="0"/>
        <v>0</v>
      </c>
      <c r="I12" s="19">
        <f t="shared" ref="I12:I15" si="5">G12/E12*100</f>
        <v>0</v>
      </c>
      <c r="J12" s="30" t="s">
        <v>320</v>
      </c>
      <c r="K12" s="36">
        <f t="shared" si="2"/>
        <v>70000</v>
      </c>
    </row>
    <row r="13" spans="1:11" s="12" customFormat="1" ht="31.5" x14ac:dyDescent="0.25">
      <c r="A13" s="32" t="s">
        <v>239</v>
      </c>
      <c r="B13" s="31" t="s">
        <v>295</v>
      </c>
      <c r="C13" s="14" t="s">
        <v>60</v>
      </c>
      <c r="D13" s="13"/>
      <c r="E13" s="13">
        <v>26000</v>
      </c>
      <c r="F13" s="13">
        <v>26000</v>
      </c>
      <c r="G13" s="13">
        <v>0</v>
      </c>
      <c r="H13" s="19">
        <f t="shared" si="0"/>
        <v>0</v>
      </c>
      <c r="I13" s="19">
        <f t="shared" si="5"/>
        <v>0</v>
      </c>
      <c r="J13" s="30" t="s">
        <v>321</v>
      </c>
      <c r="K13" s="36">
        <f t="shared" si="2"/>
        <v>26000</v>
      </c>
    </row>
    <row r="14" spans="1:11" x14ac:dyDescent="0.25">
      <c r="A14" s="32" t="s">
        <v>298</v>
      </c>
      <c r="B14" s="31" t="s">
        <v>159</v>
      </c>
      <c r="C14" s="14" t="s">
        <v>57</v>
      </c>
      <c r="D14" s="13"/>
      <c r="E14" s="13">
        <v>473643</v>
      </c>
      <c r="F14" s="13">
        <v>458643</v>
      </c>
      <c r="G14" s="13">
        <v>397693</v>
      </c>
      <c r="H14" s="19">
        <f t="shared" si="0"/>
        <v>86.710796850709599</v>
      </c>
      <c r="I14" s="19">
        <f t="shared" si="5"/>
        <v>83.964716041406717</v>
      </c>
      <c r="J14" s="30"/>
      <c r="K14" s="36">
        <f t="shared" si="2"/>
        <v>60950</v>
      </c>
    </row>
    <row r="15" spans="1:11" ht="35.25" customHeight="1" x14ac:dyDescent="0.25">
      <c r="A15" s="32" t="s">
        <v>299</v>
      </c>
      <c r="B15" s="31" t="s">
        <v>160</v>
      </c>
      <c r="C15" s="14" t="s">
        <v>58</v>
      </c>
      <c r="D15" s="13"/>
      <c r="E15" s="13">
        <v>191257</v>
      </c>
      <c r="F15" s="13">
        <v>191257</v>
      </c>
      <c r="G15" s="13">
        <v>121257</v>
      </c>
      <c r="H15" s="19">
        <f t="shared" si="0"/>
        <v>63.400032417114147</v>
      </c>
      <c r="I15" s="19">
        <f t="shared" si="5"/>
        <v>63.400032417114147</v>
      </c>
      <c r="J15" s="30" t="s">
        <v>322</v>
      </c>
      <c r="K15" s="36">
        <f t="shared" si="2"/>
        <v>70000</v>
      </c>
    </row>
  </sheetData>
  <autoFilter ref="A4:I4"/>
  <mergeCells count="1">
    <mergeCell ref="B2:I2"/>
  </mergeCells>
  <pageMargins left="0" right="0" top="0.35433070866141736" bottom="0" header="0.31496062992125984" footer="0.31496062992125984"/>
  <pageSetup paperSize="9" scale="49" fitToHeight="1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84"/>
  <sheetViews>
    <sheetView zoomScale="90" zoomScaleNormal="90" workbookViewId="0">
      <pane ySplit="5" topLeftCell="A6" activePane="bottomLeft" state="frozen"/>
      <selection pane="bottomLeft" activeCell="R52" sqref="R52"/>
    </sheetView>
  </sheetViews>
  <sheetFormatPr defaultColWidth="9.140625" defaultRowHeight="15.75" x14ac:dyDescent="0.25"/>
  <cols>
    <col min="1" max="1" width="6.85546875" style="1" customWidth="1"/>
    <col min="2" max="2" width="75.85546875" style="21" customWidth="1"/>
    <col min="3" max="3" width="10.42578125" style="3" hidden="1" customWidth="1"/>
    <col min="4" max="4" width="3.7109375" style="2" hidden="1" customWidth="1"/>
    <col min="5" max="5" width="22.140625" style="2" hidden="1" customWidth="1"/>
    <col min="6" max="6" width="19.85546875" style="2" customWidth="1"/>
    <col min="7" max="7" width="23" style="2" customWidth="1"/>
    <col min="8" max="8" width="18" style="2" customWidth="1"/>
    <col min="9" max="9" width="16" style="2" hidden="1" customWidth="1"/>
    <col min="10" max="10" width="111.5703125" style="2" hidden="1" customWidth="1"/>
    <col min="11" max="11" width="21.140625" style="2" hidden="1" customWidth="1"/>
    <col min="12" max="12" width="83.7109375" style="2" hidden="1" customWidth="1"/>
    <col min="13" max="16384" width="9.140625" style="2"/>
  </cols>
  <sheetData>
    <row r="1" spans="1:12" hidden="1" x14ac:dyDescent="0.25"/>
    <row r="2" spans="1:12" ht="37.5" customHeight="1" x14ac:dyDescent="0.25">
      <c r="B2" s="54" t="s">
        <v>359</v>
      </c>
      <c r="C2" s="54"/>
      <c r="D2" s="54"/>
      <c r="E2" s="54"/>
      <c r="F2" s="54"/>
      <c r="G2" s="54"/>
      <c r="H2" s="54"/>
      <c r="I2" s="54"/>
    </row>
    <row r="4" spans="1:12" ht="66" customHeight="1" x14ac:dyDescent="0.25">
      <c r="A4" s="40" t="s">
        <v>273</v>
      </c>
      <c r="B4" s="14" t="s">
        <v>269</v>
      </c>
      <c r="C4" s="14" t="s">
        <v>270</v>
      </c>
      <c r="D4" s="4" t="s">
        <v>48</v>
      </c>
      <c r="E4" s="4" t="s">
        <v>271</v>
      </c>
      <c r="F4" s="4" t="s">
        <v>356</v>
      </c>
      <c r="G4" s="4" t="s">
        <v>323</v>
      </c>
      <c r="H4" s="4" t="s">
        <v>357</v>
      </c>
      <c r="I4" s="4" t="s">
        <v>272</v>
      </c>
      <c r="J4" s="26" t="s">
        <v>302</v>
      </c>
      <c r="K4" s="26" t="s">
        <v>358</v>
      </c>
      <c r="L4" s="27" t="s">
        <v>360</v>
      </c>
    </row>
    <row r="5" spans="1:12" x14ac:dyDescent="0.25">
      <c r="A5" s="40" t="s">
        <v>297</v>
      </c>
      <c r="B5" s="22">
        <v>2</v>
      </c>
      <c r="C5" s="6">
        <v>3</v>
      </c>
      <c r="D5" s="5">
        <v>2</v>
      </c>
      <c r="E5" s="6">
        <v>4</v>
      </c>
      <c r="F5" s="5">
        <v>5</v>
      </c>
      <c r="G5" s="6">
        <v>6</v>
      </c>
      <c r="H5" s="6">
        <v>7</v>
      </c>
      <c r="I5" s="5">
        <v>8</v>
      </c>
      <c r="J5" s="27">
        <v>7</v>
      </c>
      <c r="K5" s="37">
        <v>9</v>
      </c>
      <c r="L5" s="38"/>
    </row>
    <row r="6" spans="1:12" ht="31.5" x14ac:dyDescent="0.25">
      <c r="A6" s="40">
        <v>1</v>
      </c>
      <c r="B6" s="39" t="s">
        <v>18</v>
      </c>
      <c r="C6" s="14"/>
      <c r="D6" s="13" t="e">
        <f>D7+D14+D16+D18+D21+D24</f>
        <v>#REF!</v>
      </c>
      <c r="E6" s="13">
        <f>E7+E14+E16+E18+E21+E24</f>
        <v>5766181437</v>
      </c>
      <c r="F6" s="13">
        <f>F7+F14+F16+F18+F21+F24</f>
        <v>4348639673.6599998</v>
      </c>
      <c r="G6" s="13">
        <f>G7+G14+G16+G18+G21+G24</f>
        <v>3559129558.1700006</v>
      </c>
      <c r="H6" s="19">
        <f>G6/F6*100</f>
        <v>81.844664659798909</v>
      </c>
      <c r="I6" s="19">
        <f t="shared" ref="I6:I69" si="0">G6/E6*100</f>
        <v>61.724203392769525</v>
      </c>
      <c r="J6" s="30"/>
      <c r="K6" s="36">
        <f>F6-G6</f>
        <v>789510115.48999929</v>
      </c>
      <c r="L6" s="30"/>
    </row>
    <row r="7" spans="1:12" s="48" customFormat="1" ht="31.5" hidden="1" x14ac:dyDescent="0.25">
      <c r="A7" s="41" t="s">
        <v>52</v>
      </c>
      <c r="B7" s="42" t="s">
        <v>20</v>
      </c>
      <c r="C7" s="43"/>
      <c r="D7" s="44" t="e">
        <f>SUM(#REF!)</f>
        <v>#REF!</v>
      </c>
      <c r="E7" s="44">
        <f>SUM(E8:E13)</f>
        <v>5496898888</v>
      </c>
      <c r="F7" s="44">
        <f t="shared" ref="F7:G7" si="1">SUM(F8:F13)</f>
        <v>4130734816.8099999</v>
      </c>
      <c r="G7" s="44">
        <f t="shared" si="1"/>
        <v>3366668786.7700005</v>
      </c>
      <c r="H7" s="45">
        <f t="shared" ref="H7:H70" si="2">G7/F7*100</f>
        <v>81.502902899245981</v>
      </c>
      <c r="I7" s="45">
        <f t="shared" si="0"/>
        <v>61.246693005752817</v>
      </c>
      <c r="J7" s="46"/>
      <c r="K7" s="47">
        <f t="shared" ref="K7:K70" si="3">F7-G7</f>
        <v>764066030.03999949</v>
      </c>
      <c r="L7" s="46"/>
    </row>
    <row r="8" spans="1:12" ht="31.5" hidden="1" x14ac:dyDescent="0.25">
      <c r="A8" s="40" t="s">
        <v>186</v>
      </c>
      <c r="B8" s="39" t="s">
        <v>111</v>
      </c>
      <c r="C8" s="14" t="s">
        <v>54</v>
      </c>
      <c r="D8" s="13"/>
      <c r="E8" s="13">
        <v>4971795568</v>
      </c>
      <c r="F8" s="13">
        <v>3723246881.5299997</v>
      </c>
      <c r="G8" s="13">
        <v>3152441811.5999999</v>
      </c>
      <c r="H8" s="19">
        <f t="shared" si="2"/>
        <v>84.6691587183862</v>
      </c>
      <c r="I8" s="19">
        <f t="shared" si="0"/>
        <v>63.406505124427916</v>
      </c>
      <c r="J8" s="30"/>
      <c r="K8" s="36">
        <f t="shared" si="3"/>
        <v>570805069.92999983</v>
      </c>
      <c r="L8" s="30"/>
    </row>
    <row r="9" spans="1:12" ht="353.25" hidden="1" customHeight="1" x14ac:dyDescent="0.25">
      <c r="A9" s="40" t="s">
        <v>187</v>
      </c>
      <c r="B9" s="39" t="s">
        <v>112</v>
      </c>
      <c r="C9" s="14" t="s">
        <v>55</v>
      </c>
      <c r="D9" s="13"/>
      <c r="E9" s="13">
        <v>266965874</v>
      </c>
      <c r="F9" s="13">
        <v>242662893</v>
      </c>
      <c r="G9" s="13">
        <v>67511896.609999999</v>
      </c>
      <c r="H9" s="19">
        <f t="shared" si="2"/>
        <v>27.821269158774925</v>
      </c>
      <c r="I9" s="19">
        <f t="shared" si="0"/>
        <v>25.288586738992713</v>
      </c>
      <c r="J9" s="30"/>
      <c r="K9" s="36">
        <f t="shared" si="3"/>
        <v>175150996.38999999</v>
      </c>
      <c r="L9" s="30" t="s">
        <v>361</v>
      </c>
    </row>
    <row r="10" spans="1:12" ht="31.5" hidden="1" x14ac:dyDescent="0.25">
      <c r="A10" s="40" t="s">
        <v>189</v>
      </c>
      <c r="B10" s="39" t="s">
        <v>113</v>
      </c>
      <c r="C10" s="14" t="s">
        <v>54</v>
      </c>
      <c r="D10" s="13"/>
      <c r="E10" s="13">
        <v>42547306</v>
      </c>
      <c r="F10" s="13">
        <v>25170536</v>
      </c>
      <c r="G10" s="13">
        <v>25170535.010000002</v>
      </c>
      <c r="H10" s="19">
        <f t="shared" si="2"/>
        <v>99.999996066829894</v>
      </c>
      <c r="I10" s="19">
        <f t="shared" si="0"/>
        <v>59.158939487261556</v>
      </c>
      <c r="J10" s="30" t="s">
        <v>308</v>
      </c>
      <c r="K10" s="36">
        <f t="shared" si="3"/>
        <v>0.98999999836087227</v>
      </c>
      <c r="L10" s="30"/>
    </row>
    <row r="11" spans="1:12" ht="63" hidden="1" x14ac:dyDescent="0.25">
      <c r="A11" s="40" t="s">
        <v>188</v>
      </c>
      <c r="B11" s="39" t="s">
        <v>114</v>
      </c>
      <c r="C11" s="14" t="s">
        <v>54</v>
      </c>
      <c r="D11" s="13"/>
      <c r="E11" s="13">
        <v>90150500</v>
      </c>
      <c r="F11" s="13">
        <v>80530169</v>
      </c>
      <c r="G11" s="13">
        <v>64639145.170000002</v>
      </c>
      <c r="H11" s="19">
        <f t="shared" si="2"/>
        <v>80.266993069392427</v>
      </c>
      <c r="I11" s="19">
        <f t="shared" si="0"/>
        <v>71.701371783850348</v>
      </c>
      <c r="J11" s="30" t="s">
        <v>315</v>
      </c>
      <c r="K11" s="36">
        <f t="shared" si="3"/>
        <v>15891023.829999998</v>
      </c>
      <c r="L11" s="30" t="s">
        <v>362</v>
      </c>
    </row>
    <row r="12" spans="1:12" ht="47.25" hidden="1" x14ac:dyDescent="0.25">
      <c r="A12" s="40" t="s">
        <v>190</v>
      </c>
      <c r="B12" s="39" t="s">
        <v>115</v>
      </c>
      <c r="C12" s="14" t="s">
        <v>54</v>
      </c>
      <c r="D12" s="13"/>
      <c r="E12" s="13">
        <v>121255700</v>
      </c>
      <c r="F12" s="13">
        <v>55974472.280000001</v>
      </c>
      <c r="G12" s="13">
        <v>54222200</v>
      </c>
      <c r="H12" s="19">
        <f t="shared" si="2"/>
        <v>96.869515318992839</v>
      </c>
      <c r="I12" s="19">
        <f t="shared" si="0"/>
        <v>44.717238034995468</v>
      </c>
      <c r="J12" s="30" t="s">
        <v>303</v>
      </c>
      <c r="K12" s="36">
        <f t="shared" si="3"/>
        <v>1752272.2800000012</v>
      </c>
      <c r="L12" s="30"/>
    </row>
    <row r="13" spans="1:12" ht="66" hidden="1" customHeight="1" x14ac:dyDescent="0.25">
      <c r="A13" s="40" t="s">
        <v>191</v>
      </c>
      <c r="B13" s="39" t="s">
        <v>116</v>
      </c>
      <c r="C13" s="14" t="s">
        <v>54</v>
      </c>
      <c r="D13" s="13"/>
      <c r="E13" s="13">
        <v>4183940</v>
      </c>
      <c r="F13" s="13">
        <v>3149865</v>
      </c>
      <c r="G13" s="13">
        <v>2683198.38</v>
      </c>
      <c r="H13" s="19">
        <f t="shared" si="2"/>
        <v>85.184551718883185</v>
      </c>
      <c r="I13" s="19">
        <f t="shared" si="0"/>
        <v>64.130900060708328</v>
      </c>
      <c r="J13" s="30" t="s">
        <v>314</v>
      </c>
      <c r="K13" s="36">
        <f t="shared" si="3"/>
        <v>466666.62000000011</v>
      </c>
      <c r="L13" s="30" t="s">
        <v>363</v>
      </c>
    </row>
    <row r="14" spans="1:12" s="48" customFormat="1" ht="31.5" hidden="1" x14ac:dyDescent="0.25">
      <c r="A14" s="41" t="s">
        <v>53</v>
      </c>
      <c r="B14" s="42" t="s">
        <v>21</v>
      </c>
      <c r="C14" s="43"/>
      <c r="D14" s="44" t="e">
        <f>#REF!</f>
        <v>#REF!</v>
      </c>
      <c r="E14" s="44">
        <f>E15</f>
        <v>3447050</v>
      </c>
      <c r="F14" s="44">
        <f t="shared" ref="F14:G14" si="4">F15</f>
        <v>3023400</v>
      </c>
      <c r="G14" s="44">
        <f t="shared" si="4"/>
        <v>2273362.5099999998</v>
      </c>
      <c r="H14" s="45">
        <f t="shared" si="2"/>
        <v>75.192250777270615</v>
      </c>
      <c r="I14" s="45">
        <f t="shared" si="0"/>
        <v>65.950958355695448</v>
      </c>
      <c r="J14" s="46"/>
      <c r="K14" s="47">
        <f t="shared" si="3"/>
        <v>750037.49000000022</v>
      </c>
      <c r="L14" s="46"/>
    </row>
    <row r="15" spans="1:12" ht="31.5" hidden="1" x14ac:dyDescent="0.25">
      <c r="A15" s="40" t="s">
        <v>192</v>
      </c>
      <c r="B15" s="39" t="s">
        <v>117</v>
      </c>
      <c r="C15" s="14" t="s">
        <v>54</v>
      </c>
      <c r="D15" s="13"/>
      <c r="E15" s="13">
        <v>3447050</v>
      </c>
      <c r="F15" s="13">
        <v>3023400</v>
      </c>
      <c r="G15" s="13">
        <v>2273362.5099999998</v>
      </c>
      <c r="H15" s="19">
        <f t="shared" si="2"/>
        <v>75.192250777270615</v>
      </c>
      <c r="I15" s="19">
        <f t="shared" si="0"/>
        <v>65.950958355695448</v>
      </c>
      <c r="J15" s="30" t="s">
        <v>316</v>
      </c>
      <c r="K15" s="36">
        <f t="shared" si="3"/>
        <v>750037.49000000022</v>
      </c>
      <c r="L15" s="30" t="s">
        <v>316</v>
      </c>
    </row>
    <row r="16" spans="1:12" s="48" customFormat="1" hidden="1" x14ac:dyDescent="0.25">
      <c r="A16" s="41" t="s">
        <v>62</v>
      </c>
      <c r="B16" s="42" t="s">
        <v>23</v>
      </c>
      <c r="C16" s="43"/>
      <c r="D16" s="44" t="e">
        <f>#REF!</f>
        <v>#REF!</v>
      </c>
      <c r="E16" s="44">
        <f>E17</f>
        <v>56573186</v>
      </c>
      <c r="F16" s="44">
        <f t="shared" ref="F16:G16" si="5">F17</f>
        <v>49086203</v>
      </c>
      <c r="G16" s="44">
        <f t="shared" si="5"/>
        <v>47866982.759999998</v>
      </c>
      <c r="H16" s="45">
        <f t="shared" si="2"/>
        <v>97.516165102442315</v>
      </c>
      <c r="I16" s="45">
        <f t="shared" si="0"/>
        <v>84.610724875915594</v>
      </c>
      <c r="J16" s="46"/>
      <c r="K16" s="47">
        <f t="shared" si="3"/>
        <v>1219220.2400000021</v>
      </c>
      <c r="L16" s="46"/>
    </row>
    <row r="17" spans="1:12" hidden="1" x14ac:dyDescent="0.25">
      <c r="A17" s="40" t="s">
        <v>193</v>
      </c>
      <c r="B17" s="39" t="s">
        <v>118</v>
      </c>
      <c r="C17" s="14" t="s">
        <v>54</v>
      </c>
      <c r="D17" s="13"/>
      <c r="E17" s="13">
        <v>56573186</v>
      </c>
      <c r="F17" s="13">
        <v>49086203</v>
      </c>
      <c r="G17" s="13">
        <v>47866982.759999998</v>
      </c>
      <c r="H17" s="19">
        <f t="shared" si="2"/>
        <v>97.516165102442315</v>
      </c>
      <c r="I17" s="19">
        <f t="shared" si="0"/>
        <v>84.610724875915594</v>
      </c>
      <c r="J17" s="30"/>
      <c r="K17" s="36">
        <f t="shared" si="3"/>
        <v>1219220.2400000021</v>
      </c>
      <c r="L17" s="30"/>
    </row>
    <row r="18" spans="1:12" s="48" customFormat="1" hidden="1" x14ac:dyDescent="0.25">
      <c r="A18" s="41" t="s">
        <v>63</v>
      </c>
      <c r="B18" s="42" t="s">
        <v>0</v>
      </c>
      <c r="C18" s="43"/>
      <c r="D18" s="44" t="e">
        <f>#REF!</f>
        <v>#REF!</v>
      </c>
      <c r="E18" s="44">
        <f>SUM(E19:E20)</f>
        <v>72223666</v>
      </c>
      <c r="F18" s="44">
        <f t="shared" ref="F18:G18" si="6">SUM(F19:F20)</f>
        <v>57049860</v>
      </c>
      <c r="G18" s="44">
        <f t="shared" si="6"/>
        <v>49135762.68</v>
      </c>
      <c r="H18" s="45">
        <f t="shared" si="2"/>
        <v>86.127753302111515</v>
      </c>
      <c r="I18" s="45">
        <f t="shared" si="0"/>
        <v>68.032772914074997</v>
      </c>
      <c r="J18" s="46"/>
      <c r="K18" s="47">
        <f t="shared" si="3"/>
        <v>7914097.3200000003</v>
      </c>
      <c r="L18" s="46"/>
    </row>
    <row r="19" spans="1:12" hidden="1" x14ac:dyDescent="0.25">
      <c r="A19" s="40" t="s">
        <v>194</v>
      </c>
      <c r="B19" s="39" t="s">
        <v>119</v>
      </c>
      <c r="C19" s="14" t="s">
        <v>54</v>
      </c>
      <c r="D19" s="13"/>
      <c r="E19" s="13">
        <v>72135666</v>
      </c>
      <c r="F19" s="13">
        <v>56997860</v>
      </c>
      <c r="G19" s="13">
        <v>49101762.68</v>
      </c>
      <c r="H19" s="19">
        <f t="shared" si="2"/>
        <v>86.146677577017812</v>
      </c>
      <c r="I19" s="19">
        <f t="shared" si="0"/>
        <v>68.068634286955913</v>
      </c>
      <c r="J19" s="30"/>
      <c r="K19" s="36">
        <f t="shared" si="3"/>
        <v>7896097.3200000003</v>
      </c>
      <c r="L19" s="30"/>
    </row>
    <row r="20" spans="1:12" ht="63" hidden="1" x14ac:dyDescent="0.25">
      <c r="A20" s="40" t="s">
        <v>196</v>
      </c>
      <c r="B20" s="39" t="s">
        <v>120</v>
      </c>
      <c r="C20" s="14" t="s">
        <v>54</v>
      </c>
      <c r="D20" s="13"/>
      <c r="E20" s="13">
        <v>88000</v>
      </c>
      <c r="F20" s="13">
        <v>52000</v>
      </c>
      <c r="G20" s="13">
        <v>34000</v>
      </c>
      <c r="H20" s="19">
        <f t="shared" si="2"/>
        <v>65.384615384615387</v>
      </c>
      <c r="I20" s="19">
        <f t="shared" si="0"/>
        <v>38.636363636363633</v>
      </c>
      <c r="J20" s="30" t="s">
        <v>337</v>
      </c>
      <c r="K20" s="36">
        <f t="shared" si="3"/>
        <v>18000</v>
      </c>
      <c r="L20" s="30" t="s">
        <v>364</v>
      </c>
    </row>
    <row r="21" spans="1:12" s="48" customFormat="1" ht="31.5" hidden="1" x14ac:dyDescent="0.25">
      <c r="A21" s="41" t="s">
        <v>64</v>
      </c>
      <c r="B21" s="42" t="s">
        <v>24</v>
      </c>
      <c r="C21" s="43"/>
      <c r="D21" s="44" t="e">
        <f>#REF!</f>
        <v>#REF!</v>
      </c>
      <c r="E21" s="44">
        <f>E22+E23</f>
        <v>136983647</v>
      </c>
      <c r="F21" s="44">
        <f t="shared" ref="F21:G21" si="7">F22+F23</f>
        <v>108690393.85000001</v>
      </c>
      <c r="G21" s="44">
        <f t="shared" si="7"/>
        <v>93129763.449999988</v>
      </c>
      <c r="H21" s="19">
        <f t="shared" si="2"/>
        <v>85.68352745002035</v>
      </c>
      <c r="I21" s="45">
        <f t="shared" si="0"/>
        <v>67.986044677289101</v>
      </c>
      <c r="J21" s="46"/>
      <c r="K21" s="36">
        <f t="shared" si="3"/>
        <v>15560630.400000021</v>
      </c>
      <c r="L21" s="46"/>
    </row>
    <row r="22" spans="1:12" ht="31.5" hidden="1" x14ac:dyDescent="0.25">
      <c r="A22" s="40" t="s">
        <v>195</v>
      </c>
      <c r="B22" s="39" t="s">
        <v>121</v>
      </c>
      <c r="C22" s="14" t="s">
        <v>54</v>
      </c>
      <c r="D22" s="13"/>
      <c r="E22" s="13">
        <v>61086865</v>
      </c>
      <c r="F22" s="13">
        <v>47592553</v>
      </c>
      <c r="G22" s="13">
        <v>40183907.399999999</v>
      </c>
      <c r="H22" s="19">
        <f t="shared" si="2"/>
        <v>84.433183065426221</v>
      </c>
      <c r="I22" s="19">
        <f t="shared" si="0"/>
        <v>65.781583978814425</v>
      </c>
      <c r="J22" s="30" t="s">
        <v>309</v>
      </c>
      <c r="K22" s="36">
        <f t="shared" si="3"/>
        <v>7408645.6000000015</v>
      </c>
      <c r="L22" s="30" t="s">
        <v>309</v>
      </c>
    </row>
    <row r="23" spans="1:12" ht="31.5" hidden="1" x14ac:dyDescent="0.25">
      <c r="A23" s="40" t="s">
        <v>197</v>
      </c>
      <c r="B23" s="39" t="s">
        <v>122</v>
      </c>
      <c r="C23" s="14" t="s">
        <v>54</v>
      </c>
      <c r="D23" s="13"/>
      <c r="E23" s="13">
        <v>75896782</v>
      </c>
      <c r="F23" s="13">
        <v>61097840.850000009</v>
      </c>
      <c r="G23" s="13">
        <v>52945856.049999997</v>
      </c>
      <c r="H23" s="19">
        <f t="shared" si="2"/>
        <v>86.657491186941002</v>
      </c>
      <c r="I23" s="19">
        <f t="shared" si="0"/>
        <v>69.760343791651138</v>
      </c>
      <c r="J23" s="30" t="s">
        <v>309</v>
      </c>
      <c r="K23" s="36">
        <f t="shared" si="3"/>
        <v>8151984.8000000119</v>
      </c>
      <c r="L23" s="30" t="s">
        <v>365</v>
      </c>
    </row>
    <row r="24" spans="1:12" s="48" customFormat="1" ht="31.5" hidden="1" x14ac:dyDescent="0.25">
      <c r="A24" s="41" t="s">
        <v>65</v>
      </c>
      <c r="B24" s="42" t="s">
        <v>25</v>
      </c>
      <c r="C24" s="43"/>
      <c r="D24" s="44" t="e">
        <f>#REF!</f>
        <v>#REF!</v>
      </c>
      <c r="E24" s="44">
        <f>E25</f>
        <v>55000</v>
      </c>
      <c r="F24" s="44">
        <f t="shared" ref="F24:G24" si="8">F25</f>
        <v>55000</v>
      </c>
      <c r="G24" s="44">
        <f t="shared" si="8"/>
        <v>54900</v>
      </c>
      <c r="H24" s="19">
        <f t="shared" si="2"/>
        <v>99.818181818181813</v>
      </c>
      <c r="I24" s="45">
        <f t="shared" si="0"/>
        <v>99.818181818181813</v>
      </c>
      <c r="J24" s="46"/>
      <c r="K24" s="36">
        <f t="shared" si="3"/>
        <v>100</v>
      </c>
      <c r="L24" s="46"/>
    </row>
    <row r="25" spans="1:12" ht="47.25" hidden="1" x14ac:dyDescent="0.25">
      <c r="A25" s="40" t="s">
        <v>198</v>
      </c>
      <c r="B25" s="39" t="s">
        <v>123</v>
      </c>
      <c r="C25" s="14" t="s">
        <v>54</v>
      </c>
      <c r="D25" s="13"/>
      <c r="E25" s="13">
        <v>55000</v>
      </c>
      <c r="F25" s="13">
        <v>55000</v>
      </c>
      <c r="G25" s="13">
        <v>54900</v>
      </c>
      <c r="H25" s="19">
        <f t="shared" si="2"/>
        <v>99.818181818181813</v>
      </c>
      <c r="I25" s="19">
        <f t="shared" si="0"/>
        <v>99.818181818181813</v>
      </c>
      <c r="J25" s="30"/>
      <c r="K25" s="36">
        <f t="shared" si="3"/>
        <v>100</v>
      </c>
      <c r="L25" s="30"/>
    </row>
    <row r="26" spans="1:12" ht="18" customHeight="1" x14ac:dyDescent="0.25">
      <c r="A26" s="40" t="s">
        <v>66</v>
      </c>
      <c r="B26" s="39" t="s">
        <v>19</v>
      </c>
      <c r="C26" s="14"/>
      <c r="D26" s="13" t="e">
        <f>SUM(#REF!)</f>
        <v>#REF!</v>
      </c>
      <c r="E26" s="13">
        <f>E27+E28</f>
        <v>12297279</v>
      </c>
      <c r="F26" s="13">
        <f t="shared" ref="F26:G26" si="9">F27+F28</f>
        <v>1920052</v>
      </c>
      <c r="G26" s="13">
        <f t="shared" si="9"/>
        <v>1732408.3</v>
      </c>
      <c r="H26" s="19">
        <f t="shared" si="2"/>
        <v>90.227155306210463</v>
      </c>
      <c r="I26" s="19">
        <f t="shared" si="0"/>
        <v>14.087736807467735</v>
      </c>
      <c r="J26" s="30"/>
      <c r="K26" s="36">
        <f t="shared" si="3"/>
        <v>187643.69999999995</v>
      </c>
      <c r="L26" s="30"/>
    </row>
    <row r="27" spans="1:12" ht="47.25" hidden="1" x14ac:dyDescent="0.25">
      <c r="A27" s="40" t="s">
        <v>199</v>
      </c>
      <c r="B27" s="39" t="s">
        <v>274</v>
      </c>
      <c r="C27" s="14" t="s">
        <v>54</v>
      </c>
      <c r="D27" s="13"/>
      <c r="E27" s="13">
        <v>3193008</v>
      </c>
      <c r="F27" s="13">
        <v>1169858</v>
      </c>
      <c r="G27" s="13">
        <v>982219</v>
      </c>
      <c r="H27" s="19">
        <f t="shared" si="2"/>
        <v>83.960531961998811</v>
      </c>
      <c r="I27" s="19">
        <f t="shared" si="0"/>
        <v>30.761557753691815</v>
      </c>
      <c r="J27" s="30" t="s">
        <v>317</v>
      </c>
      <c r="K27" s="36">
        <f t="shared" si="3"/>
        <v>187639</v>
      </c>
      <c r="L27" s="30" t="s">
        <v>366</v>
      </c>
    </row>
    <row r="28" spans="1:12" ht="47.25" hidden="1" x14ac:dyDescent="0.25">
      <c r="A28" s="40" t="s">
        <v>199</v>
      </c>
      <c r="B28" s="33" t="s">
        <v>275</v>
      </c>
      <c r="C28" s="14" t="s">
        <v>56</v>
      </c>
      <c r="D28" s="13"/>
      <c r="E28" s="13">
        <v>9104271</v>
      </c>
      <c r="F28" s="13">
        <v>750194</v>
      </c>
      <c r="G28" s="13">
        <v>750189.3</v>
      </c>
      <c r="H28" s="19">
        <f t="shared" si="2"/>
        <v>99.999373495389193</v>
      </c>
      <c r="I28" s="19">
        <f t="shared" si="0"/>
        <v>8.2399711080656548</v>
      </c>
      <c r="J28" s="30" t="s">
        <v>303</v>
      </c>
      <c r="K28" s="36">
        <f t="shared" si="3"/>
        <v>4.6999999999534339</v>
      </c>
      <c r="L28" s="30"/>
    </row>
    <row r="29" spans="1:12" ht="31.5" x14ac:dyDescent="0.25">
      <c r="A29" s="40" t="s">
        <v>67</v>
      </c>
      <c r="B29" s="39" t="s">
        <v>22</v>
      </c>
      <c r="C29" s="14"/>
      <c r="D29" s="13" t="e">
        <f>D30+D36</f>
        <v>#REF!</v>
      </c>
      <c r="E29" s="13">
        <f>E30+E36</f>
        <v>837829108</v>
      </c>
      <c r="F29" s="13">
        <f>F30+F36</f>
        <v>573843799.91999996</v>
      </c>
      <c r="G29" s="13">
        <f>G30+G36</f>
        <v>547382761.88</v>
      </c>
      <c r="H29" s="19">
        <f t="shared" si="2"/>
        <v>95.38880823602365</v>
      </c>
      <c r="I29" s="19">
        <f t="shared" si="0"/>
        <v>65.333461997598675</v>
      </c>
      <c r="J29" s="30"/>
      <c r="K29" s="36">
        <f t="shared" si="3"/>
        <v>26461038.039999962</v>
      </c>
      <c r="L29" s="30"/>
    </row>
    <row r="30" spans="1:12" s="48" customFormat="1" hidden="1" collapsed="1" x14ac:dyDescent="0.25">
      <c r="A30" s="41" t="s">
        <v>68</v>
      </c>
      <c r="B30" s="42" t="s">
        <v>49</v>
      </c>
      <c r="C30" s="43"/>
      <c r="D30" s="44" t="e">
        <f>SUM(#REF!)</f>
        <v>#REF!</v>
      </c>
      <c r="E30" s="44">
        <f>SUM(E31:E35)</f>
        <v>800655443</v>
      </c>
      <c r="F30" s="44">
        <f>SUM(F31:F35)</f>
        <v>548626516.38</v>
      </c>
      <c r="G30" s="44">
        <f>SUM(G31:G35)</f>
        <v>522350577.75</v>
      </c>
      <c r="H30" s="19">
        <f t="shared" si="2"/>
        <v>95.210596308144858</v>
      </c>
      <c r="I30" s="45">
        <f t="shared" si="0"/>
        <v>65.240370538516402</v>
      </c>
      <c r="J30" s="46"/>
      <c r="K30" s="36">
        <f t="shared" si="3"/>
        <v>26275938.629999995</v>
      </c>
      <c r="L30" s="46"/>
    </row>
    <row r="31" spans="1:12" ht="306" hidden="1" customHeight="1" x14ac:dyDescent="0.25">
      <c r="A31" s="40" t="s">
        <v>200</v>
      </c>
      <c r="B31" s="39" t="s">
        <v>124</v>
      </c>
      <c r="C31" s="14" t="s">
        <v>57</v>
      </c>
      <c r="D31" s="13"/>
      <c r="E31" s="13">
        <v>553997229</v>
      </c>
      <c r="F31" s="13">
        <v>372766065.38</v>
      </c>
      <c r="G31" s="13">
        <v>362884260.26999998</v>
      </c>
      <c r="H31" s="19">
        <f t="shared" si="2"/>
        <v>97.349059899021</v>
      </c>
      <c r="I31" s="19">
        <f t="shared" si="0"/>
        <v>65.5029016887014</v>
      </c>
      <c r="J31" s="61" t="s">
        <v>338</v>
      </c>
      <c r="K31" s="36">
        <f t="shared" si="3"/>
        <v>9881805.1100000143</v>
      </c>
      <c r="L31" s="30" t="s">
        <v>367</v>
      </c>
    </row>
    <row r="32" spans="1:12" ht="109.5" hidden="1" customHeight="1" x14ac:dyDescent="0.25">
      <c r="A32" s="40" t="s">
        <v>201</v>
      </c>
      <c r="B32" s="39" t="s">
        <v>125</v>
      </c>
      <c r="C32" s="14" t="s">
        <v>57</v>
      </c>
      <c r="D32" s="13"/>
      <c r="E32" s="13">
        <v>231498083</v>
      </c>
      <c r="F32" s="13">
        <v>161591959</v>
      </c>
      <c r="G32" s="13">
        <v>147186519.38</v>
      </c>
      <c r="H32" s="19">
        <f t="shared" si="2"/>
        <v>91.085299225811099</v>
      </c>
      <c r="I32" s="19">
        <f t="shared" si="0"/>
        <v>63.580016504931493</v>
      </c>
      <c r="J32" s="63"/>
      <c r="K32" s="36">
        <f t="shared" si="3"/>
        <v>14405439.620000005</v>
      </c>
      <c r="L32" s="30" t="s">
        <v>406</v>
      </c>
    </row>
    <row r="33" spans="1:12" ht="21.75" hidden="1" customHeight="1" x14ac:dyDescent="0.25">
      <c r="A33" s="64" t="s">
        <v>202</v>
      </c>
      <c r="B33" s="65" t="s">
        <v>126</v>
      </c>
      <c r="C33" s="14" t="s">
        <v>57</v>
      </c>
      <c r="D33" s="13"/>
      <c r="E33" s="13">
        <v>3877500</v>
      </c>
      <c r="F33" s="13">
        <v>3034500</v>
      </c>
      <c r="G33" s="13">
        <v>2887800</v>
      </c>
      <c r="H33" s="19">
        <f t="shared" si="2"/>
        <v>95.165595650024713</v>
      </c>
      <c r="I33" s="19">
        <f t="shared" si="0"/>
        <v>74.475822050290134</v>
      </c>
      <c r="J33" s="30" t="s">
        <v>339</v>
      </c>
      <c r="K33" s="36">
        <f t="shared" si="3"/>
        <v>146700</v>
      </c>
      <c r="L33" s="61" t="s">
        <v>368</v>
      </c>
    </row>
    <row r="34" spans="1:12" ht="18" hidden="1" customHeight="1" x14ac:dyDescent="0.25">
      <c r="A34" s="64"/>
      <c r="B34" s="65"/>
      <c r="C34" s="14" t="s">
        <v>56</v>
      </c>
      <c r="D34" s="13"/>
      <c r="E34" s="13">
        <v>1100000</v>
      </c>
      <c r="F34" s="13">
        <v>1100000</v>
      </c>
      <c r="G34" s="13">
        <v>1100000</v>
      </c>
      <c r="H34" s="19">
        <f t="shared" si="2"/>
        <v>100</v>
      </c>
      <c r="I34" s="19">
        <f t="shared" si="0"/>
        <v>100</v>
      </c>
      <c r="J34" s="30"/>
      <c r="K34" s="36">
        <f t="shared" si="3"/>
        <v>0</v>
      </c>
      <c r="L34" s="63"/>
    </row>
    <row r="35" spans="1:12" ht="110.25" hidden="1" x14ac:dyDescent="0.25">
      <c r="A35" s="40" t="s">
        <v>203</v>
      </c>
      <c r="B35" s="39" t="s">
        <v>127</v>
      </c>
      <c r="C35" s="14" t="s">
        <v>55</v>
      </c>
      <c r="D35" s="13"/>
      <c r="E35" s="13">
        <v>10182631</v>
      </c>
      <c r="F35" s="13">
        <v>10133992</v>
      </c>
      <c r="G35" s="13">
        <v>8291998.0999999996</v>
      </c>
      <c r="H35" s="19">
        <f t="shared" si="2"/>
        <v>81.823610083765601</v>
      </c>
      <c r="I35" s="19">
        <f t="shared" si="0"/>
        <v>81.432766246758817</v>
      </c>
      <c r="J35" s="30"/>
      <c r="K35" s="36">
        <f t="shared" si="3"/>
        <v>1841993.9000000004</v>
      </c>
      <c r="L35" s="30" t="s">
        <v>407</v>
      </c>
    </row>
    <row r="36" spans="1:12" s="48" customFormat="1" ht="31.5" hidden="1" x14ac:dyDescent="0.25">
      <c r="A36" s="41" t="s">
        <v>69</v>
      </c>
      <c r="B36" s="42" t="s">
        <v>26</v>
      </c>
      <c r="C36" s="43"/>
      <c r="D36" s="44" t="e">
        <f>#REF!</f>
        <v>#REF!</v>
      </c>
      <c r="E36" s="44">
        <f>E37+E38</f>
        <v>37173665</v>
      </c>
      <c r="F36" s="44">
        <f t="shared" ref="F36:G36" si="10">F37+F38</f>
        <v>25217283.539999999</v>
      </c>
      <c r="G36" s="44">
        <f t="shared" si="10"/>
        <v>25032184.129999999</v>
      </c>
      <c r="H36" s="19">
        <f t="shared" si="2"/>
        <v>99.265981961513049</v>
      </c>
      <c r="I36" s="45">
        <f t="shared" si="0"/>
        <v>67.33848849716594</v>
      </c>
      <c r="J36" s="46"/>
      <c r="K36" s="36">
        <f t="shared" si="3"/>
        <v>185099.41000000015</v>
      </c>
      <c r="L36" s="46"/>
    </row>
    <row r="37" spans="1:12" ht="209.25" hidden="1" customHeight="1" x14ac:dyDescent="0.25">
      <c r="A37" s="40" t="s">
        <v>204</v>
      </c>
      <c r="B37" s="39" t="s">
        <v>318</v>
      </c>
      <c r="C37" s="14" t="s">
        <v>57</v>
      </c>
      <c r="D37" s="13"/>
      <c r="E37" s="13">
        <v>33984616</v>
      </c>
      <c r="F37" s="13">
        <v>22550494.539999999</v>
      </c>
      <c r="G37" s="13">
        <v>22365395.129999999</v>
      </c>
      <c r="H37" s="19">
        <f t="shared" si="2"/>
        <v>99.179178045644761</v>
      </c>
      <c r="I37" s="19">
        <f t="shared" si="0"/>
        <v>65.810351160066077</v>
      </c>
      <c r="J37" s="30" t="s">
        <v>340</v>
      </c>
      <c r="K37" s="36">
        <f t="shared" si="3"/>
        <v>185099.41000000015</v>
      </c>
      <c r="L37" s="30" t="s">
        <v>369</v>
      </c>
    </row>
    <row r="38" spans="1:12" hidden="1" x14ac:dyDescent="0.25">
      <c r="A38" s="40" t="s">
        <v>205</v>
      </c>
      <c r="B38" s="39" t="s">
        <v>128</v>
      </c>
      <c r="C38" s="14" t="s">
        <v>57</v>
      </c>
      <c r="D38" s="13"/>
      <c r="E38" s="13">
        <v>3189049</v>
      </c>
      <c r="F38" s="13">
        <v>2666789</v>
      </c>
      <c r="G38" s="13">
        <v>2666789</v>
      </c>
      <c r="H38" s="19">
        <f t="shared" si="2"/>
        <v>100</v>
      </c>
      <c r="I38" s="19">
        <f t="shared" si="0"/>
        <v>83.62333096794687</v>
      </c>
      <c r="J38" s="30"/>
      <c r="K38" s="36">
        <f t="shared" si="3"/>
        <v>0</v>
      </c>
      <c r="L38" s="30"/>
    </row>
    <row r="39" spans="1:12" ht="31.5" x14ac:dyDescent="0.25">
      <c r="A39" s="40" t="s">
        <v>70</v>
      </c>
      <c r="B39" s="39" t="s">
        <v>45</v>
      </c>
      <c r="C39" s="14"/>
      <c r="D39" s="13" t="e">
        <f>D40+D46+D49</f>
        <v>#REF!</v>
      </c>
      <c r="E39" s="13">
        <f>E40+E46+E49</f>
        <v>1204188041</v>
      </c>
      <c r="F39" s="13">
        <f>F40+F46+F49</f>
        <v>1033142096</v>
      </c>
      <c r="G39" s="13">
        <f>G40+G46+G49</f>
        <v>960324570.03999996</v>
      </c>
      <c r="H39" s="19">
        <f t="shared" si="2"/>
        <v>92.951838257106502</v>
      </c>
      <c r="I39" s="19">
        <f t="shared" si="0"/>
        <v>79.74872173971373</v>
      </c>
      <c r="J39" s="30"/>
      <c r="K39" s="36">
        <f t="shared" si="3"/>
        <v>72817525.960000038</v>
      </c>
      <c r="L39" s="30"/>
    </row>
    <row r="40" spans="1:12" s="48" customFormat="1" ht="31.5" hidden="1" x14ac:dyDescent="0.25">
      <c r="A40" s="41" t="s">
        <v>71</v>
      </c>
      <c r="B40" s="42" t="s">
        <v>2</v>
      </c>
      <c r="C40" s="43"/>
      <c r="D40" s="44" t="e">
        <f>SUM(#REF!)</f>
        <v>#REF!</v>
      </c>
      <c r="E40" s="44">
        <f>SUM(E41:E45)</f>
        <v>669065668</v>
      </c>
      <c r="F40" s="44">
        <f t="shared" ref="F40:G40" si="11">SUM(F41:F45)</f>
        <v>522092392</v>
      </c>
      <c r="G40" s="44">
        <f t="shared" si="11"/>
        <v>479416602.54999995</v>
      </c>
      <c r="H40" s="19">
        <f t="shared" si="2"/>
        <v>91.826008173281323</v>
      </c>
      <c r="I40" s="45">
        <f t="shared" si="0"/>
        <v>71.654641013503621</v>
      </c>
      <c r="J40" s="46"/>
      <c r="K40" s="36">
        <f t="shared" si="3"/>
        <v>42675789.450000048</v>
      </c>
      <c r="L40" s="46"/>
    </row>
    <row r="41" spans="1:12" ht="24.75" hidden="1" customHeight="1" x14ac:dyDescent="0.25">
      <c r="A41" s="64" t="s">
        <v>206</v>
      </c>
      <c r="B41" s="65" t="s">
        <v>129</v>
      </c>
      <c r="C41" s="14" t="s">
        <v>58</v>
      </c>
      <c r="D41" s="13"/>
      <c r="E41" s="13">
        <v>5936701</v>
      </c>
      <c r="F41" s="13">
        <v>5335616</v>
      </c>
      <c r="G41" s="13">
        <v>4270977.04</v>
      </c>
      <c r="H41" s="19">
        <f t="shared" si="2"/>
        <v>80.046559572502971</v>
      </c>
      <c r="I41" s="19">
        <f t="shared" si="0"/>
        <v>71.941925995599249</v>
      </c>
      <c r="J41" s="30"/>
      <c r="K41" s="36">
        <f t="shared" si="3"/>
        <v>1064638.96</v>
      </c>
      <c r="L41" s="30" t="s">
        <v>403</v>
      </c>
    </row>
    <row r="42" spans="1:12" ht="24" hidden="1" customHeight="1" x14ac:dyDescent="0.25">
      <c r="A42" s="64"/>
      <c r="B42" s="65"/>
      <c r="C42" s="14" t="s">
        <v>54</v>
      </c>
      <c r="D42" s="13"/>
      <c r="E42" s="13">
        <v>299170</v>
      </c>
      <c r="F42" s="13">
        <v>290100</v>
      </c>
      <c r="G42" s="13">
        <v>275300</v>
      </c>
      <c r="H42" s="19">
        <f t="shared" si="2"/>
        <v>94.898310927266465</v>
      </c>
      <c r="I42" s="19">
        <f t="shared" si="0"/>
        <v>92.021258816057767</v>
      </c>
      <c r="J42" s="30"/>
      <c r="K42" s="36">
        <f t="shared" si="3"/>
        <v>14800</v>
      </c>
      <c r="L42" s="30"/>
    </row>
    <row r="43" spans="1:12" hidden="1" x14ac:dyDescent="0.25">
      <c r="A43" s="40" t="s">
        <v>207</v>
      </c>
      <c r="B43" s="39" t="s">
        <v>130</v>
      </c>
      <c r="C43" s="14" t="s">
        <v>58</v>
      </c>
      <c r="D43" s="13"/>
      <c r="E43" s="13">
        <v>3921014</v>
      </c>
      <c r="F43" s="13">
        <v>3313847</v>
      </c>
      <c r="G43" s="13">
        <v>3265446.24</v>
      </c>
      <c r="H43" s="19">
        <f t="shared" si="2"/>
        <v>98.539438905900013</v>
      </c>
      <c r="I43" s="19">
        <f t="shared" si="0"/>
        <v>83.280657503390714</v>
      </c>
      <c r="J43" s="30"/>
      <c r="K43" s="36">
        <f t="shared" si="3"/>
        <v>48400.759999999776</v>
      </c>
      <c r="L43" s="30"/>
    </row>
    <row r="44" spans="1:12" ht="31.5" hidden="1" x14ac:dyDescent="0.25">
      <c r="A44" s="40" t="s">
        <v>208</v>
      </c>
      <c r="B44" s="39" t="s">
        <v>131</v>
      </c>
      <c r="C44" s="14" t="s">
        <v>58</v>
      </c>
      <c r="D44" s="13"/>
      <c r="E44" s="13">
        <v>657727836</v>
      </c>
      <c r="F44" s="13">
        <v>511971882</v>
      </c>
      <c r="G44" s="13">
        <v>470423932.26999998</v>
      </c>
      <c r="H44" s="19">
        <f t="shared" si="2"/>
        <v>91.884720393687559</v>
      </c>
      <c r="I44" s="19">
        <f t="shared" si="0"/>
        <v>71.522582217426475</v>
      </c>
      <c r="J44" s="30"/>
      <c r="K44" s="36">
        <f t="shared" si="3"/>
        <v>41547949.730000019</v>
      </c>
      <c r="L44" s="30" t="s">
        <v>404</v>
      </c>
    </row>
    <row r="45" spans="1:12" hidden="1" x14ac:dyDescent="0.25">
      <c r="A45" s="40" t="s">
        <v>209</v>
      </c>
      <c r="B45" s="39" t="s">
        <v>132</v>
      </c>
      <c r="C45" s="14" t="s">
        <v>58</v>
      </c>
      <c r="D45" s="13"/>
      <c r="E45" s="13">
        <v>1180947</v>
      </c>
      <c r="F45" s="13">
        <v>1180947</v>
      </c>
      <c r="G45" s="13">
        <v>1180947</v>
      </c>
      <c r="H45" s="19">
        <f t="shared" si="2"/>
        <v>100</v>
      </c>
      <c r="I45" s="19">
        <f t="shared" si="0"/>
        <v>100</v>
      </c>
      <c r="J45" s="30"/>
      <c r="K45" s="36">
        <f t="shared" si="3"/>
        <v>0</v>
      </c>
      <c r="L45" s="30"/>
    </row>
    <row r="46" spans="1:12" s="48" customFormat="1" ht="31.5" hidden="1" x14ac:dyDescent="0.25">
      <c r="A46" s="41" t="s">
        <v>72</v>
      </c>
      <c r="B46" s="42" t="s">
        <v>27</v>
      </c>
      <c r="C46" s="43"/>
      <c r="D46" s="44" t="e">
        <f>SUM(#REF!)</f>
        <v>#REF!</v>
      </c>
      <c r="E46" s="44">
        <f>SUM(E47:E48)</f>
        <v>508087742</v>
      </c>
      <c r="F46" s="44">
        <f t="shared" ref="F46:G46" si="12">SUM(F47:F48)</f>
        <v>492327859</v>
      </c>
      <c r="G46" s="44">
        <f t="shared" si="12"/>
        <v>465770911.36000001</v>
      </c>
      <c r="H46" s="19">
        <f t="shared" si="2"/>
        <v>94.605840974763936</v>
      </c>
      <c r="I46" s="45">
        <f t="shared" si="0"/>
        <v>91.671353756060498</v>
      </c>
      <c r="J46" s="46"/>
      <c r="K46" s="36">
        <f t="shared" si="3"/>
        <v>26556947.639999986</v>
      </c>
      <c r="L46" s="46"/>
    </row>
    <row r="47" spans="1:12" ht="31.5" hidden="1" x14ac:dyDescent="0.25">
      <c r="A47" s="40" t="s">
        <v>210</v>
      </c>
      <c r="B47" s="39" t="s">
        <v>133</v>
      </c>
      <c r="C47" s="14" t="s">
        <v>58</v>
      </c>
      <c r="D47" s="13"/>
      <c r="E47" s="13">
        <v>460000</v>
      </c>
      <c r="F47" s="13">
        <v>310000</v>
      </c>
      <c r="G47" s="13">
        <v>310000</v>
      </c>
      <c r="H47" s="19">
        <f t="shared" si="2"/>
        <v>100</v>
      </c>
      <c r="I47" s="19">
        <f t="shared" si="0"/>
        <v>67.391304347826093</v>
      </c>
      <c r="J47" s="30" t="s">
        <v>347</v>
      </c>
      <c r="K47" s="36">
        <f t="shared" si="3"/>
        <v>0</v>
      </c>
      <c r="L47" s="30" t="s">
        <v>370</v>
      </c>
    </row>
    <row r="48" spans="1:12" ht="173.25" hidden="1" x14ac:dyDescent="0.25">
      <c r="A48" s="40" t="s">
        <v>211</v>
      </c>
      <c r="B48" s="39" t="s">
        <v>134</v>
      </c>
      <c r="C48" s="14" t="s">
        <v>55</v>
      </c>
      <c r="D48" s="13"/>
      <c r="E48" s="13">
        <v>507627742</v>
      </c>
      <c r="F48" s="13">
        <v>492017859</v>
      </c>
      <c r="G48" s="13">
        <v>465460911.36000001</v>
      </c>
      <c r="H48" s="19">
        <f t="shared" si="2"/>
        <v>94.602442339394841</v>
      </c>
      <c r="I48" s="19">
        <f t="shared" si="0"/>
        <v>91.693355750442819</v>
      </c>
      <c r="J48" s="30"/>
      <c r="K48" s="36">
        <f t="shared" si="3"/>
        <v>26556947.639999986</v>
      </c>
      <c r="L48" s="30" t="s">
        <v>405</v>
      </c>
    </row>
    <row r="49" spans="1:12" s="48" customFormat="1" ht="31.5" hidden="1" x14ac:dyDescent="0.25">
      <c r="A49" s="41" t="s">
        <v>73</v>
      </c>
      <c r="B49" s="42" t="s">
        <v>28</v>
      </c>
      <c r="C49" s="43"/>
      <c r="D49" s="44" t="e">
        <f>#REF!</f>
        <v>#REF!</v>
      </c>
      <c r="E49" s="44">
        <f>SUM(E50:E51)</f>
        <v>27034631</v>
      </c>
      <c r="F49" s="44">
        <f t="shared" ref="F49:G49" si="13">SUM(F50:F51)</f>
        <v>18721845</v>
      </c>
      <c r="G49" s="44">
        <f t="shared" si="13"/>
        <v>15137056.130000001</v>
      </c>
      <c r="H49" s="19">
        <f t="shared" si="2"/>
        <v>80.852373951392082</v>
      </c>
      <c r="I49" s="45">
        <f t="shared" si="0"/>
        <v>55.991354681334471</v>
      </c>
      <c r="J49" s="46"/>
      <c r="K49" s="36">
        <f t="shared" si="3"/>
        <v>3584788.8699999992</v>
      </c>
      <c r="L49" s="46"/>
    </row>
    <row r="50" spans="1:12" ht="47.25" hidden="1" x14ac:dyDescent="0.25">
      <c r="A50" s="40" t="s">
        <v>212</v>
      </c>
      <c r="B50" s="39" t="s">
        <v>135</v>
      </c>
      <c r="C50" s="14" t="s">
        <v>58</v>
      </c>
      <c r="D50" s="13"/>
      <c r="E50" s="13">
        <v>26402641</v>
      </c>
      <c r="F50" s="13">
        <v>18089855</v>
      </c>
      <c r="G50" s="13">
        <v>15137056.130000001</v>
      </c>
      <c r="H50" s="19">
        <f t="shared" si="2"/>
        <v>83.677045117277061</v>
      </c>
      <c r="I50" s="19">
        <f t="shared" si="0"/>
        <v>57.331598494256696</v>
      </c>
      <c r="J50" s="30"/>
      <c r="K50" s="36">
        <f t="shared" si="3"/>
        <v>2952798.8699999992</v>
      </c>
      <c r="L50" s="30" t="s">
        <v>408</v>
      </c>
    </row>
    <row r="51" spans="1:12" ht="126" hidden="1" x14ac:dyDescent="0.25">
      <c r="A51" s="40" t="s">
        <v>213</v>
      </c>
      <c r="B51" s="39" t="s">
        <v>136</v>
      </c>
      <c r="C51" s="14" t="s">
        <v>58</v>
      </c>
      <c r="D51" s="13"/>
      <c r="E51" s="13">
        <v>631990</v>
      </c>
      <c r="F51" s="13">
        <v>631990</v>
      </c>
      <c r="G51" s="13">
        <v>0</v>
      </c>
      <c r="H51" s="19">
        <f t="shared" si="2"/>
        <v>0</v>
      </c>
      <c r="I51" s="19">
        <f t="shared" si="0"/>
        <v>0</v>
      </c>
      <c r="J51" s="30" t="s">
        <v>348</v>
      </c>
      <c r="K51" s="36">
        <f t="shared" si="3"/>
        <v>631990</v>
      </c>
      <c r="L51" s="30" t="s">
        <v>371</v>
      </c>
    </row>
    <row r="52" spans="1:12" ht="31.5" x14ac:dyDescent="0.25">
      <c r="A52" s="40" t="s">
        <v>74</v>
      </c>
      <c r="B52" s="39" t="s">
        <v>29</v>
      </c>
      <c r="C52" s="14"/>
      <c r="D52" s="13" t="e">
        <f>D53+D60+D64+D67</f>
        <v>#REF!</v>
      </c>
      <c r="E52" s="13">
        <f>E53+E60+E64+E67</f>
        <v>5079813199.3500004</v>
      </c>
      <c r="F52" s="13">
        <f>F53+F60+F64+F67</f>
        <v>4698753947.8600006</v>
      </c>
      <c r="G52" s="13">
        <f>G53+G60+G64+G67</f>
        <v>3864550809.9400001</v>
      </c>
      <c r="H52" s="19">
        <f t="shared" si="2"/>
        <v>82.246290246801919</v>
      </c>
      <c r="I52" s="19">
        <f t="shared" si="0"/>
        <v>76.076632314638999</v>
      </c>
      <c r="J52" s="30"/>
      <c r="K52" s="36">
        <f t="shared" si="3"/>
        <v>834203137.92000055</v>
      </c>
      <c r="L52" s="30"/>
    </row>
    <row r="53" spans="1:12" s="48" customFormat="1" hidden="1" collapsed="1" x14ac:dyDescent="0.25">
      <c r="A53" s="41" t="s">
        <v>75</v>
      </c>
      <c r="B53" s="42" t="s">
        <v>30</v>
      </c>
      <c r="C53" s="43"/>
      <c r="D53" s="44" t="e">
        <f>SUM(#REF!)</f>
        <v>#REF!</v>
      </c>
      <c r="E53" s="44">
        <f>SUM(E54:E59)</f>
        <v>212467219</v>
      </c>
      <c r="F53" s="44">
        <f t="shared" ref="F53:G53" si="14">SUM(F54:F59)</f>
        <v>25716603.66</v>
      </c>
      <c r="G53" s="44">
        <f t="shared" si="14"/>
        <v>15468706.199999999</v>
      </c>
      <c r="H53" s="19">
        <f t="shared" si="2"/>
        <v>60.150657546043931</v>
      </c>
      <c r="I53" s="45">
        <f t="shared" si="0"/>
        <v>7.280514270768518</v>
      </c>
      <c r="J53" s="46"/>
      <c r="K53" s="36">
        <f t="shared" si="3"/>
        <v>10247897.460000001</v>
      </c>
      <c r="L53" s="46"/>
    </row>
    <row r="54" spans="1:12" ht="145.5" hidden="1" customHeight="1" x14ac:dyDescent="0.25">
      <c r="A54" s="40" t="s">
        <v>214</v>
      </c>
      <c r="B54" s="39" t="s">
        <v>137</v>
      </c>
      <c r="C54" s="14" t="s">
        <v>55</v>
      </c>
      <c r="D54" s="13"/>
      <c r="E54" s="13">
        <v>8560623</v>
      </c>
      <c r="F54" s="13">
        <v>3745450</v>
      </c>
      <c r="G54" s="13">
        <v>3063416.91</v>
      </c>
      <c r="H54" s="19">
        <f t="shared" si="2"/>
        <v>81.790356565966718</v>
      </c>
      <c r="I54" s="19">
        <f t="shared" si="0"/>
        <v>35.784976280347827</v>
      </c>
      <c r="J54" s="30" t="s">
        <v>354</v>
      </c>
      <c r="K54" s="36">
        <f t="shared" si="3"/>
        <v>682033.08999999985</v>
      </c>
      <c r="L54" s="30" t="s">
        <v>372</v>
      </c>
    </row>
    <row r="55" spans="1:12" ht="290.25" hidden="1" customHeight="1" x14ac:dyDescent="0.25">
      <c r="A55" s="40" t="s">
        <v>215</v>
      </c>
      <c r="B55" s="39" t="s">
        <v>138</v>
      </c>
      <c r="C55" s="14" t="s">
        <v>55</v>
      </c>
      <c r="D55" s="13"/>
      <c r="E55" s="13">
        <v>117260230</v>
      </c>
      <c r="F55" s="13">
        <v>1950000</v>
      </c>
      <c r="G55" s="13">
        <v>0</v>
      </c>
      <c r="H55" s="19">
        <f t="shared" si="2"/>
        <v>0</v>
      </c>
      <c r="I55" s="19">
        <f t="shared" si="0"/>
        <v>0</v>
      </c>
      <c r="J55" s="30" t="s">
        <v>305</v>
      </c>
      <c r="K55" s="36">
        <f t="shared" si="3"/>
        <v>1950000</v>
      </c>
      <c r="L55" s="30" t="s">
        <v>409</v>
      </c>
    </row>
    <row r="56" spans="1:12" ht="38.25" hidden="1" customHeight="1" x14ac:dyDescent="0.25">
      <c r="A56" s="34" t="s">
        <v>216</v>
      </c>
      <c r="B56" s="33" t="s">
        <v>139</v>
      </c>
      <c r="C56" s="14" t="s">
        <v>55</v>
      </c>
      <c r="D56" s="13"/>
      <c r="E56" s="13">
        <v>0</v>
      </c>
      <c r="F56" s="13">
        <v>0</v>
      </c>
      <c r="G56" s="13">
        <v>0</v>
      </c>
      <c r="H56" s="19" t="e">
        <f t="shared" si="2"/>
        <v>#DIV/0!</v>
      </c>
      <c r="I56" s="19" t="e">
        <f t="shared" si="0"/>
        <v>#DIV/0!</v>
      </c>
      <c r="J56" s="30"/>
      <c r="K56" s="36">
        <f t="shared" si="3"/>
        <v>0</v>
      </c>
      <c r="L56" s="30"/>
    </row>
    <row r="57" spans="1:12" ht="236.25" hidden="1" x14ac:dyDescent="0.25">
      <c r="A57" s="34" t="s">
        <v>216</v>
      </c>
      <c r="B57" s="33" t="s">
        <v>139</v>
      </c>
      <c r="C57" s="14" t="s">
        <v>56</v>
      </c>
      <c r="D57" s="13"/>
      <c r="E57" s="13">
        <v>79163399</v>
      </c>
      <c r="F57" s="13">
        <v>14251509.66</v>
      </c>
      <c r="G57" s="13">
        <v>12405289.289999999</v>
      </c>
      <c r="H57" s="19">
        <f t="shared" si="2"/>
        <v>87.045439998670275</v>
      </c>
      <c r="I57" s="19">
        <f t="shared" si="0"/>
        <v>15.670485914835464</v>
      </c>
      <c r="J57" s="30" t="s">
        <v>304</v>
      </c>
      <c r="K57" s="36">
        <f t="shared" si="3"/>
        <v>1846220.370000001</v>
      </c>
      <c r="L57" s="30" t="s">
        <v>373</v>
      </c>
    </row>
    <row r="58" spans="1:12" ht="63.75" hidden="1" customHeight="1" x14ac:dyDescent="0.25">
      <c r="A58" s="40" t="s">
        <v>217</v>
      </c>
      <c r="B58" s="39" t="s">
        <v>140</v>
      </c>
      <c r="C58" s="14" t="s">
        <v>59</v>
      </c>
      <c r="D58" s="13"/>
      <c r="E58" s="13">
        <v>6019693</v>
      </c>
      <c r="F58" s="13">
        <v>4306370</v>
      </c>
      <c r="G58" s="13">
        <v>0</v>
      </c>
      <c r="H58" s="19">
        <f t="shared" si="2"/>
        <v>0</v>
      </c>
      <c r="I58" s="19">
        <f t="shared" si="0"/>
        <v>0</v>
      </c>
      <c r="J58" s="30" t="s">
        <v>343</v>
      </c>
      <c r="K58" s="36">
        <f t="shared" si="3"/>
        <v>4306370</v>
      </c>
      <c r="L58" s="30" t="s">
        <v>410</v>
      </c>
    </row>
    <row r="59" spans="1:12" ht="147.75" hidden="1" customHeight="1" x14ac:dyDescent="0.25">
      <c r="A59" s="40" t="s">
        <v>276</v>
      </c>
      <c r="B59" s="39" t="s">
        <v>139</v>
      </c>
      <c r="C59" s="14" t="s">
        <v>55</v>
      </c>
      <c r="D59" s="13"/>
      <c r="E59" s="13">
        <v>1463274</v>
      </c>
      <c r="F59" s="13">
        <v>1463274</v>
      </c>
      <c r="G59" s="13">
        <v>0</v>
      </c>
      <c r="H59" s="19">
        <f t="shared" si="2"/>
        <v>0</v>
      </c>
      <c r="I59" s="19">
        <f t="shared" si="0"/>
        <v>0</v>
      </c>
      <c r="J59" s="30" t="s">
        <v>355</v>
      </c>
      <c r="K59" s="36">
        <f t="shared" si="3"/>
        <v>1463274</v>
      </c>
      <c r="L59" s="30" t="s">
        <v>355</v>
      </c>
    </row>
    <row r="60" spans="1:12" s="48" customFormat="1" ht="31.5" hidden="1" x14ac:dyDescent="0.25">
      <c r="A60" s="41" t="s">
        <v>76</v>
      </c>
      <c r="B60" s="42" t="s">
        <v>31</v>
      </c>
      <c r="C60" s="43"/>
      <c r="D60" s="44" t="e">
        <f>SUM(#REF!)</f>
        <v>#REF!</v>
      </c>
      <c r="E60" s="44">
        <f>SUM(E61:E63)</f>
        <v>4707265812</v>
      </c>
      <c r="F60" s="44">
        <f t="shared" ref="F60:G60" si="15">SUM(F61:F63)</f>
        <v>4568698066</v>
      </c>
      <c r="G60" s="44">
        <f t="shared" si="15"/>
        <v>3760475706.1900001</v>
      </c>
      <c r="H60" s="19">
        <f t="shared" si="2"/>
        <v>82.309569419245577</v>
      </c>
      <c r="I60" s="45">
        <f t="shared" si="0"/>
        <v>79.886623283597146</v>
      </c>
      <c r="J60" s="46"/>
      <c r="K60" s="36">
        <f t="shared" si="3"/>
        <v>808222359.80999994</v>
      </c>
      <c r="L60" s="46"/>
    </row>
    <row r="61" spans="1:12" hidden="1" x14ac:dyDescent="0.25">
      <c r="A61" s="40" t="s">
        <v>218</v>
      </c>
      <c r="B61" s="39" t="s">
        <v>291</v>
      </c>
      <c r="C61" s="14" t="s">
        <v>56</v>
      </c>
      <c r="D61" s="13"/>
      <c r="E61" s="13">
        <v>4349360</v>
      </c>
      <c r="F61" s="13">
        <v>1697578</v>
      </c>
      <c r="G61" s="13">
        <v>1697577.48</v>
      </c>
      <c r="H61" s="19">
        <f t="shared" si="2"/>
        <v>99.999969368123288</v>
      </c>
      <c r="I61" s="19">
        <f t="shared" si="0"/>
        <v>39.030512075339821</v>
      </c>
      <c r="J61" s="30" t="s">
        <v>305</v>
      </c>
      <c r="K61" s="36">
        <f t="shared" si="3"/>
        <v>0.52000000001862645</v>
      </c>
      <c r="L61" s="30"/>
    </row>
    <row r="62" spans="1:12" ht="47.25" hidden="1" x14ac:dyDescent="0.25">
      <c r="A62" s="40" t="s">
        <v>219</v>
      </c>
      <c r="B62" s="39" t="s">
        <v>141</v>
      </c>
      <c r="C62" s="14" t="s">
        <v>59</v>
      </c>
      <c r="D62" s="13"/>
      <c r="E62" s="13">
        <v>14763680</v>
      </c>
      <c r="F62" s="13">
        <v>14763680</v>
      </c>
      <c r="G62" s="13">
        <v>14763680</v>
      </c>
      <c r="H62" s="19">
        <f t="shared" si="2"/>
        <v>100</v>
      </c>
      <c r="I62" s="19">
        <f t="shared" si="0"/>
        <v>100</v>
      </c>
      <c r="J62" s="30"/>
      <c r="K62" s="36">
        <f t="shared" si="3"/>
        <v>0</v>
      </c>
      <c r="L62" s="30"/>
    </row>
    <row r="63" spans="1:12" ht="31.5" hidden="1" x14ac:dyDescent="0.25">
      <c r="A63" s="40" t="s">
        <v>292</v>
      </c>
      <c r="B63" s="39" t="s">
        <v>142</v>
      </c>
      <c r="C63" s="14" t="s">
        <v>59</v>
      </c>
      <c r="D63" s="13"/>
      <c r="E63" s="13">
        <v>4688152772</v>
      </c>
      <c r="F63" s="13">
        <v>4552236808</v>
      </c>
      <c r="G63" s="13">
        <v>3744014448.71</v>
      </c>
      <c r="H63" s="19">
        <f t="shared" si="2"/>
        <v>82.245599396989903</v>
      </c>
      <c r="I63" s="19">
        <f t="shared" si="0"/>
        <v>79.861186927847839</v>
      </c>
      <c r="J63" s="30"/>
      <c r="K63" s="36">
        <f t="shared" si="3"/>
        <v>808222359.28999996</v>
      </c>
      <c r="L63" s="30"/>
    </row>
    <row r="64" spans="1:12" s="48" customFormat="1" ht="31.5" hidden="1" x14ac:dyDescent="0.25">
      <c r="A64" s="41" t="s">
        <v>77</v>
      </c>
      <c r="B64" s="42" t="s">
        <v>32</v>
      </c>
      <c r="C64" s="43"/>
      <c r="D64" s="44" t="e">
        <f>SUM(#REF!)</f>
        <v>#REF!</v>
      </c>
      <c r="E64" s="44">
        <f>SUM(E65:E66)</f>
        <v>24896893.350000001</v>
      </c>
      <c r="F64" s="44">
        <f t="shared" ref="F64:G64" si="16">SUM(F65:F66)</f>
        <v>16496893.35</v>
      </c>
      <c r="G64" s="44">
        <f t="shared" si="16"/>
        <v>6372333</v>
      </c>
      <c r="H64" s="19">
        <f t="shared" si="2"/>
        <v>38.627472850820119</v>
      </c>
      <c r="I64" s="45">
        <f t="shared" si="0"/>
        <v>25.594892143440855</v>
      </c>
      <c r="J64" s="46"/>
      <c r="K64" s="36">
        <f t="shared" si="3"/>
        <v>10124560.35</v>
      </c>
      <c r="L64" s="46"/>
    </row>
    <row r="65" spans="1:12" ht="47.25" hidden="1" x14ac:dyDescent="0.25">
      <c r="A65" s="40" t="s">
        <v>220</v>
      </c>
      <c r="B65" s="39" t="s">
        <v>143</v>
      </c>
      <c r="C65" s="14" t="s">
        <v>59</v>
      </c>
      <c r="D65" s="13"/>
      <c r="E65" s="13">
        <v>2892393.35</v>
      </c>
      <c r="F65" s="13">
        <v>2892393.35</v>
      </c>
      <c r="G65" s="13">
        <v>2892393</v>
      </c>
      <c r="H65" s="19">
        <f t="shared" si="2"/>
        <v>99.999987899294538</v>
      </c>
      <c r="I65" s="19">
        <f t="shared" si="0"/>
        <v>99.999987899294538</v>
      </c>
      <c r="J65" s="30"/>
      <c r="K65" s="36">
        <f t="shared" si="3"/>
        <v>0.35000000009313226</v>
      </c>
      <c r="L65" s="30"/>
    </row>
    <row r="66" spans="1:12" ht="31.5" hidden="1" x14ac:dyDescent="0.25">
      <c r="A66" s="40" t="s">
        <v>221</v>
      </c>
      <c r="B66" s="39" t="s">
        <v>144</v>
      </c>
      <c r="C66" s="14" t="s">
        <v>59</v>
      </c>
      <c r="D66" s="13"/>
      <c r="E66" s="13">
        <v>22004500</v>
      </c>
      <c r="F66" s="13">
        <v>13604500</v>
      </c>
      <c r="G66" s="13">
        <v>3479940</v>
      </c>
      <c r="H66" s="19">
        <f t="shared" si="2"/>
        <v>25.579330368628028</v>
      </c>
      <c r="I66" s="19">
        <f t="shared" si="0"/>
        <v>15.814674271171805</v>
      </c>
      <c r="J66" s="30" t="s">
        <v>344</v>
      </c>
      <c r="K66" s="36">
        <f t="shared" si="3"/>
        <v>10124560</v>
      </c>
      <c r="L66" s="30" t="s">
        <v>374</v>
      </c>
    </row>
    <row r="67" spans="1:12" s="48" customFormat="1" hidden="1" x14ac:dyDescent="0.25">
      <c r="A67" s="41" t="s">
        <v>78</v>
      </c>
      <c r="B67" s="42" t="s">
        <v>1</v>
      </c>
      <c r="C67" s="43"/>
      <c r="D67" s="44" t="e">
        <f>SUM(#REF!)</f>
        <v>#REF!</v>
      </c>
      <c r="E67" s="44">
        <f>E68</f>
        <v>135183275</v>
      </c>
      <c r="F67" s="44">
        <f t="shared" ref="F67:G67" si="17">F68</f>
        <v>87842384.849999994</v>
      </c>
      <c r="G67" s="44">
        <f t="shared" si="17"/>
        <v>82234064.549999997</v>
      </c>
      <c r="H67" s="19">
        <f t="shared" si="2"/>
        <v>93.615473544375206</v>
      </c>
      <c r="I67" s="45">
        <f t="shared" si="0"/>
        <v>60.831537444258544</v>
      </c>
      <c r="J67" s="46"/>
      <c r="K67" s="36">
        <f t="shared" si="3"/>
        <v>5608320.299999997</v>
      </c>
      <c r="L67" s="46"/>
    </row>
    <row r="68" spans="1:12" ht="47.25" hidden="1" x14ac:dyDescent="0.25">
      <c r="A68" s="40" t="s">
        <v>222</v>
      </c>
      <c r="B68" s="39" t="s">
        <v>135</v>
      </c>
      <c r="C68" s="14" t="s">
        <v>55</v>
      </c>
      <c r="D68" s="13"/>
      <c r="E68" s="13">
        <v>135183275</v>
      </c>
      <c r="F68" s="13">
        <v>87842384.849999994</v>
      </c>
      <c r="G68" s="13">
        <v>82234064.549999997</v>
      </c>
      <c r="H68" s="19">
        <f t="shared" si="2"/>
        <v>93.615473544375206</v>
      </c>
      <c r="I68" s="19">
        <f t="shared" si="0"/>
        <v>60.831537444258544</v>
      </c>
      <c r="J68" s="30"/>
      <c r="K68" s="36">
        <f t="shared" si="3"/>
        <v>5608320.299999997</v>
      </c>
      <c r="L68" s="30" t="s">
        <v>375</v>
      </c>
    </row>
    <row r="69" spans="1:12" ht="47.25" x14ac:dyDescent="0.25">
      <c r="A69" s="40" t="s">
        <v>79</v>
      </c>
      <c r="B69" s="39" t="s">
        <v>33</v>
      </c>
      <c r="C69" s="14"/>
      <c r="D69" s="13" t="e">
        <f>D70+D75+D78+D85+D92+D94</f>
        <v>#REF!</v>
      </c>
      <c r="E69" s="13">
        <f>E70+E75+E78+E85+E92+E94</f>
        <v>2127101220.3099999</v>
      </c>
      <c r="F69" s="13">
        <f>F70+F75+F78+F85+F92+F94</f>
        <v>1599893250.1500001</v>
      </c>
      <c r="G69" s="13">
        <f>G70+G75+G78+G85+G92+G94</f>
        <v>1107691648.8400002</v>
      </c>
      <c r="H69" s="19">
        <f t="shared" si="2"/>
        <v>69.235347341839656</v>
      </c>
      <c r="I69" s="19">
        <f t="shared" si="0"/>
        <v>52.075173398592057</v>
      </c>
      <c r="J69" s="30"/>
      <c r="K69" s="36">
        <f t="shared" si="3"/>
        <v>492201601.30999994</v>
      </c>
      <c r="L69" s="30"/>
    </row>
    <row r="70" spans="1:12" s="48" customFormat="1" ht="31.5" hidden="1" x14ac:dyDescent="0.25">
      <c r="A70" s="41" t="s">
        <v>80</v>
      </c>
      <c r="B70" s="42" t="s">
        <v>3</v>
      </c>
      <c r="C70" s="43"/>
      <c r="D70" s="44" t="e">
        <f>SUM(#REF!)</f>
        <v>#REF!</v>
      </c>
      <c r="E70" s="44">
        <f>SUM(E71:E74)</f>
        <v>901018631</v>
      </c>
      <c r="F70" s="44">
        <f t="shared" ref="F70:G70" si="18">SUM(F71:F74)</f>
        <v>711743798</v>
      </c>
      <c r="G70" s="44">
        <f t="shared" si="18"/>
        <v>407394305.38</v>
      </c>
      <c r="H70" s="19">
        <f t="shared" si="2"/>
        <v>57.238897834414281</v>
      </c>
      <c r="I70" s="45">
        <f t="shared" ref="I70:I133" si="19">G70/E70*100</f>
        <v>45.214859200841538</v>
      </c>
      <c r="J70" s="46"/>
      <c r="K70" s="36">
        <f t="shared" si="3"/>
        <v>304349492.62</v>
      </c>
      <c r="L70" s="46"/>
    </row>
    <row r="71" spans="1:12" ht="374.25" hidden="1" customHeight="1" x14ac:dyDescent="0.25">
      <c r="A71" s="55" t="s">
        <v>223</v>
      </c>
      <c r="B71" s="58" t="s">
        <v>145</v>
      </c>
      <c r="C71" s="14" t="s">
        <v>55</v>
      </c>
      <c r="D71" s="13"/>
      <c r="E71" s="13">
        <v>39727265</v>
      </c>
      <c r="F71" s="13">
        <v>24206180</v>
      </c>
      <c r="G71" s="13">
        <v>0</v>
      </c>
      <c r="H71" s="19">
        <f t="shared" ref="H71:H134" si="20">G71/F71*100</f>
        <v>0</v>
      </c>
      <c r="I71" s="19">
        <f t="shared" si="19"/>
        <v>0</v>
      </c>
      <c r="J71" s="30"/>
      <c r="K71" s="36">
        <f t="shared" ref="K71:K134" si="21">F71-G71</f>
        <v>24206180</v>
      </c>
      <c r="L71" s="61" t="s">
        <v>376</v>
      </c>
    </row>
    <row r="72" spans="1:12" ht="389.25" hidden="1" customHeight="1" x14ac:dyDescent="0.25">
      <c r="A72" s="57"/>
      <c r="B72" s="60"/>
      <c r="C72" s="14" t="s">
        <v>59</v>
      </c>
      <c r="D72" s="13"/>
      <c r="E72" s="13">
        <v>24038667</v>
      </c>
      <c r="F72" s="13">
        <v>0</v>
      </c>
      <c r="G72" s="13">
        <v>0</v>
      </c>
      <c r="H72" s="19">
        <v>0</v>
      </c>
      <c r="I72" s="19">
        <f t="shared" si="19"/>
        <v>0</v>
      </c>
      <c r="J72" s="30"/>
      <c r="K72" s="36">
        <f t="shared" si="21"/>
        <v>0</v>
      </c>
      <c r="L72" s="63"/>
    </row>
    <row r="73" spans="1:12" ht="31.5" hidden="1" x14ac:dyDescent="0.25">
      <c r="A73" s="40" t="s">
        <v>224</v>
      </c>
      <c r="B73" s="39" t="s">
        <v>146</v>
      </c>
      <c r="C73" s="14" t="s">
        <v>56</v>
      </c>
      <c r="D73" s="13"/>
      <c r="E73" s="13">
        <v>28712781</v>
      </c>
      <c r="F73" s="13">
        <v>20169340</v>
      </c>
      <c r="G73" s="13">
        <v>20060421.73</v>
      </c>
      <c r="H73" s="19">
        <f t="shared" si="20"/>
        <v>99.459980990949632</v>
      </c>
      <c r="I73" s="19">
        <f t="shared" si="19"/>
        <v>69.865826406714135</v>
      </c>
      <c r="J73" s="30" t="s">
        <v>305</v>
      </c>
      <c r="K73" s="36">
        <f t="shared" si="21"/>
        <v>108918.26999999955</v>
      </c>
      <c r="L73" s="30"/>
    </row>
    <row r="74" spans="1:12" ht="129" hidden="1" customHeight="1" x14ac:dyDescent="0.25">
      <c r="A74" s="40" t="s">
        <v>225</v>
      </c>
      <c r="B74" s="39" t="s">
        <v>147</v>
      </c>
      <c r="C74" s="14" t="s">
        <v>55</v>
      </c>
      <c r="D74" s="13"/>
      <c r="E74" s="13">
        <v>808539918</v>
      </c>
      <c r="F74" s="13">
        <v>667368278</v>
      </c>
      <c r="G74" s="13">
        <v>387333883.64999998</v>
      </c>
      <c r="H74" s="19">
        <f t="shared" si="20"/>
        <v>58.039001315852168</v>
      </c>
      <c r="I74" s="19">
        <f t="shared" si="19"/>
        <v>47.905350747320803</v>
      </c>
      <c r="J74" s="30"/>
      <c r="K74" s="36">
        <f t="shared" si="21"/>
        <v>280034394.35000002</v>
      </c>
      <c r="L74" s="30" t="s">
        <v>377</v>
      </c>
    </row>
    <row r="75" spans="1:12" s="48" customFormat="1" ht="31.5" hidden="1" x14ac:dyDescent="0.25">
      <c r="A75" s="41" t="s">
        <v>81</v>
      </c>
      <c r="B75" s="42" t="s">
        <v>4</v>
      </c>
      <c r="C75" s="43"/>
      <c r="D75" s="44" t="e">
        <f>SUM(#REF!)</f>
        <v>#REF!</v>
      </c>
      <c r="E75" s="44">
        <f>SUM(E76:E77)</f>
        <v>80464625</v>
      </c>
      <c r="F75" s="44">
        <f t="shared" ref="F75:G75" si="22">SUM(F76:F77)</f>
        <v>62197604.710000001</v>
      </c>
      <c r="G75" s="44">
        <f t="shared" si="22"/>
        <v>56579355.850000001</v>
      </c>
      <c r="H75" s="19">
        <f t="shared" si="20"/>
        <v>90.967097710280939</v>
      </c>
      <c r="I75" s="45">
        <f t="shared" si="19"/>
        <v>70.315813750452449</v>
      </c>
      <c r="J75" s="46"/>
      <c r="K75" s="36">
        <f t="shared" si="21"/>
        <v>5618248.8599999994</v>
      </c>
      <c r="L75" s="46"/>
    </row>
    <row r="76" spans="1:12" hidden="1" x14ac:dyDescent="0.25">
      <c r="A76" s="64" t="s">
        <v>226</v>
      </c>
      <c r="B76" s="65" t="s">
        <v>148</v>
      </c>
      <c r="C76" s="14" t="s">
        <v>59</v>
      </c>
      <c r="D76" s="13"/>
      <c r="E76" s="13">
        <v>13253709</v>
      </c>
      <c r="F76" s="13">
        <v>5746061</v>
      </c>
      <c r="G76" s="13">
        <v>1247597.6100000001</v>
      </c>
      <c r="H76" s="19">
        <f t="shared" si="20"/>
        <v>21.712223556276207</v>
      </c>
      <c r="I76" s="19">
        <f t="shared" si="19"/>
        <v>9.4131960344081804</v>
      </c>
      <c r="J76" s="30" t="s">
        <v>305</v>
      </c>
      <c r="K76" s="36">
        <f t="shared" si="21"/>
        <v>4498463.3899999997</v>
      </c>
      <c r="L76" s="30"/>
    </row>
    <row r="77" spans="1:12" hidden="1" x14ac:dyDescent="0.25">
      <c r="A77" s="64"/>
      <c r="B77" s="65"/>
      <c r="C77" s="14" t="s">
        <v>56</v>
      </c>
      <c r="D77" s="13"/>
      <c r="E77" s="13">
        <v>67210916</v>
      </c>
      <c r="F77" s="13">
        <v>56451543.710000001</v>
      </c>
      <c r="G77" s="13">
        <v>55331758.240000002</v>
      </c>
      <c r="H77" s="19">
        <f t="shared" si="20"/>
        <v>98.016377593228441</v>
      </c>
      <c r="I77" s="19">
        <f t="shared" si="19"/>
        <v>82.32555295035705</v>
      </c>
      <c r="J77" s="30"/>
      <c r="K77" s="36">
        <f t="shared" si="21"/>
        <v>1119785.4699999988</v>
      </c>
      <c r="L77" s="30"/>
    </row>
    <row r="78" spans="1:12" s="48" customFormat="1" ht="31.5" hidden="1" x14ac:dyDescent="0.25">
      <c r="A78" s="41" t="s">
        <v>82</v>
      </c>
      <c r="B78" s="42" t="s">
        <v>5</v>
      </c>
      <c r="C78" s="43"/>
      <c r="D78" s="44" t="e">
        <f>SUM(#REF!)</f>
        <v>#REF!</v>
      </c>
      <c r="E78" s="44">
        <f>SUM(E79:E84)</f>
        <v>5052166</v>
      </c>
      <c r="F78" s="44">
        <f t="shared" ref="F78:G78" si="23">SUM(F79:F84)</f>
        <v>4943866</v>
      </c>
      <c r="G78" s="44">
        <f t="shared" si="23"/>
        <v>4798295.96</v>
      </c>
      <c r="H78" s="19">
        <f t="shared" si="20"/>
        <v>97.055542363000939</v>
      </c>
      <c r="I78" s="45">
        <f t="shared" si="19"/>
        <v>94.975025761227954</v>
      </c>
      <c r="J78" s="46"/>
      <c r="K78" s="36">
        <f t="shared" si="21"/>
        <v>145570.04000000004</v>
      </c>
      <c r="L78" s="46"/>
    </row>
    <row r="79" spans="1:12" ht="21" hidden="1" customHeight="1" x14ac:dyDescent="0.25">
      <c r="A79" s="55" t="s">
        <v>227</v>
      </c>
      <c r="B79" s="58" t="s">
        <v>149</v>
      </c>
      <c r="C79" s="14" t="s">
        <v>60</v>
      </c>
      <c r="D79" s="13"/>
      <c r="E79" s="13">
        <v>285000</v>
      </c>
      <c r="F79" s="13">
        <v>253700</v>
      </c>
      <c r="G79" s="13">
        <v>127263.1</v>
      </c>
      <c r="H79" s="19">
        <f t="shared" si="20"/>
        <v>50.162830114308242</v>
      </c>
      <c r="I79" s="19">
        <f t="shared" si="19"/>
        <v>44.653719298245612</v>
      </c>
      <c r="J79" s="30"/>
      <c r="K79" s="36">
        <f t="shared" si="21"/>
        <v>126436.9</v>
      </c>
      <c r="L79" s="61" t="s">
        <v>378</v>
      </c>
    </row>
    <row r="80" spans="1:12" hidden="1" x14ac:dyDescent="0.25">
      <c r="A80" s="56"/>
      <c r="B80" s="59"/>
      <c r="C80" s="14" t="s">
        <v>59</v>
      </c>
      <c r="D80" s="13"/>
      <c r="E80" s="13">
        <v>45000</v>
      </c>
      <c r="F80" s="13">
        <v>45000</v>
      </c>
      <c r="G80" s="13">
        <v>45000</v>
      </c>
      <c r="H80" s="19">
        <f t="shared" si="20"/>
        <v>100</v>
      </c>
      <c r="I80" s="19">
        <f t="shared" si="19"/>
        <v>100</v>
      </c>
      <c r="J80" s="30"/>
      <c r="K80" s="36">
        <f t="shared" si="21"/>
        <v>0</v>
      </c>
      <c r="L80" s="62"/>
    </row>
    <row r="81" spans="1:12" hidden="1" x14ac:dyDescent="0.25">
      <c r="A81" s="56"/>
      <c r="B81" s="59"/>
      <c r="C81" s="14" t="s">
        <v>54</v>
      </c>
      <c r="D81" s="13"/>
      <c r="E81" s="13">
        <v>3624766</v>
      </c>
      <c r="F81" s="13">
        <v>3624766</v>
      </c>
      <c r="G81" s="13">
        <v>3605632.86</v>
      </c>
      <c r="H81" s="19">
        <f t="shared" si="20"/>
        <v>99.472155168085337</v>
      </c>
      <c r="I81" s="19">
        <f t="shared" si="19"/>
        <v>99.472155168085337</v>
      </c>
      <c r="J81" s="30"/>
      <c r="K81" s="36">
        <f t="shared" si="21"/>
        <v>19133.14000000013</v>
      </c>
      <c r="L81" s="62"/>
    </row>
    <row r="82" spans="1:12" ht="19.5" hidden="1" customHeight="1" x14ac:dyDescent="0.25">
      <c r="A82" s="56"/>
      <c r="B82" s="59"/>
      <c r="C82" s="14" t="s">
        <v>57</v>
      </c>
      <c r="D82" s="13"/>
      <c r="E82" s="13">
        <v>277000</v>
      </c>
      <c r="F82" s="13">
        <v>200000</v>
      </c>
      <c r="G82" s="13">
        <v>200000</v>
      </c>
      <c r="H82" s="19">
        <f t="shared" si="20"/>
        <v>100</v>
      </c>
      <c r="I82" s="19">
        <f t="shared" si="19"/>
        <v>72.202166064981952</v>
      </c>
      <c r="J82" s="30" t="s">
        <v>341</v>
      </c>
      <c r="K82" s="36">
        <f t="shared" si="21"/>
        <v>0</v>
      </c>
      <c r="L82" s="62"/>
    </row>
    <row r="83" spans="1:12" hidden="1" x14ac:dyDescent="0.25">
      <c r="A83" s="56"/>
      <c r="B83" s="59"/>
      <c r="C83" s="14" t="s">
        <v>58</v>
      </c>
      <c r="D83" s="13"/>
      <c r="E83" s="13">
        <v>795000</v>
      </c>
      <c r="F83" s="13">
        <v>795000</v>
      </c>
      <c r="G83" s="13">
        <v>795000</v>
      </c>
      <c r="H83" s="19">
        <f t="shared" si="20"/>
        <v>100</v>
      </c>
      <c r="I83" s="19">
        <f t="shared" si="19"/>
        <v>100</v>
      </c>
      <c r="J83" s="30"/>
      <c r="K83" s="36">
        <f t="shared" si="21"/>
        <v>0</v>
      </c>
      <c r="L83" s="62"/>
    </row>
    <row r="84" spans="1:12" hidden="1" x14ac:dyDescent="0.25">
      <c r="A84" s="57"/>
      <c r="B84" s="60"/>
      <c r="C84" s="14" t="s">
        <v>55</v>
      </c>
      <c r="D84" s="13"/>
      <c r="E84" s="13">
        <v>25400</v>
      </c>
      <c r="F84" s="13">
        <v>25400</v>
      </c>
      <c r="G84" s="13">
        <v>25400</v>
      </c>
      <c r="H84" s="19">
        <f t="shared" si="20"/>
        <v>100</v>
      </c>
      <c r="I84" s="19">
        <f t="shared" si="19"/>
        <v>100</v>
      </c>
      <c r="J84" s="30"/>
      <c r="K84" s="36">
        <f t="shared" si="21"/>
        <v>0</v>
      </c>
      <c r="L84" s="63"/>
    </row>
    <row r="85" spans="1:12" s="48" customFormat="1" hidden="1" x14ac:dyDescent="0.25">
      <c r="A85" s="41" t="s">
        <v>83</v>
      </c>
      <c r="B85" s="42" t="s">
        <v>17</v>
      </c>
      <c r="C85" s="43"/>
      <c r="D85" s="44" t="e">
        <f>SUM(#REF!)</f>
        <v>#REF!</v>
      </c>
      <c r="E85" s="44">
        <f>SUM(E86:E91)</f>
        <v>696699353.30999994</v>
      </c>
      <c r="F85" s="44">
        <f>SUM(F86:F91)</f>
        <v>480471806.43999994</v>
      </c>
      <c r="G85" s="44">
        <f>SUM(G86:G91)</f>
        <v>390812617.26999998</v>
      </c>
      <c r="H85" s="19">
        <f t="shared" si="20"/>
        <v>81.339344376037531</v>
      </c>
      <c r="I85" s="45">
        <f t="shared" si="19"/>
        <v>56.094872976881597</v>
      </c>
      <c r="J85" s="46"/>
      <c r="K85" s="36">
        <f t="shared" si="21"/>
        <v>89659189.169999957</v>
      </c>
      <c r="L85" s="46"/>
    </row>
    <row r="86" spans="1:12" ht="378" hidden="1" x14ac:dyDescent="0.25">
      <c r="A86" s="40" t="s">
        <v>228</v>
      </c>
      <c r="B86" s="39" t="s">
        <v>150</v>
      </c>
      <c r="C86" s="14" t="s">
        <v>56</v>
      </c>
      <c r="D86" s="13"/>
      <c r="E86" s="13">
        <v>353535592</v>
      </c>
      <c r="F86" s="13">
        <v>222876790.78999999</v>
      </c>
      <c r="G86" s="13">
        <v>156450897.09999999</v>
      </c>
      <c r="H86" s="19">
        <f t="shared" si="20"/>
        <v>70.196136863533667</v>
      </c>
      <c r="I86" s="19">
        <f t="shared" si="19"/>
        <v>44.253223901711145</v>
      </c>
      <c r="J86" s="30" t="s">
        <v>332</v>
      </c>
      <c r="K86" s="36">
        <f t="shared" si="21"/>
        <v>66425893.689999998</v>
      </c>
      <c r="L86" s="30" t="s">
        <v>379</v>
      </c>
    </row>
    <row r="87" spans="1:12" ht="123" hidden="1" customHeight="1" x14ac:dyDescent="0.25">
      <c r="A87" s="64" t="s">
        <v>229</v>
      </c>
      <c r="B87" s="65" t="s">
        <v>151</v>
      </c>
      <c r="C87" s="14" t="s">
        <v>56</v>
      </c>
      <c r="D87" s="13"/>
      <c r="E87" s="13">
        <v>135280477</v>
      </c>
      <c r="F87" s="13">
        <v>57552666</v>
      </c>
      <c r="G87" s="13">
        <v>56357900.030000001</v>
      </c>
      <c r="H87" s="19">
        <f t="shared" si="20"/>
        <v>97.924047567144839</v>
      </c>
      <c r="I87" s="19">
        <f t="shared" si="19"/>
        <v>41.660039408347146</v>
      </c>
      <c r="J87" s="30" t="s">
        <v>333</v>
      </c>
      <c r="K87" s="36">
        <f t="shared" si="21"/>
        <v>1194765.9699999988</v>
      </c>
      <c r="L87" s="61" t="s">
        <v>380</v>
      </c>
    </row>
    <row r="88" spans="1:12" ht="196.5" hidden="1" customHeight="1" x14ac:dyDescent="0.25">
      <c r="A88" s="64"/>
      <c r="B88" s="65"/>
      <c r="C88" s="14" t="s">
        <v>55</v>
      </c>
      <c r="D88" s="13"/>
      <c r="E88" s="13">
        <v>15432684</v>
      </c>
      <c r="F88" s="13">
        <v>15432684</v>
      </c>
      <c r="G88" s="13">
        <v>5787118.1200000001</v>
      </c>
      <c r="H88" s="19">
        <f t="shared" si="20"/>
        <v>37.49910333160453</v>
      </c>
      <c r="I88" s="19">
        <f t="shared" si="19"/>
        <v>37.49910333160453</v>
      </c>
      <c r="J88" s="30"/>
      <c r="K88" s="36">
        <f t="shared" si="21"/>
        <v>9645565.879999999</v>
      </c>
      <c r="L88" s="63"/>
    </row>
    <row r="89" spans="1:12" ht="17.25" hidden="1" customHeight="1" x14ac:dyDescent="0.25">
      <c r="A89" s="40" t="s">
        <v>230</v>
      </c>
      <c r="B89" s="39" t="s">
        <v>152</v>
      </c>
      <c r="C89" s="14" t="s">
        <v>56</v>
      </c>
      <c r="D89" s="13"/>
      <c r="E89" s="13">
        <v>1342300</v>
      </c>
      <c r="F89" s="13">
        <v>1342300</v>
      </c>
      <c r="G89" s="13">
        <v>1342299.25</v>
      </c>
      <c r="H89" s="19">
        <f t="shared" si="20"/>
        <v>99.999944125754297</v>
      </c>
      <c r="I89" s="19">
        <f t="shared" si="19"/>
        <v>99.999944125754297</v>
      </c>
      <c r="J89" s="30"/>
      <c r="K89" s="36">
        <f t="shared" si="21"/>
        <v>0.75</v>
      </c>
      <c r="L89" s="30"/>
    </row>
    <row r="90" spans="1:12" ht="18" hidden="1" customHeight="1" x14ac:dyDescent="0.25">
      <c r="A90" s="40" t="s">
        <v>231</v>
      </c>
      <c r="B90" s="39" t="s">
        <v>153</v>
      </c>
      <c r="C90" s="14" t="s">
        <v>56</v>
      </c>
      <c r="D90" s="13"/>
      <c r="E90" s="13">
        <v>33310661.309999999</v>
      </c>
      <c r="F90" s="13">
        <v>33310661.309999999</v>
      </c>
      <c r="G90" s="13">
        <v>29926964.77</v>
      </c>
      <c r="H90" s="19">
        <f t="shared" si="20"/>
        <v>89.842001308499391</v>
      </c>
      <c r="I90" s="19">
        <f t="shared" si="19"/>
        <v>89.842001308499391</v>
      </c>
      <c r="J90" s="30"/>
      <c r="K90" s="36">
        <f t="shared" si="21"/>
        <v>3383696.5399999991</v>
      </c>
      <c r="L90" s="30"/>
    </row>
    <row r="91" spans="1:12" ht="195.75" hidden="1" customHeight="1" x14ac:dyDescent="0.25">
      <c r="A91" s="40" t="s">
        <v>232</v>
      </c>
      <c r="B91" s="39" t="s">
        <v>154</v>
      </c>
      <c r="C91" s="14" t="s">
        <v>56</v>
      </c>
      <c r="D91" s="13"/>
      <c r="E91" s="13">
        <v>157797639</v>
      </c>
      <c r="F91" s="13">
        <v>149956704.34</v>
      </c>
      <c r="G91" s="13">
        <v>140947438</v>
      </c>
      <c r="H91" s="19">
        <f t="shared" si="20"/>
        <v>93.992088329993493</v>
      </c>
      <c r="I91" s="19">
        <f t="shared" si="19"/>
        <v>89.321639343412485</v>
      </c>
      <c r="J91" s="30"/>
      <c r="K91" s="36">
        <f t="shared" si="21"/>
        <v>9009266.3400000036</v>
      </c>
      <c r="L91" s="30" t="s">
        <v>411</v>
      </c>
    </row>
    <row r="92" spans="1:12" s="48" customFormat="1" hidden="1" x14ac:dyDescent="0.25">
      <c r="A92" s="41" t="s">
        <v>84</v>
      </c>
      <c r="B92" s="42" t="s">
        <v>1</v>
      </c>
      <c r="C92" s="43"/>
      <c r="D92" s="44" t="e">
        <f>#REF!</f>
        <v>#REF!</v>
      </c>
      <c r="E92" s="44">
        <f>E93</f>
        <v>346720077</v>
      </c>
      <c r="F92" s="44">
        <f t="shared" ref="F92:G92" si="24">F93</f>
        <v>248386007</v>
      </c>
      <c r="G92" s="44">
        <f t="shared" si="24"/>
        <v>229701124.91999999</v>
      </c>
      <c r="H92" s="19">
        <f t="shared" si="20"/>
        <v>92.477482002438236</v>
      </c>
      <c r="I92" s="45">
        <f t="shared" si="19"/>
        <v>66.249732899084464</v>
      </c>
      <c r="J92" s="46"/>
      <c r="K92" s="36">
        <f t="shared" si="21"/>
        <v>18684882.080000013</v>
      </c>
      <c r="L92" s="46"/>
    </row>
    <row r="93" spans="1:12" hidden="1" x14ac:dyDescent="0.25">
      <c r="A93" s="40" t="s">
        <v>233</v>
      </c>
      <c r="B93" s="39" t="s">
        <v>155</v>
      </c>
      <c r="C93" s="14" t="s">
        <v>56</v>
      </c>
      <c r="D93" s="13"/>
      <c r="E93" s="13">
        <v>346720077</v>
      </c>
      <c r="F93" s="13">
        <v>248386007</v>
      </c>
      <c r="G93" s="13">
        <v>229701124.91999999</v>
      </c>
      <c r="H93" s="19">
        <f t="shared" si="20"/>
        <v>92.477482002438236</v>
      </c>
      <c r="I93" s="19">
        <f t="shared" si="19"/>
        <v>66.249732899084464</v>
      </c>
      <c r="J93" s="14"/>
      <c r="K93" s="36">
        <f t="shared" si="21"/>
        <v>18684882.080000013</v>
      </c>
      <c r="L93" s="30"/>
    </row>
    <row r="94" spans="1:12" s="48" customFormat="1" ht="78.75" hidden="1" x14ac:dyDescent="0.25">
      <c r="A94" s="41" t="s">
        <v>85</v>
      </c>
      <c r="B94" s="42" t="s">
        <v>34</v>
      </c>
      <c r="C94" s="43"/>
      <c r="D94" s="44" t="e">
        <f>#REF!</f>
        <v>#REF!</v>
      </c>
      <c r="E94" s="44">
        <f>E95</f>
        <v>97146368</v>
      </c>
      <c r="F94" s="44">
        <f t="shared" ref="F94:G94" si="25">F95</f>
        <v>92150168</v>
      </c>
      <c r="G94" s="44">
        <f t="shared" si="25"/>
        <v>18405949.460000001</v>
      </c>
      <c r="H94" s="19">
        <f t="shared" si="20"/>
        <v>19.973864247322915</v>
      </c>
      <c r="I94" s="45">
        <f t="shared" si="19"/>
        <v>18.946616161707663</v>
      </c>
      <c r="J94" s="46"/>
      <c r="K94" s="36">
        <f t="shared" si="21"/>
        <v>73744218.539999992</v>
      </c>
      <c r="L94" s="46"/>
    </row>
    <row r="95" spans="1:12" ht="210" hidden="1" customHeight="1" x14ac:dyDescent="0.25">
      <c r="A95" s="40" t="s">
        <v>234</v>
      </c>
      <c r="B95" s="39" t="s">
        <v>293</v>
      </c>
      <c r="C95" s="14" t="s">
        <v>56</v>
      </c>
      <c r="D95" s="13"/>
      <c r="E95" s="13">
        <v>97146368</v>
      </c>
      <c r="F95" s="13">
        <v>92150168</v>
      </c>
      <c r="G95" s="13">
        <v>18405949.460000001</v>
      </c>
      <c r="H95" s="19">
        <f t="shared" si="20"/>
        <v>19.973864247322915</v>
      </c>
      <c r="I95" s="19">
        <f t="shared" si="19"/>
        <v>18.946616161707663</v>
      </c>
      <c r="J95" s="30" t="s">
        <v>334</v>
      </c>
      <c r="K95" s="36">
        <f t="shared" si="21"/>
        <v>73744218.539999992</v>
      </c>
      <c r="L95" s="30" t="s">
        <v>381</v>
      </c>
    </row>
    <row r="96" spans="1:12" ht="63" x14ac:dyDescent="0.25">
      <c r="A96" s="40" t="s">
        <v>86</v>
      </c>
      <c r="B96" s="39" t="s">
        <v>42</v>
      </c>
      <c r="C96" s="14"/>
      <c r="D96" s="13" t="e">
        <f>D97+D101</f>
        <v>#REF!</v>
      </c>
      <c r="E96" s="13">
        <f>E97+E101</f>
        <v>32180650</v>
      </c>
      <c r="F96" s="13">
        <f>F97+F101</f>
        <v>16013956</v>
      </c>
      <c r="G96" s="13">
        <f>G97+G101</f>
        <v>15765115.069999998</v>
      </c>
      <c r="H96" s="19">
        <f t="shared" si="20"/>
        <v>98.446099577143826</v>
      </c>
      <c r="I96" s="19">
        <f t="shared" si="19"/>
        <v>48.989423986153163</v>
      </c>
      <c r="J96" s="30"/>
      <c r="K96" s="36">
        <f t="shared" si="21"/>
        <v>248840.93000000156</v>
      </c>
      <c r="L96" s="30"/>
    </row>
    <row r="97" spans="1:12" s="48" customFormat="1" hidden="1" x14ac:dyDescent="0.25">
      <c r="A97" s="41" t="s">
        <v>87</v>
      </c>
      <c r="B97" s="42" t="s">
        <v>6</v>
      </c>
      <c r="C97" s="43"/>
      <c r="D97" s="44" t="e">
        <f>SUM(#REF!)</f>
        <v>#REF!</v>
      </c>
      <c r="E97" s="44">
        <f>SUM(E98:E100)</f>
        <v>31419750</v>
      </c>
      <c r="F97" s="44">
        <f t="shared" ref="F97:G97" si="26">SUM(F98:F100)</f>
        <v>15268056</v>
      </c>
      <c r="G97" s="44">
        <f t="shared" si="26"/>
        <v>15246165.069999998</v>
      </c>
      <c r="H97" s="19">
        <f t="shared" si="20"/>
        <v>99.856622676783473</v>
      </c>
      <c r="I97" s="45">
        <f t="shared" si="19"/>
        <v>48.524145067990673</v>
      </c>
      <c r="J97" s="46"/>
      <c r="K97" s="36">
        <f t="shared" si="21"/>
        <v>21890.930000001565</v>
      </c>
      <c r="L97" s="46"/>
    </row>
    <row r="98" spans="1:12" hidden="1" x14ac:dyDescent="0.25">
      <c r="A98" s="40" t="s">
        <v>235</v>
      </c>
      <c r="B98" s="39" t="s">
        <v>156</v>
      </c>
      <c r="C98" s="14" t="s">
        <v>60</v>
      </c>
      <c r="D98" s="13"/>
      <c r="E98" s="13">
        <v>137600</v>
      </c>
      <c r="F98" s="13">
        <v>63900</v>
      </c>
      <c r="G98" s="13">
        <v>63896</v>
      </c>
      <c r="H98" s="19">
        <f t="shared" si="20"/>
        <v>99.993740219092331</v>
      </c>
      <c r="I98" s="19">
        <f t="shared" si="19"/>
        <v>46.436046511627907</v>
      </c>
      <c r="J98" s="30" t="s">
        <v>305</v>
      </c>
      <c r="K98" s="36">
        <f t="shared" si="21"/>
        <v>4</v>
      </c>
      <c r="L98" s="30"/>
    </row>
    <row r="99" spans="1:12" ht="50.25" hidden="1" customHeight="1" x14ac:dyDescent="0.25">
      <c r="A99" s="40" t="s">
        <v>236</v>
      </c>
      <c r="B99" s="39" t="s">
        <v>157</v>
      </c>
      <c r="C99" s="14" t="s">
        <v>56</v>
      </c>
      <c r="D99" s="13"/>
      <c r="E99" s="13">
        <v>16389988</v>
      </c>
      <c r="F99" s="13">
        <v>311994</v>
      </c>
      <c r="G99" s="13">
        <v>290107.37</v>
      </c>
      <c r="H99" s="19">
        <f t="shared" si="20"/>
        <v>92.984919581786826</v>
      </c>
      <c r="I99" s="19">
        <f t="shared" si="19"/>
        <v>1.7700279585317571</v>
      </c>
      <c r="J99" s="30" t="s">
        <v>305</v>
      </c>
      <c r="K99" s="36">
        <f t="shared" si="21"/>
        <v>21886.630000000005</v>
      </c>
      <c r="L99" s="30" t="s">
        <v>382</v>
      </c>
    </row>
    <row r="100" spans="1:12" ht="31.5" hidden="1" x14ac:dyDescent="0.25">
      <c r="A100" s="40" t="s">
        <v>237</v>
      </c>
      <c r="B100" s="39" t="s">
        <v>158</v>
      </c>
      <c r="C100" s="14" t="s">
        <v>59</v>
      </c>
      <c r="D100" s="13"/>
      <c r="E100" s="13">
        <v>14892162</v>
      </c>
      <c r="F100" s="13">
        <v>14892162</v>
      </c>
      <c r="G100" s="13">
        <v>14892161.699999999</v>
      </c>
      <c r="H100" s="19">
        <f t="shared" si="20"/>
        <v>99.999997985517481</v>
      </c>
      <c r="I100" s="19">
        <f t="shared" si="19"/>
        <v>99.999997985517481</v>
      </c>
      <c r="J100" s="30"/>
      <c r="K100" s="36">
        <f t="shared" si="21"/>
        <v>0.30000000074505806</v>
      </c>
      <c r="L100" s="30"/>
    </row>
    <row r="101" spans="1:12" s="48" customFormat="1" ht="31.5" hidden="1" x14ac:dyDescent="0.25">
      <c r="A101" s="41" t="s">
        <v>88</v>
      </c>
      <c r="B101" s="42" t="s">
        <v>47</v>
      </c>
      <c r="C101" s="43"/>
      <c r="D101" s="44" t="e">
        <f>SUM(#REF!)</f>
        <v>#REF!</v>
      </c>
      <c r="E101" s="44">
        <f>SUM(E102:E105)</f>
        <v>760900</v>
      </c>
      <c r="F101" s="44">
        <f t="shared" ref="F101:G101" si="27">SUM(F102:F105)</f>
        <v>745900</v>
      </c>
      <c r="G101" s="44">
        <f t="shared" si="27"/>
        <v>518950</v>
      </c>
      <c r="H101" s="19">
        <f t="shared" si="20"/>
        <v>69.573669392679989</v>
      </c>
      <c r="I101" s="45">
        <f t="shared" si="19"/>
        <v>68.202129057694833</v>
      </c>
      <c r="J101" s="46"/>
      <c r="K101" s="36">
        <f t="shared" si="21"/>
        <v>226950</v>
      </c>
      <c r="L101" s="46"/>
    </row>
    <row r="102" spans="1:12" s="48" customFormat="1" ht="21.75" hidden="1" customHeight="1" x14ac:dyDescent="0.25">
      <c r="A102" s="40" t="s">
        <v>238</v>
      </c>
      <c r="B102" s="39" t="s">
        <v>294</v>
      </c>
      <c r="C102" s="14" t="s">
        <v>54</v>
      </c>
      <c r="D102" s="13"/>
      <c r="E102" s="13">
        <v>70000</v>
      </c>
      <c r="F102" s="13">
        <v>70000</v>
      </c>
      <c r="G102" s="13">
        <v>0</v>
      </c>
      <c r="H102" s="19">
        <f t="shared" si="20"/>
        <v>0</v>
      </c>
      <c r="I102" s="19">
        <f t="shared" si="19"/>
        <v>0</v>
      </c>
      <c r="J102" s="30" t="s">
        <v>320</v>
      </c>
      <c r="K102" s="36">
        <f t="shared" si="21"/>
        <v>70000</v>
      </c>
      <c r="L102" s="46"/>
    </row>
    <row r="103" spans="1:12" s="48" customFormat="1" ht="31.5" hidden="1" x14ac:dyDescent="0.25">
      <c r="A103" s="40" t="s">
        <v>239</v>
      </c>
      <c r="B103" s="39" t="s">
        <v>295</v>
      </c>
      <c r="C103" s="14" t="s">
        <v>60</v>
      </c>
      <c r="D103" s="13"/>
      <c r="E103" s="13">
        <v>26000</v>
      </c>
      <c r="F103" s="13">
        <v>26000</v>
      </c>
      <c r="G103" s="13">
        <v>0</v>
      </c>
      <c r="H103" s="19">
        <f t="shared" si="20"/>
        <v>0</v>
      </c>
      <c r="I103" s="19">
        <f t="shared" si="19"/>
        <v>0</v>
      </c>
      <c r="J103" s="30" t="s">
        <v>321</v>
      </c>
      <c r="K103" s="36">
        <f t="shared" si="21"/>
        <v>26000</v>
      </c>
      <c r="L103" s="46"/>
    </row>
    <row r="104" spans="1:12" hidden="1" x14ac:dyDescent="0.25">
      <c r="A104" s="40" t="s">
        <v>298</v>
      </c>
      <c r="B104" s="39" t="s">
        <v>159</v>
      </c>
      <c r="C104" s="14" t="s">
        <v>57</v>
      </c>
      <c r="D104" s="13"/>
      <c r="E104" s="13">
        <v>473643</v>
      </c>
      <c r="F104" s="13">
        <v>458643</v>
      </c>
      <c r="G104" s="13">
        <v>397693</v>
      </c>
      <c r="H104" s="19">
        <f t="shared" si="20"/>
        <v>86.710796850709599</v>
      </c>
      <c r="I104" s="19">
        <f t="shared" si="19"/>
        <v>83.964716041406717</v>
      </c>
      <c r="J104" s="30"/>
      <c r="K104" s="36">
        <f t="shared" si="21"/>
        <v>60950</v>
      </c>
      <c r="L104" s="30"/>
    </row>
    <row r="105" spans="1:12" ht="35.25" hidden="1" customHeight="1" x14ac:dyDescent="0.25">
      <c r="A105" s="40" t="s">
        <v>299</v>
      </c>
      <c r="B105" s="39" t="s">
        <v>160</v>
      </c>
      <c r="C105" s="14" t="s">
        <v>58</v>
      </c>
      <c r="D105" s="13"/>
      <c r="E105" s="13">
        <v>191257</v>
      </c>
      <c r="F105" s="13">
        <v>191257</v>
      </c>
      <c r="G105" s="13">
        <v>121257</v>
      </c>
      <c r="H105" s="19">
        <f t="shared" si="20"/>
        <v>63.400032417114147</v>
      </c>
      <c r="I105" s="19">
        <f t="shared" si="19"/>
        <v>63.400032417114147</v>
      </c>
      <c r="J105" s="30" t="s">
        <v>322</v>
      </c>
      <c r="K105" s="36">
        <f t="shared" si="21"/>
        <v>70000</v>
      </c>
      <c r="L105" s="30" t="s">
        <v>383</v>
      </c>
    </row>
    <row r="106" spans="1:12" ht="47.25" x14ac:dyDescent="0.25">
      <c r="A106" s="40" t="s">
        <v>89</v>
      </c>
      <c r="B106" s="39" t="s">
        <v>35</v>
      </c>
      <c r="C106" s="14"/>
      <c r="D106" s="13" t="e">
        <f>D107+D110</f>
        <v>#REF!</v>
      </c>
      <c r="E106" s="13">
        <f>E107+E110</f>
        <v>52976984</v>
      </c>
      <c r="F106" s="13">
        <f>F107+F110</f>
        <v>35245838.549999997</v>
      </c>
      <c r="G106" s="13">
        <f>G107+G110</f>
        <v>18774127.27</v>
      </c>
      <c r="H106" s="19">
        <f t="shared" si="20"/>
        <v>53.266223878790363</v>
      </c>
      <c r="I106" s="19">
        <f t="shared" si="19"/>
        <v>35.438271212268333</v>
      </c>
      <c r="J106" s="30"/>
      <c r="K106" s="36">
        <f t="shared" si="21"/>
        <v>16471711.279999997</v>
      </c>
      <c r="L106" s="30"/>
    </row>
    <row r="107" spans="1:12" s="48" customFormat="1" ht="47.25" hidden="1" x14ac:dyDescent="0.25">
      <c r="A107" s="41" t="s">
        <v>90</v>
      </c>
      <c r="B107" s="42" t="s">
        <v>43</v>
      </c>
      <c r="C107" s="43"/>
      <c r="D107" s="44" t="e">
        <f>SUM(#REF!)</f>
        <v>#REF!</v>
      </c>
      <c r="E107" s="44">
        <f>SUM(E108:E109)</f>
        <v>9622905</v>
      </c>
      <c r="F107" s="44">
        <f t="shared" ref="F107:G107" si="28">SUM(F108:F109)</f>
        <v>60000</v>
      </c>
      <c r="G107" s="44">
        <f t="shared" si="28"/>
        <v>59998.2</v>
      </c>
      <c r="H107" s="19">
        <f t="shared" si="20"/>
        <v>99.996999999999986</v>
      </c>
      <c r="I107" s="45">
        <f t="shared" si="19"/>
        <v>0.62349363315963324</v>
      </c>
      <c r="J107" s="46"/>
      <c r="K107" s="36">
        <f t="shared" si="21"/>
        <v>1.8000000000029104</v>
      </c>
      <c r="L107" s="46"/>
    </row>
    <row r="108" spans="1:12" ht="19.5" hidden="1" customHeight="1" x14ac:dyDescent="0.25">
      <c r="A108" s="64" t="s">
        <v>240</v>
      </c>
      <c r="B108" s="65" t="s">
        <v>161</v>
      </c>
      <c r="C108" s="14" t="s">
        <v>60</v>
      </c>
      <c r="D108" s="13"/>
      <c r="E108" s="13">
        <v>60000</v>
      </c>
      <c r="F108" s="13">
        <v>60000</v>
      </c>
      <c r="G108" s="13">
        <v>59998.2</v>
      </c>
      <c r="H108" s="19">
        <f t="shared" si="20"/>
        <v>99.996999999999986</v>
      </c>
      <c r="I108" s="19">
        <f t="shared" si="19"/>
        <v>99.996999999999986</v>
      </c>
      <c r="J108" s="30"/>
      <c r="K108" s="36">
        <f t="shared" si="21"/>
        <v>1.8000000000029104</v>
      </c>
      <c r="L108" s="61" t="s">
        <v>384</v>
      </c>
    </row>
    <row r="109" spans="1:12" ht="18" hidden="1" customHeight="1" x14ac:dyDescent="0.25">
      <c r="A109" s="64"/>
      <c r="B109" s="65"/>
      <c r="C109" s="14" t="s">
        <v>55</v>
      </c>
      <c r="D109" s="13"/>
      <c r="E109" s="13">
        <v>9562905</v>
      </c>
      <c r="F109" s="13">
        <v>0</v>
      </c>
      <c r="G109" s="13">
        <v>0</v>
      </c>
      <c r="H109" s="19">
        <v>0</v>
      </c>
      <c r="I109" s="19">
        <f t="shared" si="19"/>
        <v>0</v>
      </c>
      <c r="J109" s="30"/>
      <c r="K109" s="36">
        <f t="shared" si="21"/>
        <v>0</v>
      </c>
      <c r="L109" s="63"/>
    </row>
    <row r="110" spans="1:12" s="48" customFormat="1" ht="31.5" hidden="1" x14ac:dyDescent="0.25">
      <c r="A110" s="41" t="s">
        <v>91</v>
      </c>
      <c r="B110" s="42" t="s">
        <v>8</v>
      </c>
      <c r="C110" s="43"/>
      <c r="D110" s="44" t="e">
        <f>SUM(#REF!)</f>
        <v>#REF!</v>
      </c>
      <c r="E110" s="44">
        <f>SUM(E111:E117)</f>
        <v>43354079</v>
      </c>
      <c r="F110" s="44">
        <f t="shared" ref="F110" si="29">SUM(F111:F117)</f>
        <v>35185838.549999997</v>
      </c>
      <c r="G110" s="44">
        <f>SUM(G111:G117)</f>
        <v>18714129.07</v>
      </c>
      <c r="H110" s="19">
        <f t="shared" si="20"/>
        <v>53.186537087660234</v>
      </c>
      <c r="I110" s="45">
        <f t="shared" si="19"/>
        <v>43.165786245857049</v>
      </c>
      <c r="J110" s="46"/>
      <c r="K110" s="36">
        <f t="shared" si="21"/>
        <v>16471709.479999997</v>
      </c>
      <c r="L110" s="46"/>
    </row>
    <row r="111" spans="1:12" ht="27.75" hidden="1" customHeight="1" x14ac:dyDescent="0.25">
      <c r="A111" s="64" t="s">
        <v>241</v>
      </c>
      <c r="B111" s="65" t="s">
        <v>162</v>
      </c>
      <c r="C111" s="14" t="s">
        <v>60</v>
      </c>
      <c r="D111" s="13"/>
      <c r="E111" s="13">
        <v>319952</v>
      </c>
      <c r="F111" s="13">
        <v>248819</v>
      </c>
      <c r="G111" s="13">
        <v>120639.66</v>
      </c>
      <c r="H111" s="19">
        <f t="shared" si="20"/>
        <v>48.48490669924724</v>
      </c>
      <c r="I111" s="19">
        <f t="shared" si="19"/>
        <v>37.705549582437364</v>
      </c>
      <c r="J111" s="30"/>
      <c r="K111" s="36">
        <f t="shared" si="21"/>
        <v>128179.34</v>
      </c>
      <c r="L111" s="61" t="s">
        <v>385</v>
      </c>
    </row>
    <row r="112" spans="1:12" ht="41.25" hidden="1" customHeight="1" x14ac:dyDescent="0.25">
      <c r="A112" s="64"/>
      <c r="B112" s="65"/>
      <c r="C112" s="14" t="s">
        <v>59</v>
      </c>
      <c r="D112" s="13"/>
      <c r="E112" s="13">
        <v>61800</v>
      </c>
      <c r="F112" s="13">
        <v>46400</v>
      </c>
      <c r="G112" s="13">
        <v>46200</v>
      </c>
      <c r="H112" s="19">
        <f t="shared" si="20"/>
        <v>99.568965517241381</v>
      </c>
      <c r="I112" s="19">
        <f t="shared" si="19"/>
        <v>74.757281553398059</v>
      </c>
      <c r="J112" s="30" t="s">
        <v>345</v>
      </c>
      <c r="K112" s="36">
        <f t="shared" si="21"/>
        <v>200</v>
      </c>
      <c r="L112" s="62"/>
    </row>
    <row r="113" spans="1:12" ht="30" hidden="1" customHeight="1" x14ac:dyDescent="0.25">
      <c r="A113" s="64"/>
      <c r="B113" s="65"/>
      <c r="C113" s="14" t="s">
        <v>54</v>
      </c>
      <c r="D113" s="13"/>
      <c r="E113" s="13">
        <v>18650959</v>
      </c>
      <c r="F113" s="13">
        <v>16351415.550000001</v>
      </c>
      <c r="G113" s="13">
        <v>15343510.68</v>
      </c>
      <c r="H113" s="19">
        <f t="shared" si="20"/>
        <v>93.835977888776725</v>
      </c>
      <c r="I113" s="19">
        <f t="shared" si="19"/>
        <v>82.26660452151549</v>
      </c>
      <c r="J113" s="30"/>
      <c r="K113" s="36">
        <f t="shared" si="21"/>
        <v>1007904.870000001</v>
      </c>
      <c r="L113" s="62"/>
    </row>
    <row r="114" spans="1:12" ht="63" hidden="1" customHeight="1" x14ac:dyDescent="0.25">
      <c r="A114" s="64"/>
      <c r="B114" s="65"/>
      <c r="C114" s="14" t="s">
        <v>57</v>
      </c>
      <c r="D114" s="13"/>
      <c r="E114" s="13">
        <v>6075005</v>
      </c>
      <c r="F114" s="13">
        <v>1485138</v>
      </c>
      <c r="G114" s="13">
        <v>1382661.28</v>
      </c>
      <c r="H114" s="19">
        <f t="shared" si="20"/>
        <v>93.099852000285495</v>
      </c>
      <c r="I114" s="19">
        <f t="shared" si="19"/>
        <v>22.75983772852862</v>
      </c>
      <c r="J114" s="30" t="s">
        <v>342</v>
      </c>
      <c r="K114" s="36">
        <f t="shared" si="21"/>
        <v>102476.71999999997</v>
      </c>
      <c r="L114" s="62"/>
    </row>
    <row r="115" spans="1:12" ht="93" hidden="1" customHeight="1" x14ac:dyDescent="0.25">
      <c r="A115" s="64"/>
      <c r="B115" s="65"/>
      <c r="C115" s="14" t="s">
        <v>58</v>
      </c>
      <c r="D115" s="13"/>
      <c r="E115" s="13">
        <v>17657030</v>
      </c>
      <c r="F115" s="13">
        <v>16597666</v>
      </c>
      <c r="G115" s="13">
        <v>1553627.45</v>
      </c>
      <c r="H115" s="19">
        <f t="shared" si="20"/>
        <v>9.3605176173565603</v>
      </c>
      <c r="I115" s="19">
        <f t="shared" si="19"/>
        <v>8.7989172018170656</v>
      </c>
      <c r="J115" s="30" t="s">
        <v>349</v>
      </c>
      <c r="K115" s="36">
        <f t="shared" si="21"/>
        <v>15044038.550000001</v>
      </c>
      <c r="L115" s="62"/>
    </row>
    <row r="116" spans="1:12" ht="73.5" hidden="1" customHeight="1" x14ac:dyDescent="0.25">
      <c r="A116" s="64"/>
      <c r="B116" s="65"/>
      <c r="C116" s="14" t="s">
        <v>55</v>
      </c>
      <c r="D116" s="13"/>
      <c r="E116" s="13">
        <v>158033</v>
      </c>
      <c r="F116" s="13">
        <v>95000</v>
      </c>
      <c r="G116" s="13">
        <v>71500</v>
      </c>
      <c r="H116" s="19">
        <f t="shared" si="20"/>
        <v>75.26315789473685</v>
      </c>
      <c r="I116" s="19">
        <f t="shared" si="19"/>
        <v>45.24371492030145</v>
      </c>
      <c r="J116" s="30"/>
      <c r="K116" s="36">
        <f t="shared" si="21"/>
        <v>23500</v>
      </c>
      <c r="L116" s="62"/>
    </row>
    <row r="117" spans="1:12" ht="65.25" hidden="1" customHeight="1" x14ac:dyDescent="0.25">
      <c r="A117" s="64"/>
      <c r="B117" s="65"/>
      <c r="C117" s="14" t="s">
        <v>56</v>
      </c>
      <c r="D117" s="13"/>
      <c r="E117" s="13">
        <v>431300</v>
      </c>
      <c r="F117" s="13">
        <v>361400</v>
      </c>
      <c r="G117" s="13">
        <v>195990</v>
      </c>
      <c r="H117" s="19">
        <f t="shared" si="20"/>
        <v>54.230769230769226</v>
      </c>
      <c r="I117" s="19">
        <f t="shared" si="19"/>
        <v>45.441687920241129</v>
      </c>
      <c r="J117" s="30" t="s">
        <v>306</v>
      </c>
      <c r="K117" s="36">
        <f t="shared" si="21"/>
        <v>165410</v>
      </c>
      <c r="L117" s="63"/>
    </row>
    <row r="118" spans="1:12" ht="31.5" x14ac:dyDescent="0.25">
      <c r="A118" s="40" t="s">
        <v>92</v>
      </c>
      <c r="B118" s="39" t="s">
        <v>36</v>
      </c>
      <c r="C118" s="14"/>
      <c r="D118" s="13" t="e">
        <f>D119+D124+D128</f>
        <v>#REF!</v>
      </c>
      <c r="E118" s="13">
        <f>E119+E124+E128</f>
        <v>492097380</v>
      </c>
      <c r="F118" s="13">
        <f>F119+F124+F128</f>
        <v>340827697</v>
      </c>
      <c r="G118" s="13">
        <f>G119+G124+G128</f>
        <v>309543788.56999999</v>
      </c>
      <c r="H118" s="19">
        <f t="shared" si="20"/>
        <v>90.82119537075063</v>
      </c>
      <c r="I118" s="19">
        <f t="shared" si="19"/>
        <v>62.902953998657743</v>
      </c>
      <c r="J118" s="30"/>
      <c r="K118" s="36">
        <f t="shared" si="21"/>
        <v>31283908.430000007</v>
      </c>
      <c r="L118" s="30"/>
    </row>
    <row r="119" spans="1:12" s="48" customFormat="1" hidden="1" x14ac:dyDescent="0.25">
      <c r="A119" s="41" t="s">
        <v>93</v>
      </c>
      <c r="B119" s="42" t="s">
        <v>9</v>
      </c>
      <c r="C119" s="43"/>
      <c r="D119" s="44" t="e">
        <f>SUM(#REF!)</f>
        <v>#REF!</v>
      </c>
      <c r="E119" s="44">
        <f>SUM(E120:E123)</f>
        <v>402549762</v>
      </c>
      <c r="F119" s="44">
        <f t="shared" ref="F119:G119" si="30">SUM(F120:F123)</f>
        <v>271025133</v>
      </c>
      <c r="G119" s="44">
        <f t="shared" si="30"/>
        <v>259420521.51999998</v>
      </c>
      <c r="H119" s="19">
        <f t="shared" si="20"/>
        <v>95.718252638953601</v>
      </c>
      <c r="I119" s="45">
        <f t="shared" si="19"/>
        <v>64.444336081858125</v>
      </c>
      <c r="J119" s="46"/>
      <c r="K119" s="36">
        <f t="shared" si="21"/>
        <v>11604611.480000019</v>
      </c>
      <c r="L119" s="46"/>
    </row>
    <row r="120" spans="1:12" ht="63" hidden="1" x14ac:dyDescent="0.25">
      <c r="A120" s="40"/>
      <c r="B120" s="39" t="s">
        <v>277</v>
      </c>
      <c r="C120" s="14" t="s">
        <v>60</v>
      </c>
      <c r="D120" s="13"/>
      <c r="E120" s="13">
        <v>4570000</v>
      </c>
      <c r="F120" s="13">
        <v>0</v>
      </c>
      <c r="G120" s="13">
        <v>0</v>
      </c>
      <c r="H120" s="19">
        <v>0</v>
      </c>
      <c r="I120" s="19">
        <f t="shared" si="19"/>
        <v>0</v>
      </c>
      <c r="J120" s="30" t="s">
        <v>345</v>
      </c>
      <c r="K120" s="36">
        <f t="shared" si="21"/>
        <v>0</v>
      </c>
      <c r="L120" s="30"/>
    </row>
    <row r="121" spans="1:12" ht="146.25" hidden="1" customHeight="1" x14ac:dyDescent="0.25">
      <c r="A121" s="40" t="s">
        <v>242</v>
      </c>
      <c r="B121" s="39" t="s">
        <v>163</v>
      </c>
      <c r="C121" s="14" t="s">
        <v>60</v>
      </c>
      <c r="D121" s="13"/>
      <c r="E121" s="13">
        <v>395044975</v>
      </c>
      <c r="F121" s="13">
        <v>269306344</v>
      </c>
      <c r="G121" s="13">
        <v>258108912.31999999</v>
      </c>
      <c r="H121" s="19">
        <f t="shared" si="20"/>
        <v>95.842121090173791</v>
      </c>
      <c r="I121" s="19">
        <f t="shared" si="19"/>
        <v>65.336589161778349</v>
      </c>
      <c r="J121" s="30" t="s">
        <v>331</v>
      </c>
      <c r="K121" s="36">
        <f t="shared" si="21"/>
        <v>11197431.680000007</v>
      </c>
      <c r="L121" s="30" t="s">
        <v>412</v>
      </c>
    </row>
    <row r="122" spans="1:12" ht="66.75" hidden="1" customHeight="1" x14ac:dyDescent="0.25">
      <c r="A122" s="40" t="s">
        <v>243</v>
      </c>
      <c r="B122" s="39" t="s">
        <v>164</v>
      </c>
      <c r="C122" s="14" t="s">
        <v>60</v>
      </c>
      <c r="D122" s="13"/>
      <c r="E122" s="13">
        <v>2081687</v>
      </c>
      <c r="F122" s="13">
        <v>1368789</v>
      </c>
      <c r="G122" s="13">
        <v>1141701.29</v>
      </c>
      <c r="H122" s="19">
        <f t="shared" si="20"/>
        <v>83.409589790683597</v>
      </c>
      <c r="I122" s="19">
        <f t="shared" si="19"/>
        <v>54.845002634882192</v>
      </c>
      <c r="J122" s="30" t="s">
        <v>310</v>
      </c>
      <c r="K122" s="36">
        <f t="shared" si="21"/>
        <v>227087.70999999996</v>
      </c>
      <c r="L122" s="30" t="s">
        <v>386</v>
      </c>
    </row>
    <row r="123" spans="1:12" ht="399" hidden="1" customHeight="1" x14ac:dyDescent="0.25">
      <c r="A123" s="40" t="s">
        <v>244</v>
      </c>
      <c r="B123" s="39" t="s">
        <v>165</v>
      </c>
      <c r="C123" s="14" t="s">
        <v>55</v>
      </c>
      <c r="D123" s="13"/>
      <c r="E123" s="13">
        <v>853100</v>
      </c>
      <c r="F123" s="13">
        <v>350000</v>
      </c>
      <c r="G123" s="13">
        <v>169907.91</v>
      </c>
      <c r="H123" s="19">
        <f t="shared" si="20"/>
        <v>48.545117142857144</v>
      </c>
      <c r="I123" s="19">
        <f t="shared" si="19"/>
        <v>19.916529129058727</v>
      </c>
      <c r="J123" s="30"/>
      <c r="K123" s="36">
        <f t="shared" si="21"/>
        <v>180092.09</v>
      </c>
      <c r="L123" s="30" t="s">
        <v>387</v>
      </c>
    </row>
    <row r="124" spans="1:12" s="48" customFormat="1" ht="20.25" hidden="1" customHeight="1" x14ac:dyDescent="0.25">
      <c r="A124" s="41" t="s">
        <v>94</v>
      </c>
      <c r="B124" s="42" t="s">
        <v>10</v>
      </c>
      <c r="C124" s="43"/>
      <c r="D124" s="44" t="e">
        <f>#REF!</f>
        <v>#REF!</v>
      </c>
      <c r="E124" s="44">
        <f>SUM(E125:E127)</f>
        <v>82210118</v>
      </c>
      <c r="F124" s="44">
        <f t="shared" ref="F124:G124" si="31">SUM(F125:F127)</f>
        <v>62695064</v>
      </c>
      <c r="G124" s="44">
        <f t="shared" si="31"/>
        <v>43201054.879999995</v>
      </c>
      <c r="H124" s="19">
        <f t="shared" si="20"/>
        <v>68.906628566484912</v>
      </c>
      <c r="I124" s="45">
        <f t="shared" si="19"/>
        <v>52.549559507991461</v>
      </c>
      <c r="J124" s="46"/>
      <c r="K124" s="36">
        <f t="shared" si="21"/>
        <v>19494009.120000005</v>
      </c>
      <c r="L124" s="46"/>
    </row>
    <row r="125" spans="1:12" ht="166.5" hidden="1" customHeight="1" x14ac:dyDescent="0.25">
      <c r="A125" s="40" t="s">
        <v>245</v>
      </c>
      <c r="B125" s="39" t="s">
        <v>166</v>
      </c>
      <c r="C125" s="14" t="s">
        <v>60</v>
      </c>
      <c r="D125" s="13"/>
      <c r="E125" s="13">
        <v>43092018</v>
      </c>
      <c r="F125" s="13">
        <v>31365527</v>
      </c>
      <c r="G125" s="13">
        <v>27635869.84</v>
      </c>
      <c r="H125" s="19">
        <f t="shared" si="20"/>
        <v>88.109056289728528</v>
      </c>
      <c r="I125" s="19">
        <f t="shared" si="19"/>
        <v>64.13222476608081</v>
      </c>
      <c r="J125" s="30" t="s">
        <v>330</v>
      </c>
      <c r="K125" s="36">
        <f t="shared" si="21"/>
        <v>3729657.16</v>
      </c>
      <c r="L125" s="30" t="s">
        <v>388</v>
      </c>
    </row>
    <row r="126" spans="1:12" ht="63" hidden="1" x14ac:dyDescent="0.25">
      <c r="A126" s="40" t="s">
        <v>246</v>
      </c>
      <c r="B126" s="39" t="s">
        <v>167</v>
      </c>
      <c r="C126" s="14" t="s">
        <v>60</v>
      </c>
      <c r="D126" s="13"/>
      <c r="E126" s="13">
        <v>23400</v>
      </c>
      <c r="F126" s="13">
        <v>4212</v>
      </c>
      <c r="G126" s="13">
        <v>0</v>
      </c>
      <c r="H126" s="19">
        <f t="shared" si="20"/>
        <v>0</v>
      </c>
      <c r="I126" s="19">
        <f t="shared" si="19"/>
        <v>0</v>
      </c>
      <c r="J126" s="30" t="s">
        <v>311</v>
      </c>
      <c r="K126" s="36">
        <f t="shared" si="21"/>
        <v>4212</v>
      </c>
      <c r="L126" s="30" t="s">
        <v>389</v>
      </c>
    </row>
    <row r="127" spans="1:12" ht="51" hidden="1" customHeight="1" x14ac:dyDescent="0.25">
      <c r="A127" s="40" t="s">
        <v>247</v>
      </c>
      <c r="B127" s="39" t="s">
        <v>168</v>
      </c>
      <c r="C127" s="14" t="s">
        <v>60</v>
      </c>
      <c r="D127" s="13"/>
      <c r="E127" s="13">
        <v>39094700</v>
      </c>
      <c r="F127" s="13">
        <v>31325325</v>
      </c>
      <c r="G127" s="13">
        <v>15565185.039999999</v>
      </c>
      <c r="H127" s="19">
        <f t="shared" si="20"/>
        <v>49.688822190990834</v>
      </c>
      <c r="I127" s="19">
        <f t="shared" si="19"/>
        <v>39.814054181257305</v>
      </c>
      <c r="J127" s="30" t="s">
        <v>313</v>
      </c>
      <c r="K127" s="36">
        <f t="shared" si="21"/>
        <v>15760139.960000001</v>
      </c>
      <c r="L127" s="30" t="s">
        <v>390</v>
      </c>
    </row>
    <row r="128" spans="1:12" s="48" customFormat="1" hidden="1" x14ac:dyDescent="0.25">
      <c r="A128" s="41" t="s">
        <v>95</v>
      </c>
      <c r="B128" s="42" t="s">
        <v>11</v>
      </c>
      <c r="C128" s="43"/>
      <c r="D128" s="44" t="e">
        <f>#REF!</f>
        <v>#REF!</v>
      </c>
      <c r="E128" s="44">
        <f>SUM(E129:E131)</f>
        <v>7337500</v>
      </c>
      <c r="F128" s="44">
        <f t="shared" ref="F128:G128" si="32">SUM(F129:F131)</f>
        <v>7107500</v>
      </c>
      <c r="G128" s="44">
        <f t="shared" si="32"/>
        <v>6922212.1699999999</v>
      </c>
      <c r="H128" s="19">
        <f t="shared" si="20"/>
        <v>97.393066056982065</v>
      </c>
      <c r="I128" s="45">
        <f t="shared" si="19"/>
        <v>94.340199931856887</v>
      </c>
      <c r="J128" s="46"/>
      <c r="K128" s="36">
        <f t="shared" si="21"/>
        <v>185287.83000000007</v>
      </c>
      <c r="L128" s="46"/>
    </row>
    <row r="129" spans="1:12" ht="31.5" hidden="1" x14ac:dyDescent="0.25">
      <c r="A129" s="40" t="s">
        <v>248</v>
      </c>
      <c r="B129" s="39" t="s">
        <v>169</v>
      </c>
      <c r="C129" s="14" t="s">
        <v>60</v>
      </c>
      <c r="D129" s="13"/>
      <c r="E129" s="13">
        <v>5981300</v>
      </c>
      <c r="F129" s="13">
        <v>5981300</v>
      </c>
      <c r="G129" s="13">
        <v>5981233.3300000001</v>
      </c>
      <c r="H129" s="19">
        <f t="shared" si="20"/>
        <v>99.998885359370036</v>
      </c>
      <c r="I129" s="19">
        <f t="shared" si="19"/>
        <v>99.998885359370036</v>
      </c>
      <c r="J129" s="30"/>
      <c r="K129" s="36">
        <f t="shared" si="21"/>
        <v>66.669999999925494</v>
      </c>
      <c r="L129" s="30"/>
    </row>
    <row r="130" spans="1:12" ht="31.5" hidden="1" x14ac:dyDescent="0.25">
      <c r="A130" s="40" t="s">
        <v>249</v>
      </c>
      <c r="B130" s="39" t="s">
        <v>170</v>
      </c>
      <c r="C130" s="14" t="s">
        <v>60</v>
      </c>
      <c r="D130" s="13"/>
      <c r="E130" s="13">
        <v>526200</v>
      </c>
      <c r="F130" s="13">
        <v>526200</v>
      </c>
      <c r="G130" s="13">
        <v>526111.11</v>
      </c>
      <c r="H130" s="19">
        <f t="shared" si="20"/>
        <v>99.983107183580387</v>
      </c>
      <c r="I130" s="19">
        <f t="shared" si="19"/>
        <v>99.983107183580387</v>
      </c>
      <c r="J130" s="30"/>
      <c r="K130" s="36">
        <f t="shared" si="21"/>
        <v>88.89000000001397</v>
      </c>
      <c r="L130" s="30"/>
    </row>
    <row r="131" spans="1:12" ht="31.5" hidden="1" x14ac:dyDescent="0.25">
      <c r="A131" s="40" t="s">
        <v>250</v>
      </c>
      <c r="B131" s="39" t="s">
        <v>171</v>
      </c>
      <c r="C131" s="14" t="s">
        <v>60</v>
      </c>
      <c r="D131" s="13"/>
      <c r="E131" s="13">
        <v>830000</v>
      </c>
      <c r="F131" s="13">
        <v>600000</v>
      </c>
      <c r="G131" s="13">
        <v>414867.73</v>
      </c>
      <c r="H131" s="19">
        <f t="shared" si="20"/>
        <v>69.144621666666666</v>
      </c>
      <c r="I131" s="19">
        <f t="shared" si="19"/>
        <v>49.984063855421681</v>
      </c>
      <c r="J131" s="30" t="s">
        <v>312</v>
      </c>
      <c r="K131" s="36">
        <f t="shared" si="21"/>
        <v>185132.27000000002</v>
      </c>
      <c r="L131" s="30" t="s">
        <v>391</v>
      </c>
    </row>
    <row r="132" spans="1:12" ht="31.5" x14ac:dyDescent="0.25">
      <c r="A132" s="40" t="s">
        <v>96</v>
      </c>
      <c r="B132" s="39" t="s">
        <v>37</v>
      </c>
      <c r="C132" s="14"/>
      <c r="D132" s="13" t="e">
        <f>D133+D135+D140</f>
        <v>#REF!</v>
      </c>
      <c r="E132" s="13">
        <f>E133+E135+E140</f>
        <v>1263469155</v>
      </c>
      <c r="F132" s="13">
        <f>F133+F135+F140</f>
        <v>677958768</v>
      </c>
      <c r="G132" s="13">
        <f>G133+G135+G140</f>
        <v>576324602.3599999</v>
      </c>
      <c r="H132" s="19">
        <f t="shared" si="20"/>
        <v>85.008798405274092</v>
      </c>
      <c r="I132" s="19">
        <f t="shared" si="19"/>
        <v>45.61445762876577</v>
      </c>
      <c r="J132" s="30"/>
      <c r="K132" s="36">
        <f t="shared" si="21"/>
        <v>101634165.6400001</v>
      </c>
      <c r="L132" s="30"/>
    </row>
    <row r="133" spans="1:12" s="48" customFormat="1" ht="17.25" hidden="1" customHeight="1" x14ac:dyDescent="0.25">
      <c r="A133" s="41" t="s">
        <v>97</v>
      </c>
      <c r="B133" s="42" t="s">
        <v>13</v>
      </c>
      <c r="C133" s="43"/>
      <c r="D133" s="44" t="e">
        <f>#REF!</f>
        <v>#REF!</v>
      </c>
      <c r="E133" s="44">
        <f>E134</f>
        <v>353478124</v>
      </c>
      <c r="F133" s="44">
        <f t="shared" ref="F133:G133" si="33">F134</f>
        <v>234761096</v>
      </c>
      <c r="G133" s="44">
        <f t="shared" si="33"/>
        <v>234659553.69999999</v>
      </c>
      <c r="H133" s="19">
        <f t="shared" si="20"/>
        <v>99.956746538617281</v>
      </c>
      <c r="I133" s="45">
        <f t="shared" si="19"/>
        <v>66.385877305380291</v>
      </c>
      <c r="J133" s="46"/>
      <c r="K133" s="36">
        <f t="shared" si="21"/>
        <v>101542.30000001192</v>
      </c>
      <c r="L133" s="46"/>
    </row>
    <row r="134" spans="1:12" ht="31.5" hidden="1" x14ac:dyDescent="0.25">
      <c r="A134" s="40" t="s">
        <v>251</v>
      </c>
      <c r="B134" s="39" t="s">
        <v>172</v>
      </c>
      <c r="C134" s="14" t="s">
        <v>56</v>
      </c>
      <c r="D134" s="13"/>
      <c r="E134" s="13">
        <v>353478124</v>
      </c>
      <c r="F134" s="13">
        <v>234761096</v>
      </c>
      <c r="G134" s="13">
        <v>234659553.69999999</v>
      </c>
      <c r="H134" s="19">
        <f t="shared" si="20"/>
        <v>99.956746538617281</v>
      </c>
      <c r="I134" s="19">
        <f t="shared" ref="I134:I156" si="34">G134/E134*100</f>
        <v>66.385877305380291</v>
      </c>
      <c r="J134" s="30" t="s">
        <v>305</v>
      </c>
      <c r="K134" s="36">
        <f t="shared" si="21"/>
        <v>101542.30000001192</v>
      </c>
      <c r="L134" s="30"/>
    </row>
    <row r="135" spans="1:12" s="48" customFormat="1" ht="20.25" hidden="1" customHeight="1" x14ac:dyDescent="0.25">
      <c r="A135" s="41" t="s">
        <v>98</v>
      </c>
      <c r="B135" s="42" t="s">
        <v>14</v>
      </c>
      <c r="C135" s="43"/>
      <c r="D135" s="44" t="e">
        <f>SUM(#REF!)</f>
        <v>#REF!</v>
      </c>
      <c r="E135" s="44">
        <f>SUM(E136:E139)</f>
        <v>877023270</v>
      </c>
      <c r="F135" s="44">
        <f>SUM(F136:F139)</f>
        <v>434225613</v>
      </c>
      <c r="G135" s="44">
        <f>SUM(G136:G139)</f>
        <v>334665853.40999997</v>
      </c>
      <c r="H135" s="19">
        <f t="shared" ref="H135:H182" si="35">G135/F135*100</f>
        <v>77.071882309715335</v>
      </c>
      <c r="I135" s="45">
        <f t="shared" si="34"/>
        <v>38.159290050536512</v>
      </c>
      <c r="J135" s="46"/>
      <c r="K135" s="36">
        <f t="shared" ref="K135:K182" si="36">F135-G135</f>
        <v>99559759.590000033</v>
      </c>
      <c r="L135" s="46"/>
    </row>
    <row r="136" spans="1:12" ht="107.25" hidden="1" customHeight="1" x14ac:dyDescent="0.25">
      <c r="A136" s="64" t="s">
        <v>252</v>
      </c>
      <c r="B136" s="65" t="s">
        <v>173</v>
      </c>
      <c r="C136" s="14" t="s">
        <v>56</v>
      </c>
      <c r="D136" s="13"/>
      <c r="E136" s="13">
        <v>79221877</v>
      </c>
      <c r="F136" s="13">
        <v>0</v>
      </c>
      <c r="G136" s="13">
        <v>0</v>
      </c>
      <c r="H136" s="19">
        <v>0</v>
      </c>
      <c r="I136" s="19">
        <f t="shared" si="34"/>
        <v>0</v>
      </c>
      <c r="J136" s="30" t="s">
        <v>305</v>
      </c>
      <c r="K136" s="36">
        <f t="shared" si="36"/>
        <v>0</v>
      </c>
      <c r="L136" s="61" t="s">
        <v>392</v>
      </c>
    </row>
    <row r="137" spans="1:12" ht="101.25" hidden="1" customHeight="1" x14ac:dyDescent="0.25">
      <c r="A137" s="64"/>
      <c r="B137" s="65"/>
      <c r="C137" s="14" t="s">
        <v>55</v>
      </c>
      <c r="D137" s="13"/>
      <c r="E137" s="13">
        <v>458671367</v>
      </c>
      <c r="F137" s="13">
        <v>158305990</v>
      </c>
      <c r="G137" s="13">
        <v>90140850</v>
      </c>
      <c r="H137" s="19">
        <f t="shared" si="35"/>
        <v>56.940896551040176</v>
      </c>
      <c r="I137" s="19">
        <f t="shared" si="34"/>
        <v>19.652600202532373</v>
      </c>
      <c r="J137" s="30"/>
      <c r="K137" s="36">
        <f t="shared" si="36"/>
        <v>68165140</v>
      </c>
      <c r="L137" s="63"/>
    </row>
    <row r="138" spans="1:12" ht="47.25" hidden="1" x14ac:dyDescent="0.25">
      <c r="A138" s="64" t="s">
        <v>253</v>
      </c>
      <c r="B138" s="65" t="s">
        <v>174</v>
      </c>
      <c r="C138" s="14" t="s">
        <v>59</v>
      </c>
      <c r="D138" s="13"/>
      <c r="E138" s="13">
        <v>6002880</v>
      </c>
      <c r="F138" s="13">
        <v>5889550</v>
      </c>
      <c r="G138" s="13">
        <v>0</v>
      </c>
      <c r="H138" s="19">
        <f t="shared" si="35"/>
        <v>0</v>
      </c>
      <c r="I138" s="19">
        <f t="shared" si="34"/>
        <v>0</v>
      </c>
      <c r="J138" s="30" t="s">
        <v>351</v>
      </c>
      <c r="K138" s="36">
        <f t="shared" si="36"/>
        <v>5889550</v>
      </c>
      <c r="L138" s="61" t="s">
        <v>393</v>
      </c>
    </row>
    <row r="139" spans="1:12" ht="54.75" hidden="1" customHeight="1" x14ac:dyDescent="0.25">
      <c r="A139" s="64"/>
      <c r="B139" s="65"/>
      <c r="C139" s="14" t="s">
        <v>56</v>
      </c>
      <c r="D139" s="13"/>
      <c r="E139" s="13">
        <v>333127146</v>
      </c>
      <c r="F139" s="13">
        <v>270030073</v>
      </c>
      <c r="G139" s="13">
        <v>244525003.41</v>
      </c>
      <c r="H139" s="19">
        <f t="shared" si="35"/>
        <v>90.554729957799921</v>
      </c>
      <c r="I139" s="19">
        <f t="shared" si="34"/>
        <v>73.402905270890173</v>
      </c>
      <c r="J139" s="30" t="s">
        <v>328</v>
      </c>
      <c r="K139" s="36">
        <f t="shared" si="36"/>
        <v>25505069.590000004</v>
      </c>
      <c r="L139" s="63"/>
    </row>
    <row r="140" spans="1:12" s="48" customFormat="1" hidden="1" x14ac:dyDescent="0.25">
      <c r="A140" s="41" t="s">
        <v>99</v>
      </c>
      <c r="B140" s="42" t="s">
        <v>7</v>
      </c>
      <c r="C140" s="43"/>
      <c r="D140" s="44" t="e">
        <f>SUM(#REF!)</f>
        <v>#REF!</v>
      </c>
      <c r="E140" s="44">
        <f>SUM(E141:E142)</f>
        <v>32967761</v>
      </c>
      <c r="F140" s="44">
        <f t="shared" ref="F140:G140" si="37">SUM(F141:F142)</f>
        <v>8972059</v>
      </c>
      <c r="G140" s="44">
        <f t="shared" si="37"/>
        <v>6999195.25</v>
      </c>
      <c r="H140" s="19">
        <f t="shared" si="35"/>
        <v>78.01102567426274</v>
      </c>
      <c r="I140" s="45">
        <f t="shared" si="34"/>
        <v>21.230423412739494</v>
      </c>
      <c r="J140" s="46"/>
      <c r="K140" s="36">
        <f t="shared" si="36"/>
        <v>1972863.75</v>
      </c>
      <c r="L140" s="46"/>
    </row>
    <row r="141" spans="1:12" ht="62.25" hidden="1" customHeight="1" x14ac:dyDescent="0.25">
      <c r="A141" s="64" t="s">
        <v>254</v>
      </c>
      <c r="B141" s="65" t="s">
        <v>175</v>
      </c>
      <c r="C141" s="14" t="s">
        <v>56</v>
      </c>
      <c r="D141" s="13"/>
      <c r="E141" s="13">
        <v>31350709</v>
      </c>
      <c r="F141" s="13">
        <v>8493959</v>
      </c>
      <c r="G141" s="13">
        <v>6999195.25</v>
      </c>
      <c r="H141" s="19">
        <f t="shared" si="35"/>
        <v>82.402037141926399</v>
      </c>
      <c r="I141" s="19">
        <f t="shared" si="34"/>
        <v>22.325476753970701</v>
      </c>
      <c r="J141" s="30" t="s">
        <v>307</v>
      </c>
      <c r="K141" s="36">
        <f t="shared" si="36"/>
        <v>1494763.75</v>
      </c>
      <c r="L141" s="61" t="s">
        <v>394</v>
      </c>
    </row>
    <row r="142" spans="1:12" ht="96" hidden="1" customHeight="1" x14ac:dyDescent="0.25">
      <c r="A142" s="64"/>
      <c r="B142" s="65"/>
      <c r="C142" s="14" t="s">
        <v>55</v>
      </c>
      <c r="D142" s="13"/>
      <c r="E142" s="13">
        <v>1617052</v>
      </c>
      <c r="F142" s="13">
        <v>478100</v>
      </c>
      <c r="G142" s="13">
        <v>0</v>
      </c>
      <c r="H142" s="19">
        <f t="shared" si="35"/>
        <v>0</v>
      </c>
      <c r="I142" s="19">
        <f t="shared" si="34"/>
        <v>0</v>
      </c>
      <c r="J142" s="30"/>
      <c r="K142" s="36">
        <f t="shared" si="36"/>
        <v>478100</v>
      </c>
      <c r="L142" s="63"/>
    </row>
    <row r="143" spans="1:12" ht="31.5" x14ac:dyDescent="0.25">
      <c r="A143" s="40" t="s">
        <v>100</v>
      </c>
      <c r="B143" s="39" t="s">
        <v>38</v>
      </c>
      <c r="C143" s="14"/>
      <c r="D143" s="13" t="e">
        <f>D144</f>
        <v>#REF!</v>
      </c>
      <c r="E143" s="13">
        <f>E144</f>
        <v>86180536</v>
      </c>
      <c r="F143" s="13">
        <f>F144</f>
        <v>55266843</v>
      </c>
      <c r="G143" s="13">
        <f>G144</f>
        <v>55190526.109999999</v>
      </c>
      <c r="H143" s="19">
        <f t="shared" si="35"/>
        <v>99.861911978579997</v>
      </c>
      <c r="I143" s="19">
        <f t="shared" si="34"/>
        <v>64.040592773755776</v>
      </c>
      <c r="J143" s="30"/>
      <c r="K143" s="36">
        <f t="shared" si="36"/>
        <v>76316.890000000596</v>
      </c>
      <c r="L143" s="30"/>
    </row>
    <row r="144" spans="1:12" s="48" customFormat="1" ht="31.5" hidden="1" x14ac:dyDescent="0.25">
      <c r="A144" s="41" t="s">
        <v>101</v>
      </c>
      <c r="B144" s="42" t="s">
        <v>15</v>
      </c>
      <c r="C144" s="43"/>
      <c r="D144" s="44" t="e">
        <f>#REF!</f>
        <v>#REF!</v>
      </c>
      <c r="E144" s="44">
        <f>E145</f>
        <v>86180536</v>
      </c>
      <c r="F144" s="44">
        <f t="shared" ref="F144:G144" si="38">F145</f>
        <v>55266843</v>
      </c>
      <c r="G144" s="44">
        <f t="shared" si="38"/>
        <v>55190526.109999999</v>
      </c>
      <c r="H144" s="19">
        <f t="shared" si="35"/>
        <v>99.861911978579997</v>
      </c>
      <c r="I144" s="45">
        <f t="shared" si="34"/>
        <v>64.040592773755776</v>
      </c>
      <c r="J144" s="46"/>
      <c r="K144" s="36">
        <f t="shared" si="36"/>
        <v>76316.890000000596</v>
      </c>
      <c r="L144" s="46"/>
    </row>
    <row r="145" spans="1:12" hidden="1" x14ac:dyDescent="0.25">
      <c r="A145" s="40" t="s">
        <v>255</v>
      </c>
      <c r="B145" s="39" t="s">
        <v>176</v>
      </c>
      <c r="C145" s="14" t="s">
        <v>296</v>
      </c>
      <c r="D145" s="13"/>
      <c r="E145" s="13">
        <v>86180536</v>
      </c>
      <c r="F145" s="13">
        <v>55266843</v>
      </c>
      <c r="G145" s="13">
        <v>55190526.109999999</v>
      </c>
      <c r="H145" s="19">
        <f t="shared" si="35"/>
        <v>99.861911978579997</v>
      </c>
      <c r="I145" s="19">
        <f t="shared" si="34"/>
        <v>64.040592773755776</v>
      </c>
      <c r="J145" s="30"/>
      <c r="K145" s="36">
        <f t="shared" si="36"/>
        <v>76316.890000000596</v>
      </c>
      <c r="L145" s="30"/>
    </row>
    <row r="146" spans="1:12" x14ac:dyDescent="0.25">
      <c r="A146" s="40" t="s">
        <v>102</v>
      </c>
      <c r="B146" s="39" t="s">
        <v>50</v>
      </c>
      <c r="C146" s="14"/>
      <c r="D146" s="13" t="e">
        <f>D147+#REF!+#REF!</f>
        <v>#REF!</v>
      </c>
      <c r="E146" s="13">
        <f>E147+E150+E154+E157</f>
        <v>83412450</v>
      </c>
      <c r="F146" s="13">
        <f t="shared" ref="F146:G146" si="39">F147+F150+F154+F157</f>
        <v>63521317</v>
      </c>
      <c r="G146" s="13">
        <f t="shared" si="39"/>
        <v>54609903.160000004</v>
      </c>
      <c r="H146" s="19">
        <f t="shared" si="35"/>
        <v>85.970986968044144</v>
      </c>
      <c r="I146" s="19">
        <f t="shared" si="34"/>
        <v>65.469726833344438</v>
      </c>
      <c r="J146" s="30"/>
      <c r="K146" s="36">
        <f t="shared" si="36"/>
        <v>8911413.8399999961</v>
      </c>
      <c r="L146" s="30"/>
    </row>
    <row r="147" spans="1:12" s="48" customFormat="1" ht="31.5" hidden="1" x14ac:dyDescent="0.25">
      <c r="A147" s="41" t="s">
        <v>103</v>
      </c>
      <c r="B147" s="42" t="s">
        <v>61</v>
      </c>
      <c r="C147" s="43"/>
      <c r="D147" s="44" t="e">
        <f>SUM(#REF!)</f>
        <v>#REF!</v>
      </c>
      <c r="E147" s="44">
        <f>SUM(E148:E149)</f>
        <v>7540200</v>
      </c>
      <c r="F147" s="44">
        <f t="shared" ref="F147:G147" si="40">SUM(F148:F149)</f>
        <v>7231800</v>
      </c>
      <c r="G147" s="44">
        <f t="shared" si="40"/>
        <v>6843017.6200000001</v>
      </c>
      <c r="H147" s="19">
        <f t="shared" si="35"/>
        <v>94.623988771813387</v>
      </c>
      <c r="I147" s="45">
        <f t="shared" si="34"/>
        <v>90.753794594307848</v>
      </c>
      <c r="J147" s="46"/>
      <c r="K147" s="36">
        <f t="shared" si="36"/>
        <v>388782.37999999989</v>
      </c>
      <c r="L147" s="46"/>
    </row>
    <row r="148" spans="1:12" hidden="1" x14ac:dyDescent="0.25">
      <c r="A148" s="64" t="s">
        <v>256</v>
      </c>
      <c r="B148" s="65" t="s">
        <v>177</v>
      </c>
      <c r="C148" s="14" t="s">
        <v>54</v>
      </c>
      <c r="D148" s="13"/>
      <c r="E148" s="13">
        <v>1590200</v>
      </c>
      <c r="F148" s="13">
        <v>1281800</v>
      </c>
      <c r="G148" s="13">
        <v>1093017.6200000001</v>
      </c>
      <c r="H148" s="19">
        <f t="shared" si="35"/>
        <v>85.272087689187089</v>
      </c>
      <c r="I148" s="19">
        <f t="shared" si="34"/>
        <v>68.734600679159868</v>
      </c>
      <c r="J148" s="30" t="s">
        <v>329</v>
      </c>
      <c r="K148" s="36">
        <f t="shared" si="36"/>
        <v>188782.37999999989</v>
      </c>
      <c r="L148" s="61" t="s">
        <v>329</v>
      </c>
    </row>
    <row r="149" spans="1:12" hidden="1" x14ac:dyDescent="0.25">
      <c r="A149" s="64"/>
      <c r="B149" s="65"/>
      <c r="C149" s="14" t="s">
        <v>60</v>
      </c>
      <c r="D149" s="13"/>
      <c r="E149" s="13">
        <v>5950000</v>
      </c>
      <c r="F149" s="13">
        <v>5950000</v>
      </c>
      <c r="G149" s="13">
        <v>5750000</v>
      </c>
      <c r="H149" s="19">
        <f t="shared" si="35"/>
        <v>96.638655462184872</v>
      </c>
      <c r="I149" s="19">
        <f t="shared" si="34"/>
        <v>96.638655462184872</v>
      </c>
      <c r="J149" s="30"/>
      <c r="K149" s="36">
        <f t="shared" si="36"/>
        <v>200000</v>
      </c>
      <c r="L149" s="63"/>
    </row>
    <row r="150" spans="1:12" s="48" customFormat="1" ht="47.25" hidden="1" x14ac:dyDescent="0.25">
      <c r="A150" s="41" t="s">
        <v>104</v>
      </c>
      <c r="B150" s="42" t="s">
        <v>12</v>
      </c>
      <c r="C150" s="43"/>
      <c r="D150" s="44"/>
      <c r="E150" s="44">
        <f>SUM(E151:E153)</f>
        <v>59060010</v>
      </c>
      <c r="F150" s="44">
        <f t="shared" ref="F150:G150" si="41">SUM(F151:F153)</f>
        <v>43308237</v>
      </c>
      <c r="G150" s="44">
        <f t="shared" si="41"/>
        <v>36274604.859999999</v>
      </c>
      <c r="H150" s="19">
        <f t="shared" si="35"/>
        <v>83.759135381105438</v>
      </c>
      <c r="I150" s="45">
        <f t="shared" si="34"/>
        <v>61.419909783286521</v>
      </c>
      <c r="J150" s="46"/>
      <c r="K150" s="36">
        <f t="shared" si="36"/>
        <v>7033632.1400000006</v>
      </c>
      <c r="L150" s="46"/>
    </row>
    <row r="151" spans="1:12" ht="59.25" hidden="1" customHeight="1" x14ac:dyDescent="0.25">
      <c r="A151" s="55" t="s">
        <v>257</v>
      </c>
      <c r="B151" s="58" t="s">
        <v>278</v>
      </c>
      <c r="C151" s="14" t="s">
        <v>60</v>
      </c>
      <c r="D151" s="13"/>
      <c r="E151" s="13">
        <v>26953000</v>
      </c>
      <c r="F151" s="13">
        <v>21060827</v>
      </c>
      <c r="G151" s="13">
        <v>19797177.66</v>
      </c>
      <c r="H151" s="19">
        <f t="shared" si="35"/>
        <v>94.000001329482458</v>
      </c>
      <c r="I151" s="19">
        <f t="shared" si="34"/>
        <v>73.450738915890625</v>
      </c>
      <c r="J151" s="30"/>
      <c r="K151" s="36">
        <f t="shared" si="36"/>
        <v>1263649.3399999999</v>
      </c>
      <c r="L151" s="61" t="s">
        <v>395</v>
      </c>
    </row>
    <row r="152" spans="1:12" ht="45.75" hidden="1" customHeight="1" x14ac:dyDescent="0.25">
      <c r="A152" s="57"/>
      <c r="B152" s="60"/>
      <c r="C152" s="14" t="s">
        <v>59</v>
      </c>
      <c r="D152" s="13"/>
      <c r="E152" s="13">
        <v>31874343</v>
      </c>
      <c r="F152" s="13">
        <v>22014743</v>
      </c>
      <c r="G152" s="13">
        <v>16339027.199999999</v>
      </c>
      <c r="H152" s="19">
        <f t="shared" si="35"/>
        <v>74.218568892673417</v>
      </c>
      <c r="I152" s="19">
        <f t="shared" si="34"/>
        <v>51.260749750983102</v>
      </c>
      <c r="J152" s="30" t="s">
        <v>352</v>
      </c>
      <c r="K152" s="36">
        <f t="shared" si="36"/>
        <v>5675715.8000000007</v>
      </c>
      <c r="L152" s="63"/>
    </row>
    <row r="153" spans="1:12" ht="31.5" hidden="1" x14ac:dyDescent="0.25">
      <c r="A153" s="40" t="s">
        <v>280</v>
      </c>
      <c r="B153" s="39" t="s">
        <v>279</v>
      </c>
      <c r="C153" s="14" t="s">
        <v>60</v>
      </c>
      <c r="D153" s="13"/>
      <c r="E153" s="13">
        <v>232667</v>
      </c>
      <c r="F153" s="13">
        <v>232667</v>
      </c>
      <c r="G153" s="13">
        <v>138400</v>
      </c>
      <c r="H153" s="19">
        <f t="shared" si="35"/>
        <v>59.484155466825982</v>
      </c>
      <c r="I153" s="19">
        <f t="shared" si="34"/>
        <v>59.484155466825982</v>
      </c>
      <c r="J153" s="30" t="s">
        <v>335</v>
      </c>
      <c r="K153" s="36">
        <f t="shared" si="36"/>
        <v>94267</v>
      </c>
      <c r="L153" s="30" t="s">
        <v>396</v>
      </c>
    </row>
    <row r="154" spans="1:12" s="48" customFormat="1" hidden="1" x14ac:dyDescent="0.25">
      <c r="A154" s="41" t="s">
        <v>105</v>
      </c>
      <c r="B154" s="42" t="s">
        <v>281</v>
      </c>
      <c r="C154" s="43"/>
      <c r="D154" s="44"/>
      <c r="E154" s="44">
        <f>SUM(E155:E156)</f>
        <v>16019240</v>
      </c>
      <c r="F154" s="44">
        <f t="shared" ref="F154:G154" si="42">SUM(F155:F156)</f>
        <v>12425480</v>
      </c>
      <c r="G154" s="44">
        <f t="shared" si="42"/>
        <v>10937561.16</v>
      </c>
      <c r="H154" s="19">
        <f t="shared" si="35"/>
        <v>88.025260674034328</v>
      </c>
      <c r="I154" s="45">
        <f t="shared" si="34"/>
        <v>68.277653371820392</v>
      </c>
      <c r="J154" s="46"/>
      <c r="K154" s="36">
        <f t="shared" si="36"/>
        <v>1487918.8399999999</v>
      </c>
      <c r="L154" s="46"/>
    </row>
    <row r="155" spans="1:12" hidden="1" x14ac:dyDescent="0.25">
      <c r="A155" s="55" t="s">
        <v>258</v>
      </c>
      <c r="B155" s="58" t="s">
        <v>152</v>
      </c>
      <c r="C155" s="14" t="s">
        <v>56</v>
      </c>
      <c r="D155" s="13"/>
      <c r="E155" s="13">
        <v>5096890</v>
      </c>
      <c r="F155" s="13">
        <v>1503130</v>
      </c>
      <c r="G155" s="13">
        <v>1503130</v>
      </c>
      <c r="H155" s="19">
        <f t="shared" si="35"/>
        <v>100</v>
      </c>
      <c r="I155" s="19">
        <f t="shared" si="34"/>
        <v>29.491121056173469</v>
      </c>
      <c r="J155" s="30" t="s">
        <v>305</v>
      </c>
      <c r="K155" s="36">
        <f t="shared" si="36"/>
        <v>0</v>
      </c>
      <c r="L155" s="30"/>
    </row>
    <row r="156" spans="1:12" hidden="1" x14ac:dyDescent="0.25">
      <c r="A156" s="57"/>
      <c r="B156" s="60"/>
      <c r="C156" s="14" t="s">
        <v>54</v>
      </c>
      <c r="D156" s="13"/>
      <c r="E156" s="13">
        <v>10922350</v>
      </c>
      <c r="F156" s="13">
        <v>10922350</v>
      </c>
      <c r="G156" s="13">
        <v>9434431.1600000001</v>
      </c>
      <c r="H156" s="19">
        <f t="shared" si="35"/>
        <v>86.377301221806675</v>
      </c>
      <c r="I156" s="19">
        <f t="shared" si="34"/>
        <v>86.377301221806675</v>
      </c>
      <c r="J156" s="30"/>
      <c r="K156" s="36">
        <f t="shared" si="36"/>
        <v>1487918.8399999999</v>
      </c>
      <c r="L156" s="30"/>
    </row>
    <row r="157" spans="1:12" s="48" customFormat="1" ht="36.75" hidden="1" customHeight="1" x14ac:dyDescent="0.25">
      <c r="A157" s="49" t="s">
        <v>282</v>
      </c>
      <c r="B157" s="50" t="s">
        <v>51</v>
      </c>
      <c r="C157" s="43"/>
      <c r="D157" s="44"/>
      <c r="E157" s="44">
        <f t="shared" ref="E157:I157" si="43">SUM(E158:E158)</f>
        <v>793000</v>
      </c>
      <c r="F157" s="44">
        <f t="shared" si="43"/>
        <v>555800</v>
      </c>
      <c r="G157" s="44">
        <f t="shared" si="43"/>
        <v>554719.52</v>
      </c>
      <c r="H157" s="19">
        <f t="shared" si="35"/>
        <v>99.805599136379996</v>
      </c>
      <c r="I157" s="44">
        <f t="shared" si="43"/>
        <v>69.952020176544778</v>
      </c>
      <c r="J157" s="46"/>
      <c r="K157" s="36">
        <f t="shared" si="36"/>
        <v>1080.4799999999814</v>
      </c>
      <c r="L157" s="46"/>
    </row>
    <row r="158" spans="1:12" ht="31.5" hidden="1" customHeight="1" x14ac:dyDescent="0.25">
      <c r="A158" s="24" t="s">
        <v>283</v>
      </c>
      <c r="B158" s="25" t="s">
        <v>178</v>
      </c>
      <c r="C158" s="14" t="s">
        <v>54</v>
      </c>
      <c r="D158" s="13"/>
      <c r="E158" s="13">
        <v>793000</v>
      </c>
      <c r="F158" s="13">
        <v>555800</v>
      </c>
      <c r="G158" s="13">
        <v>554719.52</v>
      </c>
      <c r="H158" s="19">
        <f t="shared" si="35"/>
        <v>99.805599136379996</v>
      </c>
      <c r="I158" s="19">
        <f t="shared" ref="I158:I174" si="44">G158/E158*100</f>
        <v>69.952020176544778</v>
      </c>
      <c r="J158" s="30"/>
      <c r="K158" s="36">
        <f t="shared" si="36"/>
        <v>1080.4799999999814</v>
      </c>
      <c r="L158" s="30"/>
    </row>
    <row r="159" spans="1:12" ht="31.5" x14ac:dyDescent="0.25">
      <c r="A159" s="40" t="s">
        <v>106</v>
      </c>
      <c r="B159" s="39" t="s">
        <v>39</v>
      </c>
      <c r="C159" s="14"/>
      <c r="D159" s="13" t="e">
        <f>SUM(#REF!)</f>
        <v>#REF!</v>
      </c>
      <c r="E159" s="13">
        <f>SUM(E160:E163)</f>
        <v>93716238</v>
      </c>
      <c r="F159" s="13">
        <f t="shared" ref="F159:G159" si="45">SUM(F160:F163)</f>
        <v>65836136.579999998</v>
      </c>
      <c r="G159" s="13">
        <f t="shared" si="45"/>
        <v>58888454.450000003</v>
      </c>
      <c r="H159" s="19">
        <f t="shared" si="35"/>
        <v>89.447008146418796</v>
      </c>
      <c r="I159" s="19">
        <f t="shared" si="44"/>
        <v>62.836980769543914</v>
      </c>
      <c r="J159" s="30"/>
      <c r="K159" s="36">
        <f t="shared" si="36"/>
        <v>6947682.1299999952</v>
      </c>
      <c r="L159" s="30"/>
    </row>
    <row r="160" spans="1:12" ht="31.5" hidden="1" x14ac:dyDescent="0.25">
      <c r="A160" s="40" t="s">
        <v>259</v>
      </c>
      <c r="B160" s="39" t="s">
        <v>284</v>
      </c>
      <c r="C160" s="14" t="s">
        <v>59</v>
      </c>
      <c r="D160" s="13"/>
      <c r="E160" s="13">
        <v>6815859</v>
      </c>
      <c r="F160" s="13">
        <v>4047606</v>
      </c>
      <c r="G160" s="13">
        <v>3609081.75</v>
      </c>
      <c r="H160" s="19">
        <f t="shared" si="35"/>
        <v>89.165836546343684</v>
      </c>
      <c r="I160" s="19">
        <f t="shared" si="44"/>
        <v>52.951238427907619</v>
      </c>
      <c r="J160" s="30" t="s">
        <v>346</v>
      </c>
      <c r="K160" s="36">
        <f t="shared" si="36"/>
        <v>438524.25</v>
      </c>
      <c r="L160" s="30" t="s">
        <v>346</v>
      </c>
    </row>
    <row r="161" spans="1:12" ht="31.5" hidden="1" x14ac:dyDescent="0.25">
      <c r="A161" s="40" t="s">
        <v>260</v>
      </c>
      <c r="B161" s="39" t="s">
        <v>285</v>
      </c>
      <c r="C161" s="14" t="s">
        <v>59</v>
      </c>
      <c r="D161" s="13"/>
      <c r="E161" s="13">
        <v>84867946</v>
      </c>
      <c r="F161" s="13">
        <v>60141818.579999998</v>
      </c>
      <c r="G161" s="13">
        <v>53632660.700000003</v>
      </c>
      <c r="H161" s="19">
        <f t="shared" si="35"/>
        <v>89.176985276323848</v>
      </c>
      <c r="I161" s="19">
        <f t="shared" si="44"/>
        <v>63.195426810494517</v>
      </c>
      <c r="J161" s="30" t="s">
        <v>353</v>
      </c>
      <c r="K161" s="36">
        <f t="shared" si="36"/>
        <v>6509157.8799999952</v>
      </c>
      <c r="L161" s="30" t="s">
        <v>397</v>
      </c>
    </row>
    <row r="162" spans="1:12" ht="66" hidden="1" customHeight="1" x14ac:dyDescent="0.25">
      <c r="A162" s="40" t="s">
        <v>287</v>
      </c>
      <c r="B162" s="39" t="s">
        <v>286</v>
      </c>
      <c r="C162" s="14" t="s">
        <v>59</v>
      </c>
      <c r="D162" s="13"/>
      <c r="E162" s="13">
        <v>1646712</v>
      </c>
      <c r="F162" s="13">
        <v>1646712</v>
      </c>
      <c r="G162" s="13">
        <v>1646712</v>
      </c>
      <c r="H162" s="19">
        <f t="shared" si="35"/>
        <v>100</v>
      </c>
      <c r="I162" s="19">
        <f t="shared" si="44"/>
        <v>100</v>
      </c>
      <c r="J162" s="30"/>
      <c r="K162" s="36">
        <f t="shared" si="36"/>
        <v>0</v>
      </c>
      <c r="L162" s="30"/>
    </row>
    <row r="163" spans="1:12" ht="31.5" hidden="1" x14ac:dyDescent="0.25">
      <c r="A163" s="40" t="s">
        <v>301</v>
      </c>
      <c r="B163" s="39" t="s">
        <v>300</v>
      </c>
      <c r="C163" s="14" t="s">
        <v>59</v>
      </c>
      <c r="D163" s="13"/>
      <c r="E163" s="13">
        <v>385721</v>
      </c>
      <c r="F163" s="13">
        <v>0</v>
      </c>
      <c r="G163" s="13">
        <v>0</v>
      </c>
      <c r="H163" s="19">
        <v>0</v>
      </c>
      <c r="I163" s="19">
        <f t="shared" si="44"/>
        <v>0</v>
      </c>
      <c r="J163" s="30" t="s">
        <v>305</v>
      </c>
      <c r="K163" s="36">
        <f t="shared" si="36"/>
        <v>0</v>
      </c>
      <c r="L163" s="30"/>
    </row>
    <row r="164" spans="1:12" ht="47.25" x14ac:dyDescent="0.25">
      <c r="A164" s="40" t="s">
        <v>107</v>
      </c>
      <c r="B164" s="39" t="s">
        <v>40</v>
      </c>
      <c r="C164" s="14"/>
      <c r="D164" s="13" t="e">
        <f>D165+D170</f>
        <v>#REF!</v>
      </c>
      <c r="E164" s="13">
        <f>E165+E170</f>
        <v>749000</v>
      </c>
      <c r="F164" s="13">
        <f>F165+F170</f>
        <v>749000</v>
      </c>
      <c r="G164" s="13">
        <f>G165+G170</f>
        <v>467230</v>
      </c>
      <c r="H164" s="19">
        <f t="shared" si="35"/>
        <v>62.380507343124172</v>
      </c>
      <c r="I164" s="19">
        <f t="shared" si="44"/>
        <v>62.380507343124172</v>
      </c>
      <c r="J164" s="30"/>
      <c r="K164" s="36">
        <f t="shared" si="36"/>
        <v>281770</v>
      </c>
      <c r="L164" s="30"/>
    </row>
    <row r="165" spans="1:12" s="48" customFormat="1" ht="94.5" hidden="1" x14ac:dyDescent="0.25">
      <c r="A165" s="41" t="s">
        <v>108</v>
      </c>
      <c r="B165" s="42" t="s">
        <v>46</v>
      </c>
      <c r="C165" s="43"/>
      <c r="D165" s="44" t="e">
        <f>SUM(#REF!)</f>
        <v>#REF!</v>
      </c>
      <c r="E165" s="44">
        <f>SUM(E166:E169)</f>
        <v>342750</v>
      </c>
      <c r="F165" s="44">
        <f t="shared" ref="F165:G165" si="46">SUM(F166:F169)</f>
        <v>342750</v>
      </c>
      <c r="G165" s="44">
        <f t="shared" si="46"/>
        <v>149905</v>
      </c>
      <c r="H165" s="19">
        <f t="shared" si="35"/>
        <v>43.735959153902257</v>
      </c>
      <c r="I165" s="45">
        <f t="shared" si="44"/>
        <v>43.735959153902257</v>
      </c>
      <c r="J165" s="46"/>
      <c r="K165" s="36">
        <f t="shared" si="36"/>
        <v>192845</v>
      </c>
      <c r="L165" s="46"/>
    </row>
    <row r="166" spans="1:12" ht="409.5" hidden="1" customHeight="1" x14ac:dyDescent="0.25">
      <c r="A166" s="64" t="s">
        <v>261</v>
      </c>
      <c r="B166" s="65" t="s">
        <v>179</v>
      </c>
      <c r="C166" s="14" t="s">
        <v>54</v>
      </c>
      <c r="D166" s="13"/>
      <c r="E166" s="13">
        <v>66750</v>
      </c>
      <c r="F166" s="13">
        <v>66750</v>
      </c>
      <c r="G166" s="13">
        <v>66750</v>
      </c>
      <c r="H166" s="19">
        <f t="shared" si="35"/>
        <v>100</v>
      </c>
      <c r="I166" s="19">
        <f t="shared" si="44"/>
        <v>100</v>
      </c>
      <c r="J166" s="30"/>
      <c r="K166" s="36">
        <f t="shared" si="36"/>
        <v>0</v>
      </c>
      <c r="L166" s="61" t="s">
        <v>398</v>
      </c>
    </row>
    <row r="167" spans="1:12" ht="146.25" hidden="1" customHeight="1" x14ac:dyDescent="0.25">
      <c r="A167" s="64"/>
      <c r="B167" s="65"/>
      <c r="C167" s="14" t="s">
        <v>58</v>
      </c>
      <c r="D167" s="13"/>
      <c r="E167" s="13">
        <v>149000</v>
      </c>
      <c r="F167" s="13">
        <v>149000</v>
      </c>
      <c r="G167" s="13">
        <v>0</v>
      </c>
      <c r="H167" s="19">
        <f t="shared" si="35"/>
        <v>0</v>
      </c>
      <c r="I167" s="19">
        <f t="shared" si="44"/>
        <v>0</v>
      </c>
      <c r="J167" s="30" t="s">
        <v>319</v>
      </c>
      <c r="K167" s="36">
        <f t="shared" si="36"/>
        <v>149000</v>
      </c>
      <c r="L167" s="63"/>
    </row>
    <row r="168" spans="1:12" ht="367.5" hidden="1" customHeight="1" x14ac:dyDescent="0.25">
      <c r="A168" s="40" t="s">
        <v>262</v>
      </c>
      <c r="B168" s="39" t="s">
        <v>180</v>
      </c>
      <c r="C168" s="14" t="s">
        <v>57</v>
      </c>
      <c r="D168" s="13"/>
      <c r="E168" s="13">
        <v>87000</v>
      </c>
      <c r="F168" s="13">
        <v>87000</v>
      </c>
      <c r="G168" s="13">
        <v>43155</v>
      </c>
      <c r="H168" s="19">
        <f t="shared" si="35"/>
        <v>49.603448275862064</v>
      </c>
      <c r="I168" s="19">
        <f t="shared" si="44"/>
        <v>49.603448275862064</v>
      </c>
      <c r="J168" s="30" t="s">
        <v>327</v>
      </c>
      <c r="K168" s="36">
        <f t="shared" si="36"/>
        <v>43845</v>
      </c>
      <c r="L168" s="30" t="s">
        <v>399</v>
      </c>
    </row>
    <row r="169" spans="1:12" ht="64.5" hidden="1" customHeight="1" x14ac:dyDescent="0.25">
      <c r="A169" s="40" t="s">
        <v>263</v>
      </c>
      <c r="B169" s="39" t="s">
        <v>181</v>
      </c>
      <c r="C169" s="14" t="s">
        <v>57</v>
      </c>
      <c r="D169" s="13"/>
      <c r="E169" s="13">
        <v>40000</v>
      </c>
      <c r="F169" s="13">
        <v>40000</v>
      </c>
      <c r="G169" s="13">
        <v>40000</v>
      </c>
      <c r="H169" s="19">
        <f t="shared" si="35"/>
        <v>100</v>
      </c>
      <c r="I169" s="19">
        <f t="shared" si="44"/>
        <v>100</v>
      </c>
      <c r="J169" s="30"/>
      <c r="K169" s="36">
        <f t="shared" si="36"/>
        <v>0</v>
      </c>
      <c r="L169" s="30"/>
    </row>
    <row r="170" spans="1:12" s="48" customFormat="1" ht="31.5" hidden="1" x14ac:dyDescent="0.25">
      <c r="A170" s="41" t="s">
        <v>109</v>
      </c>
      <c r="B170" s="42" t="s">
        <v>41</v>
      </c>
      <c r="C170" s="43"/>
      <c r="D170" s="44" t="e">
        <f>SUM(#REF!)</f>
        <v>#REF!</v>
      </c>
      <c r="E170" s="44">
        <f>SUM(E171:E174)</f>
        <v>406250</v>
      </c>
      <c r="F170" s="44">
        <f t="shared" ref="F170:G170" si="47">SUM(F171:F174)</f>
        <v>406250</v>
      </c>
      <c r="G170" s="44">
        <f t="shared" si="47"/>
        <v>317325</v>
      </c>
      <c r="H170" s="19">
        <f t="shared" si="35"/>
        <v>78.110769230769222</v>
      </c>
      <c r="I170" s="45">
        <f t="shared" si="44"/>
        <v>78.110769230769222</v>
      </c>
      <c r="J170" s="46"/>
      <c r="K170" s="36">
        <f t="shared" si="36"/>
        <v>88925</v>
      </c>
      <c r="L170" s="46"/>
    </row>
    <row r="171" spans="1:12" ht="63.75" hidden="1" customHeight="1" x14ac:dyDescent="0.25">
      <c r="A171" s="40" t="s">
        <v>264</v>
      </c>
      <c r="B171" s="39" t="s">
        <v>182</v>
      </c>
      <c r="C171" s="14" t="s">
        <v>54</v>
      </c>
      <c r="D171" s="13"/>
      <c r="E171" s="13">
        <v>109250</v>
      </c>
      <c r="F171" s="13">
        <v>109250</v>
      </c>
      <c r="G171" s="13">
        <v>85475</v>
      </c>
      <c r="H171" s="19">
        <f t="shared" si="35"/>
        <v>78.237986270022887</v>
      </c>
      <c r="I171" s="19">
        <f t="shared" si="44"/>
        <v>78.237986270022887</v>
      </c>
      <c r="J171" s="30" t="s">
        <v>325</v>
      </c>
      <c r="K171" s="36">
        <f t="shared" si="36"/>
        <v>23775</v>
      </c>
      <c r="L171" s="30"/>
    </row>
    <row r="172" spans="1:12" ht="82.5" hidden="1" customHeight="1" x14ac:dyDescent="0.25">
      <c r="A172" s="40" t="s">
        <v>265</v>
      </c>
      <c r="B172" s="39" t="s">
        <v>183</v>
      </c>
      <c r="C172" s="14" t="s">
        <v>54</v>
      </c>
      <c r="D172" s="13"/>
      <c r="E172" s="13">
        <v>150000</v>
      </c>
      <c r="F172" s="13">
        <v>150000</v>
      </c>
      <c r="G172" s="13">
        <v>135000</v>
      </c>
      <c r="H172" s="19">
        <f t="shared" si="35"/>
        <v>90</v>
      </c>
      <c r="I172" s="19">
        <f t="shared" si="44"/>
        <v>90</v>
      </c>
      <c r="J172" s="30"/>
      <c r="K172" s="36">
        <f t="shared" si="36"/>
        <v>15000</v>
      </c>
      <c r="L172" s="30"/>
    </row>
    <row r="173" spans="1:12" ht="63" hidden="1" x14ac:dyDescent="0.25">
      <c r="A173" s="40" t="s">
        <v>266</v>
      </c>
      <c r="B173" s="39" t="s">
        <v>184</v>
      </c>
      <c r="C173" s="14" t="s">
        <v>54</v>
      </c>
      <c r="D173" s="13"/>
      <c r="E173" s="13">
        <v>97000</v>
      </c>
      <c r="F173" s="13">
        <v>97000</v>
      </c>
      <c r="G173" s="13">
        <v>96850</v>
      </c>
      <c r="H173" s="19">
        <f t="shared" si="35"/>
        <v>99.845360824742272</v>
      </c>
      <c r="I173" s="19">
        <f t="shared" si="44"/>
        <v>99.845360824742272</v>
      </c>
      <c r="J173" s="30"/>
      <c r="K173" s="36">
        <f t="shared" si="36"/>
        <v>150</v>
      </c>
      <c r="L173" s="30"/>
    </row>
    <row r="174" spans="1:12" ht="305.25" hidden="1" customHeight="1" x14ac:dyDescent="0.25">
      <c r="A174" s="40" t="s">
        <v>267</v>
      </c>
      <c r="B174" s="39" t="s">
        <v>185</v>
      </c>
      <c r="C174" s="14" t="s">
        <v>54</v>
      </c>
      <c r="D174" s="13"/>
      <c r="E174" s="13">
        <v>50000</v>
      </c>
      <c r="F174" s="13">
        <v>50000</v>
      </c>
      <c r="G174" s="13">
        <v>0</v>
      </c>
      <c r="H174" s="19">
        <f t="shared" si="35"/>
        <v>0</v>
      </c>
      <c r="I174" s="19">
        <f t="shared" si="44"/>
        <v>0</v>
      </c>
      <c r="J174" s="30" t="s">
        <v>326</v>
      </c>
      <c r="K174" s="36">
        <f t="shared" si="36"/>
        <v>50000</v>
      </c>
      <c r="L174" s="30" t="s">
        <v>400</v>
      </c>
    </row>
    <row r="175" spans="1:12" ht="31.5" x14ac:dyDescent="0.25">
      <c r="A175" s="40" t="s">
        <v>110</v>
      </c>
      <c r="B175" s="39" t="s">
        <v>44</v>
      </c>
      <c r="C175" s="14"/>
      <c r="D175" s="13" t="e">
        <f>SUM(#REF!)</f>
        <v>#REF!</v>
      </c>
      <c r="E175" s="13">
        <f>SUM(E176:E181)</f>
        <v>11615858</v>
      </c>
      <c r="F175" s="13">
        <f t="shared" ref="F175:G175" si="48">SUM(F176:F181)</f>
        <v>5561785</v>
      </c>
      <c r="G175" s="13">
        <f t="shared" si="48"/>
        <v>5493490</v>
      </c>
      <c r="H175" s="19">
        <f t="shared" si="35"/>
        <v>98.772066881405891</v>
      </c>
      <c r="I175" s="19">
        <f>G175/E175*100</f>
        <v>47.293019594419974</v>
      </c>
      <c r="J175" s="30"/>
      <c r="K175" s="36">
        <f t="shared" si="36"/>
        <v>68295</v>
      </c>
      <c r="L175" s="30"/>
    </row>
    <row r="176" spans="1:12" ht="33" hidden="1" customHeight="1" x14ac:dyDescent="0.25">
      <c r="A176" s="64" t="s">
        <v>268</v>
      </c>
      <c r="B176" s="65" t="s">
        <v>288</v>
      </c>
      <c r="C176" s="14" t="s">
        <v>54</v>
      </c>
      <c r="D176" s="13"/>
      <c r="E176" s="13">
        <v>28000</v>
      </c>
      <c r="F176" s="13">
        <v>20000</v>
      </c>
      <c r="G176" s="13">
        <v>20000</v>
      </c>
      <c r="H176" s="19">
        <f t="shared" si="35"/>
        <v>100</v>
      </c>
      <c r="I176" s="19">
        <f t="shared" ref="I176:I182" si="49">G176/E176*100</f>
        <v>71.428571428571431</v>
      </c>
      <c r="J176" s="30"/>
      <c r="K176" s="36">
        <f t="shared" si="36"/>
        <v>0</v>
      </c>
      <c r="L176" s="61" t="s">
        <v>401</v>
      </c>
    </row>
    <row r="177" spans="1:12" ht="48" hidden="1" customHeight="1" x14ac:dyDescent="0.25">
      <c r="A177" s="64"/>
      <c r="B177" s="65"/>
      <c r="C177" s="14" t="s">
        <v>57</v>
      </c>
      <c r="D177" s="13"/>
      <c r="E177" s="13">
        <v>89400</v>
      </c>
      <c r="F177" s="13">
        <v>89400</v>
      </c>
      <c r="G177" s="13">
        <v>36125</v>
      </c>
      <c r="H177" s="19">
        <f t="shared" si="35"/>
        <v>40.408277404921698</v>
      </c>
      <c r="I177" s="19">
        <f t="shared" si="49"/>
        <v>40.408277404921698</v>
      </c>
      <c r="J177" s="30" t="s">
        <v>324</v>
      </c>
      <c r="K177" s="36">
        <f t="shared" si="36"/>
        <v>53275</v>
      </c>
      <c r="L177" s="62"/>
    </row>
    <row r="178" spans="1:12" ht="63.75" hidden="1" customHeight="1" x14ac:dyDescent="0.25">
      <c r="A178" s="64"/>
      <c r="B178" s="65"/>
      <c r="C178" s="14" t="s">
        <v>58</v>
      </c>
      <c r="D178" s="13"/>
      <c r="E178" s="13">
        <v>20000</v>
      </c>
      <c r="F178" s="13">
        <v>20000</v>
      </c>
      <c r="G178" s="13">
        <v>9000</v>
      </c>
      <c r="H178" s="19">
        <f t="shared" si="35"/>
        <v>45</v>
      </c>
      <c r="I178" s="19">
        <f t="shared" si="49"/>
        <v>45</v>
      </c>
      <c r="J178" s="30" t="s">
        <v>350</v>
      </c>
      <c r="K178" s="36">
        <f t="shared" si="36"/>
        <v>11000</v>
      </c>
      <c r="L178" s="63"/>
    </row>
    <row r="179" spans="1:12" ht="18" hidden="1" customHeight="1" x14ac:dyDescent="0.25">
      <c r="A179" s="55" t="s">
        <v>290</v>
      </c>
      <c r="B179" s="58" t="s">
        <v>289</v>
      </c>
      <c r="C179" s="14" t="s">
        <v>54</v>
      </c>
      <c r="D179" s="13"/>
      <c r="E179" s="13">
        <v>7514767</v>
      </c>
      <c r="F179" s="13">
        <v>3917985</v>
      </c>
      <c r="G179" s="13">
        <v>3917965</v>
      </c>
      <c r="H179" s="19">
        <f t="shared" si="35"/>
        <v>99.999489533522961</v>
      </c>
      <c r="I179" s="19">
        <f t="shared" si="49"/>
        <v>52.136879293795801</v>
      </c>
      <c r="J179" s="30" t="s">
        <v>336</v>
      </c>
      <c r="K179" s="36">
        <f t="shared" si="36"/>
        <v>20</v>
      </c>
      <c r="L179" s="61" t="s">
        <v>402</v>
      </c>
    </row>
    <row r="180" spans="1:12" hidden="1" x14ac:dyDescent="0.25">
      <c r="A180" s="56"/>
      <c r="B180" s="59"/>
      <c r="C180" s="14" t="s">
        <v>57</v>
      </c>
      <c r="D180" s="13"/>
      <c r="E180" s="13">
        <v>2994191</v>
      </c>
      <c r="F180" s="13">
        <v>1034400</v>
      </c>
      <c r="G180" s="13">
        <v>1030400</v>
      </c>
      <c r="H180" s="19">
        <f t="shared" si="35"/>
        <v>99.613302397525132</v>
      </c>
      <c r="I180" s="19">
        <f t="shared" si="49"/>
        <v>34.413302291002815</v>
      </c>
      <c r="J180" s="30" t="s">
        <v>325</v>
      </c>
      <c r="K180" s="36">
        <f t="shared" si="36"/>
        <v>4000</v>
      </c>
      <c r="L180" s="62"/>
    </row>
    <row r="181" spans="1:12" hidden="1" x14ac:dyDescent="0.25">
      <c r="A181" s="57"/>
      <c r="B181" s="60"/>
      <c r="C181" s="14" t="s">
        <v>58</v>
      </c>
      <c r="D181" s="13"/>
      <c r="E181" s="13">
        <v>969500</v>
      </c>
      <c r="F181" s="13">
        <v>480000</v>
      </c>
      <c r="G181" s="13">
        <v>480000</v>
      </c>
      <c r="H181" s="19">
        <f t="shared" si="35"/>
        <v>100</v>
      </c>
      <c r="I181" s="19">
        <f t="shared" si="49"/>
        <v>49.510056730273341</v>
      </c>
      <c r="J181" s="30" t="s">
        <v>325</v>
      </c>
      <c r="K181" s="36">
        <f t="shared" si="36"/>
        <v>0</v>
      </c>
      <c r="L181" s="63"/>
    </row>
    <row r="182" spans="1:12" ht="19.899999999999999" hidden="1" customHeight="1" collapsed="1" x14ac:dyDescent="0.25">
      <c r="A182" s="66" t="s">
        <v>16</v>
      </c>
      <c r="B182" s="66"/>
      <c r="C182" s="66"/>
      <c r="D182" s="51" t="e">
        <f>D6+D26+D29+D39+D52+D69+D96+D106+D118+D132+D143+D146+D159+D164+D175</f>
        <v>#REF!</v>
      </c>
      <c r="E182" s="51">
        <f>E6+E26+E29+E39+E52+E69+E96+E106+E118+E132+E143+E146+E159+E164+E175</f>
        <v>17143808535.66</v>
      </c>
      <c r="F182" s="51">
        <f>F6+F26+F29+F39+F52+F69+F96+F106+F118+F132+F143+F146+F159+F164+F175</f>
        <v>13517174160.719999</v>
      </c>
      <c r="G182" s="51">
        <f>G6+G26+G29+G39+G52+G69+G96+G106+G118+G132+G143+G146+G159+G164+G175</f>
        <v>11135868994.160004</v>
      </c>
      <c r="H182" s="19">
        <f t="shared" si="35"/>
        <v>82.383113968599233</v>
      </c>
      <c r="I182" s="52">
        <f t="shared" si="49"/>
        <v>64.955630897281807</v>
      </c>
      <c r="J182" s="53"/>
      <c r="K182" s="36">
        <f t="shared" si="36"/>
        <v>2381305166.5599957</v>
      </c>
      <c r="L182" s="30"/>
    </row>
    <row r="183" spans="1:12" hidden="1" x14ac:dyDescent="0.25"/>
    <row r="184" spans="1:12" hidden="1" x14ac:dyDescent="0.25"/>
  </sheetData>
  <autoFilter ref="A4:I4"/>
  <mergeCells count="51">
    <mergeCell ref="A179:A181"/>
    <mergeCell ref="B179:B181"/>
    <mergeCell ref="L179:L181"/>
    <mergeCell ref="A182:C182"/>
    <mergeCell ref="A155:A156"/>
    <mergeCell ref="B155:B156"/>
    <mergeCell ref="A166:A167"/>
    <mergeCell ref="B166:B167"/>
    <mergeCell ref="L166:L167"/>
    <mergeCell ref="A176:A178"/>
    <mergeCell ref="B176:B178"/>
    <mergeCell ref="L176:L178"/>
    <mergeCell ref="A148:A149"/>
    <mergeCell ref="B148:B149"/>
    <mergeCell ref="L148:L149"/>
    <mergeCell ref="A151:A152"/>
    <mergeCell ref="B151:B152"/>
    <mergeCell ref="L151:L152"/>
    <mergeCell ref="A138:A139"/>
    <mergeCell ref="B138:B139"/>
    <mergeCell ref="L138:L139"/>
    <mergeCell ref="A141:A142"/>
    <mergeCell ref="B141:B142"/>
    <mergeCell ref="L141:L142"/>
    <mergeCell ref="A111:A117"/>
    <mergeCell ref="B111:B117"/>
    <mergeCell ref="L111:L117"/>
    <mergeCell ref="A136:A137"/>
    <mergeCell ref="B136:B137"/>
    <mergeCell ref="L136:L137"/>
    <mergeCell ref="A87:A88"/>
    <mergeCell ref="B87:B88"/>
    <mergeCell ref="L87:L88"/>
    <mergeCell ref="A108:A109"/>
    <mergeCell ref="B108:B109"/>
    <mergeCell ref="L108:L109"/>
    <mergeCell ref="A79:A84"/>
    <mergeCell ref="B79:B84"/>
    <mergeCell ref="L79:L84"/>
    <mergeCell ref="B2:I2"/>
    <mergeCell ref="J31:J32"/>
    <mergeCell ref="A33:A34"/>
    <mergeCell ref="B33:B34"/>
    <mergeCell ref="L33:L34"/>
    <mergeCell ref="A41:A42"/>
    <mergeCell ref="B41:B42"/>
    <mergeCell ref="A71:A72"/>
    <mergeCell ref="B71:B72"/>
    <mergeCell ref="L71:L72"/>
    <mergeCell ref="A76:A77"/>
    <mergeCell ref="B76:B77"/>
  </mergeCells>
  <pageMargins left="0" right="0" top="0.35433070866141736" bottom="0" header="0.31496062992125984" footer="0.31496062992125984"/>
  <pageSetup paperSize="9" scale="71" fitToHeight="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2023</vt:lpstr>
      <vt:lpstr>2023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KolesnikovaEV</dc:creator>
  <dc:description>POI HSSF rep:2.45.0.40</dc:description>
  <cp:lastModifiedBy>OVPO</cp:lastModifiedBy>
  <cp:lastPrinted>2023-10-23T05:05:53Z</cp:lastPrinted>
  <dcterms:created xsi:type="dcterms:W3CDTF">2018-04-12T12:44:43Z</dcterms:created>
  <dcterms:modified xsi:type="dcterms:W3CDTF">2023-12-19T10:49:46Z</dcterms:modified>
</cp:coreProperties>
</file>