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6EF9AB30-2AE8-4976-BD2B-010BADEAA35A}"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5" l="1"/>
  <c r="N6" i="5"/>
  <c r="L20" i="5"/>
  <c r="L17" i="5"/>
  <c r="L13" i="5"/>
  <c r="E6" i="5"/>
  <c r="F6" i="5"/>
  <c r="J6" i="5"/>
  <c r="E7" i="5"/>
  <c r="F7" i="5"/>
  <c r="G7" i="5"/>
  <c r="G6" i="5" s="1"/>
  <c r="I7" i="5"/>
  <c r="J7" i="5"/>
  <c r="K7" i="5"/>
  <c r="H13" i="5"/>
  <c r="H12" i="5"/>
  <c r="H11" i="5"/>
  <c r="L11" i="5" s="1"/>
  <c r="H10" i="5"/>
  <c r="L10" i="5" s="1"/>
  <c r="H9" i="5"/>
  <c r="L9" i="5" s="1"/>
  <c r="H8" i="5"/>
  <c r="D8" i="5"/>
  <c r="D9" i="5"/>
  <c r="D10" i="5"/>
  <c r="D11" i="5"/>
  <c r="D12" i="5"/>
  <c r="D7" i="5" s="1"/>
  <c r="D13" i="5"/>
  <c r="E14" i="5"/>
  <c r="F14" i="5"/>
  <c r="G14" i="5"/>
  <c r="I14" i="5"/>
  <c r="J14" i="5"/>
  <c r="K14" i="5"/>
  <c r="H15" i="5"/>
  <c r="D15" i="5"/>
  <c r="D14" i="5" s="1"/>
  <c r="D16" i="5"/>
  <c r="E18" i="5"/>
  <c r="F18" i="5"/>
  <c r="G18" i="5"/>
  <c r="I18" i="5"/>
  <c r="J18" i="5"/>
  <c r="K18" i="5"/>
  <c r="D18" i="5"/>
  <c r="H19" i="5"/>
  <c r="L19" i="5" s="1"/>
  <c r="H20" i="5"/>
  <c r="D19" i="5"/>
  <c r="D20" i="5"/>
  <c r="H7" i="5" l="1"/>
  <c r="I6" i="5"/>
  <c r="M6" i="5" s="1"/>
  <c r="H14" i="5"/>
  <c r="L14" i="5" s="1"/>
  <c r="L15" i="5"/>
  <c r="H18" i="5"/>
  <c r="L18" i="5" s="1"/>
  <c r="L16" i="5"/>
  <c r="K6" i="5"/>
  <c r="O6" i="5" s="1"/>
  <c r="D6" i="5"/>
  <c r="L12" i="5"/>
  <c r="L8" i="5"/>
  <c r="S13" i="5"/>
  <c r="R13" i="5"/>
  <c r="M8" i="5"/>
  <c r="H6" i="5" l="1"/>
  <c r="L6" i="5" s="1"/>
  <c r="L7" i="5"/>
  <c r="G9" i="5"/>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J20" i="5"/>
  <c r="J19" i="5"/>
  <c r="J17" i="5"/>
  <c r="J15" i="5"/>
  <c r="J12" i="5"/>
  <c r="I20" i="5"/>
  <c r="I19" i="5"/>
  <c r="I17" i="5"/>
  <c r="G17" i="5"/>
  <c r="G15" i="5"/>
  <c r="F20" i="5"/>
  <c r="F19" i="5"/>
  <c r="F17" i="5"/>
  <c r="F15" i="5"/>
  <c r="F12" i="5"/>
  <c r="E20" i="5"/>
  <c r="E19" i="5"/>
  <c r="E17" i="5"/>
  <c r="E12" i="5"/>
  <c r="J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26" i="5"/>
  <c r="AA9" i="2" l="1"/>
  <c r="AB9" i="2"/>
  <c r="AB264" i="2"/>
  <c r="AA264" i="2"/>
  <c r="AA42" i="2"/>
  <c r="AB42" i="2"/>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N10" i="5"/>
  <c r="G23" i="5"/>
  <c r="I23" i="5"/>
  <c r="E23" i="5"/>
  <c r="O14" i="5"/>
  <c r="H17" i="5"/>
  <c r="N14" i="5"/>
  <c r="D17" i="5"/>
  <c r="AA48" i="2" l="1"/>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24" i="5"/>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24" i="5"/>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AB261" i="2"/>
  <c r="AA261" i="2"/>
  <c r="M18" i="5"/>
  <c r="M7" i="5"/>
  <c r="M14" i="5"/>
  <c r="N7" i="5"/>
  <c r="G24" i="5"/>
  <c r="G25" i="5" s="1"/>
  <c r="G27" i="5" s="1"/>
  <c r="G28" i="5" s="1"/>
  <c r="O18" i="5"/>
  <c r="O7" i="5"/>
  <c r="K24" i="5" l="1"/>
  <c r="K25" i="5" s="1"/>
  <c r="K27" i="5" s="1"/>
  <c r="K28" i="5" s="1"/>
  <c r="J24" i="5"/>
  <c r="J25" i="5" s="1"/>
  <c r="I24" i="5"/>
  <c r="I25" i="5" s="1"/>
  <c r="D24" i="5" l="1"/>
  <c r="D25" i="5" s="1"/>
  <c r="D27" i="5" s="1"/>
  <c r="I27" i="5"/>
  <c r="I28" i="5" s="1"/>
  <c r="J27" i="5"/>
  <c r="J28" i="5" s="1"/>
  <c r="H24" i="5"/>
  <c r="H25" i="5" s="1"/>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<sst xmlns="http://schemas.openxmlformats.org/spreadsheetml/2006/main" count="2614" uniqueCount="1460">
  <si>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</si>
  <si>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</si>
  <si>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</si>
  <si>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</si>
  <si>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</si>
  <si>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</si>
  <si>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</si>
  <si>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</si>
  <si>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</si>
  <si>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</si>
  <si>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</si>
  <si>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</si>
  <si>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</si>
  <si>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</si>
  <si>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</si>
  <si>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</si>
  <si>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</si>
  <si>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</si>
  <si>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</si>
  <si>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</si>
  <si>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</si>
  <si>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</si>
  <si>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</si>
  <si>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</si>
  <si>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</si>
  <si>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</si>
  <si>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</si>
  <si>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</si>
  <si>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</si>
  <si>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</si>
  <si>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</si>
  <si>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</si>
  <si>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</si>
  <si>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</si>
  <si>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</si>
  <si>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</si>
  <si>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</si>
  <si>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</si>
  <si>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</si>
  <si>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</si>
  <si>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</si>
  <si>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</si>
  <si>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</si>
  <si>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</si>
  <si>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</si>
  <si>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</si>
  <si>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</si>
  <si>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</si>
  <si>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</si>
  <si>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</si>
  <si>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</si>
  <si>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</si>
  <si>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</si>
  <si>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</si>
  <si>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</si>
  <si>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</si>
  <si>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</si>
  <si>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</si>
  <si>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</si>
  <si>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</si>
  <si>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</si>
  <si>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</si>
  <si>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</si>
  <si>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</si>
  <si>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</si>
  <si>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</si>
  <si>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</si>
  <si>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</si>
  <si>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</si>
  <si>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</si>
  <si>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</si>
  <si>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</si>
  <si>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</si>
  <si>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</si>
  <si>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</si>
  <si>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</si>
  <si>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</si>
  <si>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</si>
  <si>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</si>
  <si>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</si>
  <si>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</si>
  <si>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</si>
  <si>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</si>
  <si>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</si>
  <si>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</si>
  <si>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</si>
  <si>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</si>
  <si>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</si>
  <si>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</si>
  <si>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</si>
  <si>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</si>
  <si>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</si>
  <si>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</si>
  <si>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</si>
  <si>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</si>
  <si>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</si>
  <si>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</si>
  <si>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</si>
  <si>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</si>
  <si>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</si>
  <si>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</si>
  <si>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</si>
  <si>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</si>
  <si>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</si>
  <si>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</si>
  <si>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</si>
  <si>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</si>
  <si>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</si>
  <si>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</si>
  <si>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</si>
  <si>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</si>
  <si>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</si>
  <si>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</si>
  <si>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</si>
  <si>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</si>
  <si>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</si>
  <si>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</si>
  <si>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</si>
  <si>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</si>
  <si>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</si>
  <si>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</si>
  <si>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</si>
  <si>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</si>
  <si>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</si>
  <si>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</si>
  <si>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</si>
  <si>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</si>
  <si>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</si>
  <si>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</si>
  <si>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</si>
  <si>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</si>
  <si>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</si>
  <si>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</si>
  <si>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</si>
  <si>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</si>
  <si>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</si>
  <si>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</si>
  <si>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</si>
  <si>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</si>
  <si>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</si>
  <si>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</si>
  <si>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</si>
  <si>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</si>
  <si>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</si>
  <si>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</si>
  <si>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</si>
  <si>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</si>
  <si>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</si>
  <si>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</si>
  <si>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</si>
  <si>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</si>
  <si>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</si>
  <si>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</si>
  <si>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</si>
  <si>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</si>
  <si>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</si>
  <si>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</si>
  <si>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</si>
  <si>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</si>
  <si>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</si>
  <si>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</si>
  <si>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</si>
  <si>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</si>
  <si>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</si>
  <si>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</si>
  <si>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</si>
  <si>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</si>
  <si>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</si>
  <si>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</si>
  <si>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</si>
  <si>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</si>
  <si>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</si>
  <si>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</si>
  <si>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</si>
  <si>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</si>
  <si>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</si>
  <si>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</si>
  <si>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</si>
  <si>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</si>
  <si>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</si>
  <si>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</si>
  <si>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</si>
  <si>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</si>
  <si>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</si>
  <si>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</si>
  <si>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</si>
  <si>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</si>
  <si>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</si>
  <si>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</si>
  <si>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</si>
  <si>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</si>
  <si>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</si>
  <si>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</si>
  <si>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</si>
  <si>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</si>
  <si>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</si>
  <si>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</si>
  <si>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</si>
  <si>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</si>
  <si>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</si>
  <si>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</si>
  <si>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</si>
  <si>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</si>
  <si>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</si>
  <si>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</si>
  <si>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</si>
  <si>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</si>
  <si>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</si>
  <si>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</si>
  <si>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</si>
  <si>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</si>
  <si>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</si>
  <si>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</si>
  <si>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</si>
  <si>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</si>
  <si>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</si>
  <si>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</si>
  <si>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</si>
  <si>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</si>
  <si>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</si>
  <si>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</si>
  <si>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</si>
  <si>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</si>
  <si>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</si>
  <si>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</si>
  <si>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</si>
  <si>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</si>
  <si>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</si>
  <si>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</si>
  <si>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</si>
  <si>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</si>
  <si>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</si>
  <si>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</si>
  <si>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</si>
  <si>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</si>
  <si>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</si>
  <si>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</si>
  <si>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</si>
  <si>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</si>
  <si>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</si>
  <si>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</si>
  <si>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</si>
  <si>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</si>
  <si>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</si>
  <si>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</si>
  <si>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</si>
  <si>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</si>
  <si>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</si>
  <si>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</si>
  <si>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</si>
  <si>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</si>
  <si>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</si>
  <si>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</si>
  <si>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</si>
  <si>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</si>
  <si>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</si>
  <si>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</si>
  <si>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</si>
  <si>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</si>
  <si>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</si>
  <si>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</si>
  <si>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</si>
  <si>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</si>
  <si>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</si>
  <si>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</si>
  <si>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</si>
  <si>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</si>
  <si>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</si>
  <si>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</si>
  <si>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</si>
  <si>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</si>
  <si>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</si>
  <si>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</si>
  <si>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</si>
  <si>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</si>
  <si>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</si>
  <si>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</si>
  <si>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</si>
  <si>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</si>
  <si>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</si>
  <si>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</si>
  <si>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</si>
  <si>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</si>
  <si>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</si>
  <si>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</si>
  <si>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</si>
  <si>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</si>
  <si>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</si>
  <si>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</si>
  <si>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</si>
  <si>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</si>
  <si>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</si>
  <si>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</si>
  <si>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</si>
  <si>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</si>
  <si>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</si>
  <si>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</si>
  <si>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</si>
  <si>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</si>
  <si>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</si>
  <si>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</si>
  <si>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</si>
  <si>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</si>
  <si>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</si>
  <si>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</si>
  <si>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</si>
  <si>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</si>
  <si>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</si>
  <si>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</si>
  <si>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</si>
  <si>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</si>
  <si>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</si>
  <si>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</si>
  <si>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</si>
  <si>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</si>
  <si>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</si>
  <si>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</si>
  <si>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</si>
  <si>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</si>
  <si>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</si>
  <si>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</si>
  <si>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</si>
  <si>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</si>
  <si>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</si>
  <si>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</si>
  <si>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</si>
  <si>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</si>
  <si>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</si>
  <si>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</si>
  <si>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</si>
  <si>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</si>
  <si>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</si>
  <si>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</si>
  <si>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</si>
  <si>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</si>
  <si>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</si>
  <si>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</si>
  <si>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</si>
  <si>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</si>
  <si>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</si>
  <si>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</si>
  <si>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</si>
  <si>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</si>
  <si>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</si>
  <si>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</si>
  <si>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</si>
  <si>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</si>
  <si>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</si>
  <si>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</si>
  <si>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</si>
  <si>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</si>
  <si>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</si>
  <si>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</si>
  <si>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</si>
  <si>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</si>
  <si>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</si>
  <si>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</si>
  <si>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</si>
  <si>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</si>
  <si>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</si>
  <si>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</si>
  <si>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</si>
  <si>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</si>
  <si>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</si>
  <si>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</si>
  <si>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</si>
  <si>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</si>
  <si>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</si>
  <si>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</si>
  <si>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</si>
  <si>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</si>
  <si>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</si>
  <si>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</si>
  <si>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</si>
  <si>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</si>
  <si>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</si>
  <si>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</si>
  <si>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</si>
  <si>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</si>
  <si>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</si>
  <si>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</si>
  <si>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</si>
  <si>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</si>
  <si>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</si>
  <si>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</si>
  <si>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</si>
  <si>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</si>
  <si>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</si>
  <si>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</si>
  <si>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</si>
  <si>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</si>
  <si>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</si>
  <si>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</si>
  <si>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</si>
  <si>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</si>
  <si>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</si>
  <si>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</si>
  <si>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</si>
  <si>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</si>
  <si>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</si>
  <si>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</si>
  <si>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</si>
  <si>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</si>
  <si>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</si>
  <si>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</si>
  <si>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</si>
  <si>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</si>
  <si>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</si>
  <si>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</si>
  <si>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</si>
  <si>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</si>
  <si>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</si>
  <si>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</si>
  <si>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</si>
  <si>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</si>
  <si>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</si>
  <si>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</si>
  <si>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</si>
  <si>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</si>
  <si>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</si>
  <si>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</si>
  <si>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</si>
  <si>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</si>
  <si>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</si>
  <si>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</si>
  <si>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</si>
  <si>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</si>
  <si>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</si>
  <si>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</si>
  <si>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</si>
  <si>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</si>
  <si>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</si>
  <si>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</si>
  <si>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</si>
  <si>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</si>
  <si>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</si>
  <si>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</si>
  <si>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</si>
  <si>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</si>
  <si>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</si>
  <si>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</si>
  <si>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</si>
  <si>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</si>
  <si>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</si>
  <si>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</si>
  <si>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</si>
  <si>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</si>
  <si>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</si>
  <si>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</si>
  <si>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</si>
  <si>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</si>
  <si>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</si>
  <si>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</si>
  <si>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</si>
  <si>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</si>
  <si>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</si>
  <si>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</si>
  <si>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</si>
  <si>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</si>
  <si>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</si>
  <si>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</si>
  <si>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</si>
  <si>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</si>
  <si>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</si>
  <si>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</si>
  <si>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</si>
  <si>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</si>
  <si>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</si>
  <si>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</si>
  <si>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</si>
  <si>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</si>
  <si>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</si>
  <si>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</si>
  <si>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</si>
  <si>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</si>
  <si>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</si>
  <si>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</si>
  <si>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</si>
  <si>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</si>
  <si>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</si>
  <si>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</si>
  <si>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</si>
  <si>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</si>
  <si>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</si>
  <si>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</si>
  <si>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</si>
  <si>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</si>
  <si>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</si>
  <si>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</si>
  <si>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</si>
  <si>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</si>
  <si>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</si>
  <si>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</si>
  <si>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</si>
  <si>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</si>
  <si>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</si>
  <si>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</si>
  <si>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</si>
  <si>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</si>
  <si>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</si>
  <si>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</si>
  <si>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</si>
  <si>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</si>
  <si>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</si>
  <si>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</si>
  <si>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</si>
  <si>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</si>
  <si>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</si>
  <si>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</si>
  <si>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</si>
  <si>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</si>
  <si>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</si>
  <si>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</si>
  <si>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</si>
  <si>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</si>
  <si>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</si>
  <si>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</si>
  <si>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</si>
  <si>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</si>
  <si>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</si>
  <si>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</si>
  <si>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</si>
  <si>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</si>
  <si>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</si>
  <si>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</si>
  <si>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</si>
  <si>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</si>
  <si>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</si>
  <si>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</si>
  <si>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</si>
  <si>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</si>
  <si>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</si>
  <si>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</si>
  <si>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</si>
  <si>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</si>
  <si>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</si>
  <si>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</si>
  <si>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</si>
  <si>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</si>
  <si>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</si>
  <si>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</si>
  <si>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</si>
  <si>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</si>
  <si>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</si>
  <si>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</si>
  <si>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</si>
  <si>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</si>
  <si>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</si>
  <si>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</si>
  <si>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</si>
  <si>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</si>
  <si>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</si>
  <si>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</si>
  <si>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</si>
  <si>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</si>
  <si>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</si>
  <si>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</si>
  <si>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</si>
  <si>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</si>
  <si>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</si>
  <si>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</si>
  <si>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</si>
  <si>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</si>
  <si>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</si>
  <si>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</si>
  <si>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</si>
  <si>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</si>
  <si>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</si>
  <si>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</si>
  <si>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</si>
  <si>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</si>
  <si>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</si>
  <si>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</si>
  <si>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</si>
  <si>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</si>
  <si>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</si>
  <si>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</si>
  <si>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</si>
  <si>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</si>
  <si>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</si>
  <si>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</si>
  <si>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</si>
  <si>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</si>
  <si>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</si>
  <si>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</si>
  <si>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</si>
  <si>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</si>
  <si>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</si>
  <si>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</si>
  <si>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</si>
  <si>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</si>
  <si>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</si>
  <si>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</si>
  <si>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</si>
  <si>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</si>
  <si>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</si>
  <si>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</si>
  <si>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</si>
  <si>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</si>
  <si>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</si>
  <si>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</si>
  <si>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</si>
  <si>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</si>
  <si>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</si>
  <si>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</si>
  <si>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</si>
  <si>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</si>
  <si>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</si>
  <si>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</si>
  <si>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</si>
  <si>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</si>
  <si>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</si>
  <si>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</si>
  <si>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</si>
  <si>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</si>
  <si>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</si>
  <si>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</si>
  <si>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</si>
  <si>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</si>
  <si>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</si>
  <si>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</si>
  <si>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</si>
  <si>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</si>
  <si>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</si>
  <si>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</si>
  <si>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</si>
  <si>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</si>
  <si>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</si>
  <si>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</si>
  <si>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</si>
  <si>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</si>
  <si>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</si>
  <si>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</si>
  <si>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</si>
  <si>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</si>
  <si>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</si>
  <si>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</si>
  <si>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</si>
  <si>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</si>
  <si>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</si>
  <si>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</si>
  <si>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</si>
  <si>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</si>
  <si>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</si>
  <si>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</si>
  <si>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</si>
  <si>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</si>
  <si>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</si>
  <si>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</si>
  <si>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</si>
  <si>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</si>
  <si>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</si>
  <si>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</si>
  <si>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</si>
  <si>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</si>
  <si>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</si>
  <si>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</si>
  <si>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</si>
  <si>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</si>
  <si>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</si>
  <si>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</si>
  <si>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</si>
  <si>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</si>
  <si>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</si>
  <si>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</si>
  <si>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</si>
  <si>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</si>
  <si>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</si>
  <si>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</si>
  <si>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</si>
  <si>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</si>
  <si>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</si>
  <si>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</si>
  <si>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</si>
  <si>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</si>
  <si>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</si>
  <si>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</si>
  <si>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</si>
  <si>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</si>
  <si>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</si>
  <si>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</si>
  <si>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</si>
  <si>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</si>
  <si>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</si>
  <si>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</si>
  <si>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</si>
  <si>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</si>
  <si>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</si>
  <si>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</si>
  <si>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</si>
  <si>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</si>
  <si>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</si>
  <si>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</si>
  <si>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</si>
  <si>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</si>
  <si>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</si>
  <si>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</si>
  <si>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</si>
  <si>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</si>
  <si>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</si>
  <si>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</si>
  <si>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</si>
  <si>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</si>
  <si>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</si>
  <si>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</si>
  <si>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</si>
  <si>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</si>
  <si>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</si>
  <si>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</si>
  <si>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</si>
  <si>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</si>
  <si>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</si>
  <si>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</si>
  <si>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</si>
  <si>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</si>
  <si>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</si>
  <si>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</si>
  <si>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</si>
  <si>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</si>
  <si>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</si>
  <si>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</si>
  <si>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</si>
  <si>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</si>
  <si>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</si>
  <si>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</si>
  <si>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</si>
  <si>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</si>
  <si>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</si>
  <si>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</si>
  <si>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</si>
  <si>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</si>
  <si>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</si>
  <si>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</si>
  <si>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</si>
  <si>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</si>
  <si>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</si>
  <si>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</si>
  <si>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</si>
  <si>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</si>
  <si>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</si>
  <si>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</si>
  <si>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</si>
  <si>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</si>
  <si>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</si>
  <si>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</si>
  <si>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</si>
  <si>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</si>
  <si>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</si>
  <si>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</si>
  <si>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</si>
  <si>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</si>
  <si>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</si>
  <si>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</si>
  <si>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</si>
  <si>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</si>
  <si>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</si>
  <si>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</si>
  <si>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</si>
  <si>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</si>
  <si>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</si>
  <si>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</si>
  <si>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</si>
  <si>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</si>
  <si>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</si>
  <si>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</si>
  <si>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</si>
  <si>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</si>
  <si>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</si>
  <si>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</si>
  <si>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</si>
  <si>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</si>
  <si>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</si>
  <si>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</si>
  <si>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</si>
  <si>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</si>
  <si>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</si>
  <si>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</si>
  <si>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</si>
  <si>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</si>
  <si>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</si>
  <si>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</si>
  <si>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</si>
  <si>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</si>
  <si>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</si>
  <si>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</si>
  <si>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</si>
  <si>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</si>
  <si>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</si>
  <si>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</si>
  <si>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</si>
  <si>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</si>
  <si>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</si>
  <si>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</si>
  <si>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</si>
  <si>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</si>
  <si>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</si>
  <si>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</si>
  <si>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</si>
  <si>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</si>
  <si>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</si>
  <si>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</si>
  <si>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</si>
  <si>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</si>
  <si>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</si>
  <si>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</si>
  <si>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</si>
  <si>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</si>
  <si>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</si>
  <si>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</si>
  <si>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</si>
  <si>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</si>
  <si>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</si>
  <si>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</si>
  <si>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</si>
  <si>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</si>
  <si>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</si>
  <si>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</si>
  <si>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</si>
  <si>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</si>
  <si>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</si>
  <si>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</si>
  <si>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</si>
  <si>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</si>
  <si>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</si>
  <si>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</si>
  <si>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</si>
  <si>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</si>
  <si>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</si>
  <si>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</si>
  <si>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</si>
  <si>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</si>
  <si>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</si>
  <si>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</si>
  <si>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</si>
  <si>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</si>
  <si>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</si>
  <si>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</si>
  <si>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</si>
  <si>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</si>
  <si>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</si>
  <si>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</si>
  <si>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</si>
  <si>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</si>
  <si>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</si>
  <si>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</si>
  <si>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</si>
  <si>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</si>
  <si>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</si>
  <si>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</si>
  <si>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</si>
  <si>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</si>
  <si>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</si>
  <si>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</si>
  <si>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</si>
  <si>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</si>
  <si>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</si>
  <si>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</si>
  <si>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</si>
  <si>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</si>
  <si>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</si>
  <si>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</si>
  <si>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</si>
  <si>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</si>
  <si>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</si>
  <si>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</si>
  <si>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</si>
  <si>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</si>
  <si>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</si>
  <si>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</si>
  <si>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</si>
  <si>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</si>
  <si>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</si>
  <si>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</si>
  <si>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</si>
  <si>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</si>
  <si>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</si>
  <si>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</si>
  <si>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</si>
  <si>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</si>
  <si>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</si>
  <si>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</si>
  <si>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</si>
  <si>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</si>
  <si>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</si>
  <si>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</si>
  <si>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</si>
  <si>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</si>
  <si>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</si>
  <si>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</si>
  <si>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</si>
  <si>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</si>
  <si>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</si>
  <si>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</si>
  <si>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</si>
  <si>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</si>
  <si>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</si>
  <si>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</si>
  <si>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</si>
  <si>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</si>
  <si>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</si>
  <si>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</si>
  <si>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</si>
  <si>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</si>
  <si>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</si>
  <si>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</si>
  <si>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</si>
  <si>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</si>
  <si>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</si>
  <si>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</si>
  <si>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</si>
  <si>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</si>
  <si>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</si>
  <si>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</si>
  <si>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</si>
  <si>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</si>
  <si>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</si>
  <si>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</si>
  <si>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</si>
  <si>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</si>
  <si>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</si>
  <si>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</si>
  <si>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</si>
  <si>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</si>
  <si>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</si>
  <si>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</si>
  <si>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</si>
  <si>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</si>
  <si>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</si>
  <si>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</si>
  <si>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</si>
  <si>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</si>
  <si>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</si>
  <si>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</si>
  <si>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</si>
  <si>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</si>
  <si>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</si>
  <si>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</si>
  <si>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</si>
  <si>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</si>
  <si>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</si>
  <si>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</si>
  <si>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</si>
  <si>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</si>
  <si>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</si>
  <si>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</si>
  <si>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</si>
  <si>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</si>
  <si>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</si>
  <si>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</si>
  <si>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</si>
  <si>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</si>
  <si>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</si>
  <si>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</si>
  <si>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</si>
  <si>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</si>
  <si>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</si>
  <si>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</si>
  <si>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</si>
  <si>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</si>
  <si>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</si>
  <si>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</si>
  <si>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</si>
  <si>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</si>
  <si>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</si>
  <si>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</si>
  <si>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</si>
  <si>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</si>
  <si>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</si>
  <si>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</si>
  <si>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</si>
  <si>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</si>
  <si>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</si>
  <si>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</si>
  <si>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</si>
  <si>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</si>
  <si>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</si>
  <si>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</si>
  <si>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</si>
  <si>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</si>
  <si>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</si>
  <si>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</si>
  <si>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</si>
  <si>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</si>
  <si>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</si>
  <si>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</si>
  <si>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</si>
  <si>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</si>
  <si>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</si>
  <si>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</si>
  <si>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</si>
  <si>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</si>
  <si>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</si>
  <si>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</si>
  <si>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</si>
  <si>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</si>
  <si>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</si>
  <si>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</si>
  <si>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</si>
  <si>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</si>
  <si>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</si>
  <si>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</si>
  <si>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</si>
  <si>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</si>
  <si>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</si>
  <si>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</si>
  <si>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</si>
  <si>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</si>
  <si>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</si>
  <si>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</si>
  <si>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</si>
  <si>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</si>
  <si>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</si>
  <si>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</si>
  <si>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</si>
  <si>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</si>
  <si>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</si>
  <si>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</si>
  <si>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</si>
  <si>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</si>
  <si>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</si>
  <si>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</si>
  <si>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</si>
  <si>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</si>
  <si>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</si>
  <si>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</si>
  <si>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</si>
  <si>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</si>
  <si>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</si>
  <si>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</si>
  <si>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</si>
  <si>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</si>
  <si>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</si>
  <si>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</si>
  <si>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</si>
  <si>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</si>
  <si>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</si>
  <si>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</si>
  <si>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</si>
  <si>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</si>
  <si>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</si>
  <si>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</si>
  <si>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</si>
  <si>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</si>
  <si>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</si>
  <si>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</si>
  <si>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</si>
  <si>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</si>
  <si>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</si>
  <si>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</si>
  <si>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</si>
  <si>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</si>
  <si>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</si>
  <si>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</si>
  <si>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</si>
  <si>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</si>
  <si>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</si>
  <si>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</si>
  <si>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</si>
  <si>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</si>
  <si>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</si>
  <si>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</si>
  <si>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</si>
  <si>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</si>
  <si>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</si>
  <si>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</si>
  <si>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</si>
  <si>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</si>
  <si>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</si>
  <si>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</si>
  <si>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</si>
  <si>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</si>
  <si>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</si>
  <si>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</si>
  <si>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</si>
  <si>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</si>
  <si>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</si>
  <si>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</si>
  <si>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</si>
  <si>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</si>
  <si>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</si>
  <si>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</si>
  <si>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</si>
  <si>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</si>
  <si>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</si>
  <si>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</si>
  <si>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</si>
  <si>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</si>
  <si>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</si>
  <si>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</si>
  <si>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</si>
  <si>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</si>
  <si>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</si>
  <si>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</si>
  <si>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</si>
  <si>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</si>
  <si>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</si>
  <si>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</si>
  <si>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</si>
  <si>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</si>
  <si>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</si>
  <si>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</si>
  <si>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</si>
  <si>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</si>
  <si>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</si>
  <si>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</si>
  <si>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</si>
  <si>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</si>
  <si>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</si>
  <si>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</si>
  <si>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</si>
  <si>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</si>
  <si>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</si>
  <si>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</si>
  <si>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</si>
  <si>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</si>
  <si>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</si>
  <si>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</si>
  <si>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</si>
  <si>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</si>
  <si>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</si>
  <si>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</si>
  <si>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</si>
  <si>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</si>
  <si>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</si>
  <si>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</si>
  <si>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</si>
  <si>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</si>
  <si>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</si>
  <si>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</si>
  <si>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</si>
  <si>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</si>
  <si>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</si>
  <si>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</si>
  <si>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</si>
  <si>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</si>
  <si>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</si>
  <si>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</si>
  <si>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</si>
  <si>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</si>
  <si>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</si>
  <si>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</si>
  <si>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</si>
  <si>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</si>
  <si>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</si>
  <si>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</si>
  <si>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</si>
  <si>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</si>
  <si>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</si>
  <si>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</si>
  <si>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</si>
  <si>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</si>
  <si>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</si>
  <si>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</si>
  <si>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</si>
  <si>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</si>
  <si>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</si>
  <si>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</si>
  <si>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</si>
  <si>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</si>
  <si>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</si>
  <si>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</si>
  <si>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</si>
  <si>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</si>
  <si>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</si>
  <si>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</si>
  <si>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</si>
  <si>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</si>
  <si>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</si>
  <si>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</si>
  <si>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</si>
  <si>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</si>
  <si>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</si>
  <si>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</si>
  <si>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</si>
  <si>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</si>
  <si>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</si>
  <si>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</si>
  <si>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</si>
  <si>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</si>
  <si>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</si>
  <si>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</si>
  <si>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</si>
  <si>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</si>
  <si>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</si>
  <si>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</si>
  <si>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</si>
  <si>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</si>
  <si>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</si>
  <si>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</si>
  <si>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</si>
  <si>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</si>
  <si>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</si>
  <si>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</si>
  <si>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</si>
  <si>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</si>
  <si>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</si>
  <si>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</si>
  <si>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</si>
  <si>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</si>
  <si>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</si>
  <si>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</si>
  <si>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</si>
  <si>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</si>
  <si>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</si>
  <si>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</si>
  <si>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</si>
  <si>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</si>
  <si>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</si>
  <si>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</si>
  <si>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</si>
  <si>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</si>
  <si>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</si>
  <si>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</si>
  <si>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</si>
  <si>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</si>
  <si>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</si>
  <si>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</si>
  <si>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</si>
  <si>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</si>
  <si>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</si>
  <si>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</si>
  <si>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</si>
  <si>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</si>
  <si>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</si>
  <si>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</si>
  <si>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</si>
  <si>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</si>
  <si>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</si>
  <si>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</si>
  <si>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</si>
  <si>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</si>
  <si>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</si>
  <si>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</si>
  <si>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</si>
  <si>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</si>
  <si>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</si>
  <si>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</si>
  <si>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</si>
  <si>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</si>
  <si>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</si>
  <si>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</si>
  <si>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</si>
  <si>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</si>
  <si>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</si>
  <si>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</si>
  <si>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</si>
  <si>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</si>
  <si>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</si>
  <si>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</si>
  <si>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</si>
  <si>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</si>
  <si>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</si>
  <si>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</si>
  <si>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</si>
  <si>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</si>
  <si>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</si>
  <si>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</si>
  <si>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</si>
  <si>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</si>
  <si>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</si>
  <si>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</si>
  <si>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</si>
  <si>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</si>
  <si>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</si>
  <si>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</si>
  <si>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</si>
  <si>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</si>
  <si>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</si>
  <si>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</si>
  <si>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</si>
  <si>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</si>
  <si>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</si>
  <si>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</si>
  <si>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</si>
  <si>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</si>
  <si>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</si>
  <si>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</si>
  <si>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</si>
  <si>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</si>
  <si>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</si>
  <si>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</si>
  <si>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</si>
  <si>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</si>
  <si>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</si>
  <si>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</si>
  <si>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</si>
  <si>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</si>
  <si>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</si>
  <si>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</si>
  <si>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</si>
  <si>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</si>
  <si>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</si>
  <si>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</si>
  <si>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</si>
  <si>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</si>
  <si>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</si>
  <si>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</si>
  <si>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</si>
  <si>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</si>
  <si>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</si>
  <si>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</si>
  <si>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</si>
  <si>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</si>
  <si>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</si>
  <si>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</si>
  <si>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</si>
  <si>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</si>
  <si>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</si>
  <si>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</si>
  <si>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</si>
  <si>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</si>
  <si>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</si>
  <si>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</si>
  <si>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</si>
  <si>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</si>
  <si>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</si>
  <si>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</si>
  <si>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</si>
  <si>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</si>
  <si>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</si>
  <si>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</si>
  <si>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</si>
  <si>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</si>
  <si>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</si>
  <si>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</si>
  <si>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</si>
  <si>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</si>
  <si>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</si>
  <si>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</si>
  <si>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</si>
  <si>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</si>
  <si>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</si>
  <si>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</si>
  <si>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</si>
  <si>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</si>
  <si>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</si>
  <si>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</si>
  <si>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</si>
  <si>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</si>
  <si>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</si>
  <si>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</si>
  <si>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</si>
  <si>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</si>
  <si>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</si>
  <si>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</si>
  <si>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</si>
  <si>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</si>
  <si>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</si>
  <si>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</si>
  <si>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</si>
  <si>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</si>
  <si>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</si>
  <si>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</si>
  <si>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</si>
  <si>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</si>
  <si>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</si>
  <si>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</si>
  <si>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</si>
  <si>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</si>
  <si>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</si>
  <si>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</si>
  <si>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</si>
  <si>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</si>
  <si>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</si>
  <si>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</si>
  <si>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</si>
  <si>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</si>
  <si>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</si>
  <si>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</si>
  <si>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</si>
  <si>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</si>
  <si>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</si>
  <si>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</si>
  <si>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</si>
  <si>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</si>
  <si>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</si>
  <si>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</si>
  <si>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</si>
  <si>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</si>
  <si>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</si>
  <si>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</si>
  <si>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</si>
  <si>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</si>
  <si>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</si>
  <si>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</si>
  <si>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</si>
  <si>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</si>
  <si>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</si>
  <si>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</si>
  <si>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</si>
  <si>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</si>
  <si>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</si>
  <si>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</si>
  <si>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</si>
  <si>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</si>
  <si>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</si>
  <si>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</si>
  <si>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</si>
  <si>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</si>
  <si>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</si>
  <si>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</si>
  <si>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</si>
  <si>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</si>
  <si>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</si>
  <si>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</si>
  <si>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</si>
  <si>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</si>
  <si>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</si>
  <si>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</si>
  <si>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</si>
  <si>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</si>
  <si>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</si>
  <si>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</si>
  <si>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</si>
  <si>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</si>
  <si>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</si>
  <si>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</si>
  <si>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</si>
  <si>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</si>
  <si>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</si>
  <si>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</si>
  <si>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</si>
  <si>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</si>
  <si>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</si>
  <si>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</si>
  <si>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</si>
  <si>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</si>
  <si>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</si>
  <si>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</si>
  <si>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</si>
  <si>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</si>
  <si>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</si>
  <si>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</si>
  <si>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</si>
  <si>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</si>
  <si>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</si>
  <si>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</si>
  <si>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</si>
  <si>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</si>
  <si>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</si>
  <si>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</si>
  <si>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</si>
  <si>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</si>
  <si>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</si>
  <si>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</si>
  <si>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</si>
  <si>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</si>
  <si>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</si>
  <si>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</si>
  <si>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</si>
  <si>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</si>
  <si>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</si>
  <si>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</si>
  <si>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</si>
  <si>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</si>
  <si>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</si>
  <si>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</si>
  <si>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</si>
  <si>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</si>
  <si>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01.12.2023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</si>
</sst>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G11" sqref="G11"/>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60" t="s">
        <v>1398</v>
      </c>
      <c r="B1" s="61"/>
      <c r="C1" s="61"/>
      <c r="D1" s="61"/>
      <c r="E1" s="61"/>
      <c r="F1" s="61"/>
      <c r="G1" s="61"/>
      <c r="H1" s="61"/>
      <c r="I1" s="61"/>
      <c r="J1" s="61"/>
      <c r="K1" s="61"/>
      <c r="L1" s="61"/>
      <c r="M1" s="61"/>
      <c r="N1" s="61"/>
      <c r="O1" s="61"/>
    </row>
    <row r="2" spans="1:21" ht="57" customHeight="1" x14ac:dyDescent="0.25">
      <c r="A2" s="62" t="s">
        <v>1399</v>
      </c>
      <c r="B2" s="8" t="s">
        <v>1400</v>
      </c>
      <c r="C2" s="63" t="s">
        <v>1401</v>
      </c>
      <c r="D2" s="64" t="s">
        <v>1402</v>
      </c>
      <c r="E2" s="64"/>
      <c r="F2" s="64"/>
      <c r="G2" s="64"/>
      <c r="H2" s="65" t="s">
        <v>1459</v>
      </c>
      <c r="I2" s="65"/>
      <c r="J2" s="65"/>
      <c r="K2" s="65"/>
      <c r="L2" s="66" t="s">
        <v>1403</v>
      </c>
      <c r="M2" s="67"/>
      <c r="N2" s="67"/>
      <c r="O2" s="68"/>
      <c r="T2" s="9"/>
    </row>
    <row r="3" spans="1:21" ht="55.5" customHeight="1" x14ac:dyDescent="0.25">
      <c r="A3" s="62"/>
      <c r="B3" s="10" t="s">
        <v>1404</v>
      </c>
      <c r="C3" s="63"/>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53" t="s">
        <v>1424</v>
      </c>
      <c r="B5" s="54"/>
      <c r="C5" s="54"/>
      <c r="D5" s="54"/>
      <c r="E5" s="54"/>
      <c r="F5" s="54"/>
      <c r="G5" s="54"/>
      <c r="H5" s="54"/>
      <c r="I5" s="54"/>
      <c r="J5" s="54"/>
      <c r="K5" s="54"/>
      <c r="L5" s="54"/>
      <c r="M5" s="54"/>
      <c r="N5" s="54"/>
      <c r="O5" s="54"/>
      <c r="T5" s="16"/>
    </row>
    <row r="6" spans="1:21" ht="49.7" customHeight="1" x14ac:dyDescent="0.25">
      <c r="A6" s="28" t="s">
        <v>1409</v>
      </c>
      <c r="B6" s="55" t="s">
        <v>1425</v>
      </c>
      <c r="C6" s="55"/>
      <c r="D6" s="29">
        <f>D7+D14+D18</f>
        <v>1207379700</v>
      </c>
      <c r="E6" s="29">
        <f t="shared" ref="E6:K6" si="0">E7+E14+E18</f>
        <v>426965148.5</v>
      </c>
      <c r="F6" s="29">
        <f t="shared" si="0"/>
        <v>504851.5</v>
      </c>
      <c r="G6" s="29">
        <f t="shared" si="0"/>
        <v>779909700</v>
      </c>
      <c r="H6" s="29">
        <f>H7+H14+H18</f>
        <v>1075534688.3900001</v>
      </c>
      <c r="I6" s="29">
        <f t="shared" si="0"/>
        <v>424187951.43000001</v>
      </c>
      <c r="J6" s="29">
        <f t="shared" si="0"/>
        <v>504851.5</v>
      </c>
      <c r="K6" s="29">
        <f t="shared" si="0"/>
        <v>650841885.46000016</v>
      </c>
      <c r="L6" s="31">
        <f>IFERROR(H6/D6,0)</f>
        <v>0.89080070535391653</v>
      </c>
      <c r="M6" s="31">
        <f>IFERROR(I6/E6,0)</f>
        <v>0.99349549470312326</v>
      </c>
      <c r="N6" s="31">
        <f>IFERROR(J6/F6,0)</f>
        <v>1</v>
      </c>
      <c r="O6" s="31">
        <f>IFERROR(K6/G6,0)</f>
        <v>0.83450928416456438</v>
      </c>
    </row>
    <row r="7" spans="1:21" ht="79.5" customHeight="1" x14ac:dyDescent="0.25">
      <c r="A7" s="28" t="s">
        <v>1388</v>
      </c>
      <c r="B7" s="30" t="s">
        <v>599</v>
      </c>
      <c r="C7" s="30"/>
      <c r="D7" s="29">
        <f>SUM(D8:D13)</f>
        <v>672009887</v>
      </c>
      <c r="E7" s="29">
        <f t="shared" ref="E7:K7" si="1">SUM(E8:E13)</f>
        <v>25127308.5</v>
      </c>
      <c r="F7" s="29">
        <f t="shared" si="1"/>
        <v>504851.5</v>
      </c>
      <c r="G7" s="29">
        <f t="shared" si="1"/>
        <v>646377727</v>
      </c>
      <c r="H7" s="29">
        <f>SUM(H8:H13)</f>
        <v>574217034.83000016</v>
      </c>
      <c r="I7" s="29">
        <f t="shared" si="1"/>
        <v>22597551.43</v>
      </c>
      <c r="J7" s="29">
        <f t="shared" si="1"/>
        <v>504851.5</v>
      </c>
      <c r="K7" s="29">
        <f t="shared" si="1"/>
        <v>551114631.9000001</v>
      </c>
      <c r="L7" s="31">
        <f t="shared" ref="L7:L20" si="2">IFERROR(H7/D7,0)</f>
        <v>0.8544770634155866</v>
      </c>
      <c r="M7" s="31">
        <f t="shared" ref="M7:M20" si="3">IFERROR(I7/E7,0)</f>
        <v>0.89932240176061828</v>
      </c>
      <c r="N7" s="31">
        <f t="shared" ref="N7:N20" si="4">IFERROR(J7/F7,0)</f>
        <v>1</v>
      </c>
      <c r="O7" s="31">
        <f t="shared" ref="O7:O20" si="5">IFERROR(K7/G7,0)</f>
        <v>0.85262008401474532</v>
      </c>
    </row>
    <row r="8" spans="1:21" s="40" customFormat="1" ht="55.5" customHeight="1" x14ac:dyDescent="0.25">
      <c r="A8" s="56" t="s">
        <v>1426</v>
      </c>
      <c r="B8" s="58" t="s">
        <v>1427</v>
      </c>
      <c r="C8" s="34" t="s">
        <v>1428</v>
      </c>
      <c r="D8" s="35">
        <f t="shared" ref="D8:D13" si="6">SUM(E8:G8)</f>
        <v>299170</v>
      </c>
      <c r="E8" s="36">
        <v>0</v>
      </c>
      <c r="F8" s="36">
        <v>0</v>
      </c>
      <c r="G8" s="36">
        <v>299170</v>
      </c>
      <c r="H8" s="37">
        <f t="shared" ref="H8:H13" si="7">SUM(I8:K8)</f>
        <v>287900</v>
      </c>
      <c r="I8" s="38">
        <v>0</v>
      </c>
      <c r="J8" s="38">
        <v>0</v>
      </c>
      <c r="K8" s="38">
        <v>287900</v>
      </c>
      <c r="L8" s="39">
        <f t="shared" si="2"/>
        <v>0.96232911053915837</v>
      </c>
      <c r="M8" s="39">
        <f>IFERROR(I8/E8,0)</f>
        <v>0</v>
      </c>
      <c r="N8" s="39">
        <f t="shared" si="4"/>
        <v>0</v>
      </c>
      <c r="O8" s="39">
        <f t="shared" si="5"/>
        <v>0.96232911053915837</v>
      </c>
    </row>
    <row r="9" spans="1:21" s="40" customFormat="1" ht="83.1" customHeight="1" x14ac:dyDescent="0.25">
      <c r="A9" s="57"/>
      <c r="B9" s="59"/>
      <c r="C9" s="34" t="s">
        <v>1429</v>
      </c>
      <c r="D9" s="35">
        <f t="shared" si="6"/>
        <v>5936701</v>
      </c>
      <c r="E9" s="36">
        <f>SUMIF(Свод!A:A,"1.1.1",Свод!F:F)</f>
        <v>0</v>
      </c>
      <c r="F9" s="36">
        <f>SUMIF(Свод!A:A,"1.1.1",Свод!G:G)</f>
        <v>0</v>
      </c>
      <c r="G9" s="36">
        <f>5936701</f>
        <v>5936701</v>
      </c>
      <c r="H9" s="37">
        <f t="shared" si="7"/>
        <v>4726715.54</v>
      </c>
      <c r="I9" s="38">
        <f>SUMIF(Свод!A:A,"1.1.1",Свод!I:I)</f>
        <v>0</v>
      </c>
      <c r="J9" s="38">
        <f>SUMIF(Свод!A:A,"1.1.1",Свод!J:J)</f>
        <v>0</v>
      </c>
      <c r="K9" s="38">
        <v>4726715.54</v>
      </c>
      <c r="L9" s="39">
        <f t="shared" si="2"/>
        <v>0.79618554816892417</v>
      </c>
      <c r="M9" s="39">
        <f t="shared" si="3"/>
        <v>0</v>
      </c>
      <c r="N9" s="39">
        <f t="shared" si="4"/>
        <v>0</v>
      </c>
      <c r="O9" s="39">
        <f t="shared" si="5"/>
        <v>0.79618554816892417</v>
      </c>
      <c r="T9" s="41"/>
      <c r="U9" s="41"/>
    </row>
    <row r="10" spans="1:21" s="40" customFormat="1" ht="42" customHeight="1" x14ac:dyDescent="0.25">
      <c r="A10" s="42" t="s">
        <v>1389</v>
      </c>
      <c r="B10" s="43" t="s">
        <v>547</v>
      </c>
      <c r="C10" s="34" t="s">
        <v>1429</v>
      </c>
      <c r="D10" s="35">
        <f t="shared" si="6"/>
        <v>745600</v>
      </c>
      <c r="E10" s="36">
        <f>SUMIF(Свод!A:A,"1.1.2",Свод!F:F)</f>
        <v>0</v>
      </c>
      <c r="F10" s="36">
        <f>SUMIF(Свод!A:A,"1.1.2",Свод!G:G)</f>
        <v>0</v>
      </c>
      <c r="G10" s="36">
        <v>745600</v>
      </c>
      <c r="H10" s="37">
        <f t="shared" si="7"/>
        <v>697200</v>
      </c>
      <c r="I10" s="38">
        <f>SUMIF(Свод!A:A,"1.1.2",Свод!I:I)</f>
        <v>0</v>
      </c>
      <c r="J10" s="38">
        <f>SUMIF(Свод!A:A,"1.1.2",Свод!J:J)</f>
        <v>0</v>
      </c>
      <c r="K10" s="36">
        <v>697200</v>
      </c>
      <c r="L10" s="39">
        <f t="shared" si="2"/>
        <v>0.93508583690987124</v>
      </c>
      <c r="M10" s="39">
        <f t="shared" si="3"/>
        <v>0</v>
      </c>
      <c r="N10" s="39">
        <f t="shared" si="4"/>
        <v>0</v>
      </c>
      <c r="O10" s="39">
        <f t="shared" si="5"/>
        <v>0.93508583690987124</v>
      </c>
      <c r="T10" s="41"/>
      <c r="U10" s="41"/>
    </row>
    <row r="11" spans="1:21" s="40" customFormat="1" ht="137.44999999999999" customHeight="1" x14ac:dyDescent="0.25">
      <c r="A11" s="44" t="s">
        <v>1390</v>
      </c>
      <c r="B11" s="43" t="s">
        <v>603</v>
      </c>
      <c r="C11" s="34" t="s">
        <v>1429</v>
      </c>
      <c r="D11" s="35">
        <f t="shared" si="6"/>
        <v>3175414</v>
      </c>
      <c r="E11" s="36">
        <f>SUMIF(Свод!A:A,"1.1.3",Свод!F:F)</f>
        <v>2381560</v>
      </c>
      <c r="F11" s="36">
        <f>SUMIF(Свод!A:A,"1.1.3",Свод!G:G)</f>
        <v>0</v>
      </c>
      <c r="G11" s="36">
        <v>793854</v>
      </c>
      <c r="H11" s="37">
        <f t="shared" si="7"/>
        <v>3175413.15</v>
      </c>
      <c r="I11" s="38">
        <v>2381559.86</v>
      </c>
      <c r="J11" s="38">
        <f>SUMIF(Свод!A:A,"1.1.3",Свод!J:J)</f>
        <v>0</v>
      </c>
      <c r="K11" s="38">
        <v>793853.29</v>
      </c>
      <c r="L11" s="39">
        <f t="shared" si="2"/>
        <v>0.99999973231836858</v>
      </c>
      <c r="M11" s="39">
        <f t="shared" si="3"/>
        <v>0.99999994121500191</v>
      </c>
      <c r="N11" s="39">
        <f t="shared" si="4"/>
        <v>0</v>
      </c>
      <c r="O11" s="39">
        <f t="shared" si="5"/>
        <v>0.99999910562899474</v>
      </c>
    </row>
    <row r="12" spans="1:21" s="40" customFormat="1" ht="62.85" customHeight="1" x14ac:dyDescent="0.25">
      <c r="A12" s="42" t="s">
        <v>1391</v>
      </c>
      <c r="B12" s="43" t="s">
        <v>1430</v>
      </c>
      <c r="C12" s="34" t="s">
        <v>1429</v>
      </c>
      <c r="D12" s="35">
        <f t="shared" si="6"/>
        <v>660672055</v>
      </c>
      <c r="E12" s="36">
        <f>SUMIF(Свод!A:A,"1.1.4",Свод!F:F)</f>
        <v>22128700</v>
      </c>
      <c r="F12" s="36">
        <f>SUMIF(Свод!A:A,"1.1.4",Свод!G:G)</f>
        <v>0</v>
      </c>
      <c r="G12" s="36">
        <v>638543355</v>
      </c>
      <c r="H12" s="37">
        <f t="shared" si="7"/>
        <v>564148859.1400001</v>
      </c>
      <c r="I12" s="38">
        <v>19598943.07</v>
      </c>
      <c r="J12" s="38">
        <f>SUMIF(Свод!A:A,"1.1.4",Свод!J:J)</f>
        <v>0</v>
      </c>
      <c r="K12" s="38">
        <v>544549916.07000005</v>
      </c>
      <c r="L12" s="39">
        <f t="shared" si="2"/>
        <v>0.85390150055612701</v>
      </c>
      <c r="M12" s="39">
        <f t="shared" si="3"/>
        <v>0.8856798216795384</v>
      </c>
      <c r="N12" s="39">
        <f t="shared" si="4"/>
        <v>0</v>
      </c>
      <c r="O12" s="39">
        <f t="shared" si="5"/>
        <v>0.85280022383131693</v>
      </c>
      <c r="T12" s="41"/>
    </row>
    <row r="13" spans="1:21" s="40" customFormat="1" ht="62.85" customHeight="1" x14ac:dyDescent="0.25">
      <c r="A13" s="42" t="s">
        <v>1392</v>
      </c>
      <c r="B13" s="43" t="s">
        <v>609</v>
      </c>
      <c r="C13" s="34" t="s">
        <v>1429</v>
      </c>
      <c r="D13" s="35">
        <f t="shared" si="6"/>
        <v>1180947</v>
      </c>
      <c r="E13" s="36">
        <v>617048.5</v>
      </c>
      <c r="F13" s="36">
        <v>504851.5</v>
      </c>
      <c r="G13" s="36">
        <v>59047</v>
      </c>
      <c r="H13" s="37">
        <f t="shared" si="7"/>
        <v>1180947</v>
      </c>
      <c r="I13" s="36">
        <v>617048.5</v>
      </c>
      <c r="J13" s="36">
        <v>504851.5</v>
      </c>
      <c r="K13" s="36">
        <v>59047</v>
      </c>
      <c r="L13" s="39">
        <f t="shared" si="2"/>
        <v>1</v>
      </c>
      <c r="M13" s="39">
        <f t="shared" si="3"/>
        <v>1</v>
      </c>
      <c r="N13" s="39">
        <f t="shared" si="4"/>
        <v>1</v>
      </c>
      <c r="O13" s="39">
        <f t="shared" si="5"/>
        <v>1</v>
      </c>
      <c r="R13" s="40">
        <f>SUMIF(Свод!A:A,"1.1.5",Свод!F:F)</f>
        <v>617048</v>
      </c>
      <c r="S13" s="40">
        <f>SUMIF(Свод!A:A,"1.1.5",Свод!G:G)</f>
        <v>504852</v>
      </c>
    </row>
    <row r="14" spans="1:21" s="45" customFormat="1" ht="69" customHeight="1" x14ac:dyDescent="0.25">
      <c r="A14" s="47" t="s">
        <v>1431</v>
      </c>
      <c r="B14" s="48" t="s">
        <v>611</v>
      </c>
      <c r="C14" s="49"/>
      <c r="D14" s="50">
        <f>SUM(D15:D17)</f>
        <v>508335182</v>
      </c>
      <c r="E14" s="50">
        <f t="shared" ref="E14:K14" si="8">SUM(E15:E17)</f>
        <v>401837840</v>
      </c>
      <c r="F14" s="50">
        <f t="shared" si="8"/>
        <v>0</v>
      </c>
      <c r="G14" s="50">
        <f t="shared" si="8"/>
        <v>106497342</v>
      </c>
      <c r="H14" s="50">
        <f t="shared" si="8"/>
        <v>482161287.70999998</v>
      </c>
      <c r="I14" s="50">
        <f t="shared" si="8"/>
        <v>401590400</v>
      </c>
      <c r="J14" s="50">
        <f t="shared" si="8"/>
        <v>0</v>
      </c>
      <c r="K14" s="50">
        <f t="shared" si="8"/>
        <v>80570887.709999993</v>
      </c>
      <c r="L14" s="51">
        <f t="shared" si="2"/>
        <v>0.94851055914127147</v>
      </c>
      <c r="M14" s="51">
        <f t="shared" si="3"/>
        <v>0.9993842292204238</v>
      </c>
      <c r="N14" s="51">
        <f t="shared" si="4"/>
        <v>0</v>
      </c>
      <c r="O14" s="51">
        <f t="shared" si="5"/>
        <v>0.75655303876034763</v>
      </c>
    </row>
    <row r="15" spans="1:21" s="40" customFormat="1" ht="80.650000000000006" customHeight="1" x14ac:dyDescent="0.25">
      <c r="A15" s="42" t="s">
        <v>1432</v>
      </c>
      <c r="B15" s="43" t="s">
        <v>1433</v>
      </c>
      <c r="C15" s="34" t="s">
        <v>1429</v>
      </c>
      <c r="D15" s="35">
        <f>SUM(E15:G15)</f>
        <v>707440</v>
      </c>
      <c r="E15" s="36">
        <v>707440</v>
      </c>
      <c r="F15" s="36">
        <f>SUMIF(Свод!A:A,"1.2.1",Свод!G:G)</f>
        <v>0</v>
      </c>
      <c r="G15" s="36">
        <f>SUMIF(Свод!A:A,"1.2.1",Свод!E:E)</f>
        <v>0</v>
      </c>
      <c r="H15" s="37">
        <f>SUM(I15:K15)</f>
        <v>460000</v>
      </c>
      <c r="I15" s="38">
        <v>460000</v>
      </c>
      <c r="J15" s="38">
        <f>SUMIF(Свод!A:A,"1.2.1",Свод!J:J)</f>
        <v>0</v>
      </c>
      <c r="K15" s="38">
        <f>SUMIF(Свод!A:A,"1.2.1",Свод!H:H)</f>
        <v>0</v>
      </c>
      <c r="L15" s="39">
        <f t="shared" si="2"/>
        <v>0.65023182177993899</v>
      </c>
      <c r="M15" s="39">
        <f t="shared" si="3"/>
        <v>0.65023182177993899</v>
      </c>
      <c r="N15" s="39">
        <f t="shared" si="4"/>
        <v>0</v>
      </c>
      <c r="O15" s="39">
        <f t="shared" si="5"/>
        <v>0</v>
      </c>
    </row>
    <row r="16" spans="1:21" s="40" customFormat="1" ht="42" customHeight="1" x14ac:dyDescent="0.25">
      <c r="A16" s="56" t="s">
        <v>1434</v>
      </c>
      <c r="B16" s="58" t="s">
        <v>1435</v>
      </c>
      <c r="C16" s="34" t="s">
        <v>1436</v>
      </c>
      <c r="D16" s="35">
        <f>SUM(E16:G16)</f>
        <v>507627742</v>
      </c>
      <c r="E16" s="36">
        <v>401130400</v>
      </c>
      <c r="F16" s="36">
        <v>0</v>
      </c>
      <c r="G16" s="36">
        <v>106497342</v>
      </c>
      <c r="H16" s="37">
        <f>SUM(I16:K16)</f>
        <v>481701287.70999998</v>
      </c>
      <c r="I16" s="38">
        <v>401130400</v>
      </c>
      <c r="J16" s="38">
        <v>0</v>
      </c>
      <c r="K16" s="38">
        <v>80570887.709999993</v>
      </c>
      <c r="L16" s="39">
        <f t="shared" si="2"/>
        <v>0.94892624625310562</v>
      </c>
      <c r="M16" s="39">
        <f t="shared" si="3"/>
        <v>1</v>
      </c>
      <c r="N16" s="39">
        <f t="shared" si="4"/>
        <v>0</v>
      </c>
      <c r="O16" s="39">
        <f t="shared" si="5"/>
        <v>0.75655303876034763</v>
      </c>
    </row>
    <row r="17" spans="1:15" s="40" customFormat="1" ht="52.35" customHeight="1" x14ac:dyDescent="0.25">
      <c r="A17" s="57"/>
      <c r="B17" s="59"/>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45" customFormat="1" ht="62.25" customHeight="1" x14ac:dyDescent="0.25">
      <c r="A18" s="47" t="s">
        <v>1437</v>
      </c>
      <c r="B18" s="48" t="s">
        <v>616</v>
      </c>
      <c r="C18" s="52" t="s">
        <v>1429</v>
      </c>
      <c r="D18" s="50">
        <f>D19+D20</f>
        <v>27034631</v>
      </c>
      <c r="E18" s="50">
        <f t="shared" ref="E18:K18" si="9">E19+E20</f>
        <v>0</v>
      </c>
      <c r="F18" s="50">
        <f t="shared" si="9"/>
        <v>0</v>
      </c>
      <c r="G18" s="50">
        <f t="shared" si="9"/>
        <v>27034631</v>
      </c>
      <c r="H18" s="50">
        <f t="shared" si="9"/>
        <v>19156365.850000001</v>
      </c>
      <c r="I18" s="50">
        <f t="shared" si="9"/>
        <v>0</v>
      </c>
      <c r="J18" s="50">
        <f t="shared" si="9"/>
        <v>0</v>
      </c>
      <c r="K18" s="50">
        <f t="shared" si="9"/>
        <v>19156365.850000001</v>
      </c>
      <c r="L18" s="51">
        <f t="shared" si="2"/>
        <v>0.70858617785461919</v>
      </c>
      <c r="M18" s="51">
        <f t="shared" si="3"/>
        <v>0</v>
      </c>
      <c r="N18" s="51">
        <f t="shared" si="4"/>
        <v>0</v>
      </c>
      <c r="O18" s="51">
        <f t="shared" si="5"/>
        <v>0.70858617785461919</v>
      </c>
    </row>
    <row r="19" spans="1:15" s="40" customFormat="1" ht="69.400000000000006" customHeight="1" x14ac:dyDescent="0.25">
      <c r="A19" s="42" t="s">
        <v>1393</v>
      </c>
      <c r="B19" s="43" t="s">
        <v>1438</v>
      </c>
      <c r="C19" s="34" t="s">
        <v>1429</v>
      </c>
      <c r="D19" s="35">
        <f>SUM(E19:G19)</f>
        <v>26402641</v>
      </c>
      <c r="E19" s="36">
        <f>SUMIF(Свод!A:A,"1.3.1",Свод!F:F)</f>
        <v>0</v>
      </c>
      <c r="F19" s="36">
        <f>SUMIF(Свод!A:A,"1.3.1",Свод!G:G)</f>
        <v>0</v>
      </c>
      <c r="G19" s="36">
        <v>26402641</v>
      </c>
      <c r="H19" s="37">
        <f>SUM(I19:K19)</f>
        <v>19156365.850000001</v>
      </c>
      <c r="I19" s="38">
        <f>SUMIF(Свод!A:A,"1.3.1",Свод!I:I)</f>
        <v>0</v>
      </c>
      <c r="J19" s="38">
        <f>SUMIF(Свод!A:A,"1.3.1",Свод!J:J)</f>
        <v>0</v>
      </c>
      <c r="K19" s="38">
        <v>19156365.850000001</v>
      </c>
      <c r="L19" s="39">
        <f t="shared" si="2"/>
        <v>0.72554733634411805</v>
      </c>
      <c r="M19" s="39">
        <f t="shared" si="3"/>
        <v>0</v>
      </c>
      <c r="N19" s="39">
        <f t="shared" si="4"/>
        <v>0</v>
      </c>
      <c r="O19" s="39">
        <f t="shared" si="5"/>
        <v>0.72554733634411805</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1207379700</v>
      </c>
      <c r="E24" s="20">
        <f t="shared" si="10"/>
        <v>426965148.5</v>
      </c>
      <c r="F24" s="20">
        <f t="shared" si="10"/>
        <v>504851.5</v>
      </c>
      <c r="G24" s="20">
        <f t="shared" si="10"/>
        <v>779909700</v>
      </c>
      <c r="H24" s="20">
        <f t="shared" si="10"/>
        <v>1075534688.3900001</v>
      </c>
      <c r="I24" s="20">
        <f t="shared" si="10"/>
        <v>424187951.43000001</v>
      </c>
      <c r="J24" s="20">
        <f t="shared" si="10"/>
        <v>504851.5</v>
      </c>
      <c r="K24" s="21">
        <f t="shared" si="10"/>
        <v>650841885.46000016</v>
      </c>
    </row>
    <row r="25" spans="1:15" hidden="1" outlineLevel="1" x14ac:dyDescent="0.25">
      <c r="A25" s="17"/>
      <c r="B25" s="18"/>
      <c r="C25" s="19" t="s">
        <v>1443</v>
      </c>
      <c r="D25" s="23">
        <f>D24-D23</f>
        <v>498123477</v>
      </c>
      <c r="E25" s="23">
        <f>E24-E23</f>
        <v>401527840.5</v>
      </c>
      <c r="F25" s="23">
        <f>F24-F23</f>
        <v>-0.5</v>
      </c>
      <c r="G25" s="23">
        <f>G24-G23</f>
        <v>96595637</v>
      </c>
      <c r="H25" s="23">
        <f>ROUND(H24-H23,2)</f>
        <v>1003674946.0700001</v>
      </c>
      <c r="I25" s="23">
        <f>ROUND(I24-I23,2)</f>
        <v>424187951.43000001</v>
      </c>
      <c r="J25" s="23">
        <f>ROUND(J24-J23,2)</f>
        <v>504851.5</v>
      </c>
      <c r="K25" s="23">
        <f>ROUND(K24-K23,2)</f>
        <v>578982143.13999999</v>
      </c>
    </row>
    <row r="26" spans="1:15" hidden="1" outlineLevel="1" x14ac:dyDescent="0.25">
      <c r="A26" s="17"/>
      <c r="B26" s="18"/>
      <c r="C26" s="19" t="s">
        <v>1444</v>
      </c>
      <c r="D26" s="23">
        <f t="shared" ref="D26:K26" si="11">D16+D8</f>
        <v>507926912</v>
      </c>
      <c r="E26" s="23">
        <f t="shared" si="11"/>
        <v>401130400</v>
      </c>
      <c r="F26" s="23">
        <f t="shared" si="11"/>
        <v>0</v>
      </c>
      <c r="G26" s="23">
        <f t="shared" si="11"/>
        <v>106796512</v>
      </c>
      <c r="H26" s="23">
        <f t="shared" si="11"/>
        <v>481989187.70999998</v>
      </c>
      <c r="I26" s="23">
        <f t="shared" si="11"/>
        <v>401130400</v>
      </c>
      <c r="J26" s="23">
        <f t="shared" si="11"/>
        <v>0</v>
      </c>
      <c r="K26" s="23">
        <f t="shared" si="11"/>
        <v>80858787.709999993</v>
      </c>
    </row>
    <row r="27" spans="1:15" hidden="1" outlineLevel="1" x14ac:dyDescent="0.25">
      <c r="A27" s="17"/>
      <c r="B27" s="18"/>
      <c r="C27" s="19" t="s">
        <v>1445</v>
      </c>
      <c r="D27" s="23">
        <f t="shared" ref="D27:K27" si="12">D25-D26</f>
        <v>-9803435</v>
      </c>
      <c r="E27" s="23">
        <f t="shared" si="12"/>
        <v>397440.5</v>
      </c>
      <c r="F27" s="23">
        <f t="shared" si="12"/>
        <v>-0.5</v>
      </c>
      <c r="G27" s="23">
        <f t="shared" si="12"/>
        <v>-10200875</v>
      </c>
      <c r="H27" s="23">
        <f t="shared" si="12"/>
        <v>521685758.36000007</v>
      </c>
      <c r="I27" s="23">
        <f t="shared" si="12"/>
        <v>23057551.430000007</v>
      </c>
      <c r="J27" s="23">
        <f t="shared" si="12"/>
        <v>504851.5</v>
      </c>
      <c r="K27" s="23">
        <f t="shared" si="12"/>
        <v>498123355.43000001</v>
      </c>
    </row>
    <row r="28" spans="1:15" hidden="1" outlineLevel="1" x14ac:dyDescent="0.25">
      <c r="D28" s="25">
        <f t="shared" ref="D28:K28" si="13">D26-D25-D27</f>
        <v>19606870</v>
      </c>
      <c r="E28" s="25">
        <f t="shared" si="13"/>
        <v>-794881</v>
      </c>
      <c r="F28" s="25">
        <f t="shared" si="13"/>
        <v>1</v>
      </c>
      <c r="G28" s="25">
        <f t="shared" si="13"/>
        <v>20401750</v>
      </c>
      <c r="H28" s="25">
        <f t="shared" si="13"/>
        <v>-1043371516.7200001</v>
      </c>
      <c r="I28" s="25">
        <f t="shared" si="13"/>
        <v>-46115102.860000014</v>
      </c>
      <c r="J28" s="25">
        <f t="shared" si="13"/>
        <v>-1009703</v>
      </c>
      <c r="K28" s="25">
        <f t="shared" si="13"/>
        <v>-996246710.86000001</v>
      </c>
    </row>
    <row r="29" spans="1:15" collapsed="1" x14ac:dyDescent="0.25"/>
    <row r="30" spans="1:15" x14ac:dyDescent="0.25">
      <c r="H30" s="26"/>
    </row>
    <row r="31" spans="1:15" x14ac:dyDescent="0.25">
      <c r="D31" s="9"/>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2023-12-04T06:35:38Z</cp:lastPrinted>
  <dcterms:created xsi:type="dcterms:W3CDTF">2023-02-03T08:58:35Z</dcterms:created>
  <dcterms:modified xsi:type="dcterms:W3CDTF">2023-12-04T06:55:17Z</dcterms:modified>
</cp:coreProperties>
</file>