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ЧуриловаКР\Downloads\"/>
    </mc:Choice>
  </mc:AlternateContent>
  <bookViews>
    <workbookView xWindow="-120" yWindow="-120" windowWidth="29040" windowHeight="15840" firstSheet="2" activeTab="2"/>
  </bookViews>
  <sheets>
    <sheet name="ведомственная" sheetId="36" state="hidden" r:id="rId1"/>
    <sheet name="АИП" sheetId="37" state="hidden" r:id="rId2"/>
    <sheet name="31.10.2023" sheetId="38" r:id="rId3"/>
  </sheets>
  <externalReferences>
    <externalReference r:id="rId4"/>
  </externalReferences>
  <definedNames>
    <definedName name="_xlnm._FilterDatabase" localSheetId="2" hidden="1">'31.10.2023'!$A$4:$S$77</definedName>
    <definedName name="для">'[1]УКС по состоянию на 01.05.2010'!#REF!</definedName>
    <definedName name="_xlnm.Print_Titles" localSheetId="2">'31.10.2023'!$2:$4</definedName>
    <definedName name="копия">'[1]УКС по состоянию на 01.05.2010'!#REF!</definedName>
    <definedName name="_xlnm.Print_Area" localSheetId="2">'31.10.2023'!$A$1:$Q$77</definedName>
  </definedName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9" i="38" l="1"/>
  <c r="J21" i="38" l="1"/>
  <c r="F9" i="38" l="1"/>
  <c r="Q40" i="38" l="1"/>
  <c r="Q41" i="38"/>
  <c r="Q42" i="38"/>
  <c r="Q43" i="38"/>
  <c r="Q44" i="38"/>
  <c r="J44" i="38"/>
  <c r="J40" i="38"/>
  <c r="J41" i="38"/>
  <c r="J42" i="38"/>
  <c r="J43" i="38"/>
  <c r="I39" i="38" l="1"/>
  <c r="F40" i="38"/>
  <c r="N40" i="38" s="1"/>
  <c r="F41" i="38"/>
  <c r="N41" i="38" s="1"/>
  <c r="F42" i="38"/>
  <c r="N42" i="38" s="1"/>
  <c r="F43" i="38"/>
  <c r="N43" i="38" s="1"/>
  <c r="F44" i="38"/>
  <c r="N44" i="38" s="1"/>
  <c r="J29" i="38" l="1"/>
  <c r="J30" i="38"/>
  <c r="J23" i="38"/>
  <c r="J24" i="38"/>
  <c r="J25" i="38"/>
  <c r="J26" i="38"/>
  <c r="I37" i="38"/>
  <c r="M68" i="38" l="1"/>
  <c r="J27" i="38"/>
  <c r="F34" i="38" l="1"/>
  <c r="F24" i="38"/>
  <c r="N24" i="38" s="1"/>
  <c r="F25" i="38"/>
  <c r="N25" i="38" s="1"/>
  <c r="F26" i="38"/>
  <c r="N26" i="38" s="1"/>
  <c r="F27" i="38"/>
  <c r="N27" i="38" s="1"/>
  <c r="F28" i="38"/>
  <c r="F29" i="38"/>
  <c r="N29" i="38" s="1"/>
  <c r="F30" i="38"/>
  <c r="N30" i="38" s="1"/>
  <c r="F23" i="38"/>
  <c r="N23" i="38" s="1"/>
  <c r="J39" i="38"/>
  <c r="J28" i="38" l="1"/>
  <c r="N28" i="38" s="1"/>
  <c r="Q37" i="38"/>
  <c r="F37" i="38"/>
  <c r="N37" i="38" s="1"/>
  <c r="Q36" i="38"/>
  <c r="M35" i="38"/>
  <c r="L35" i="38"/>
  <c r="K35" i="38"/>
  <c r="J35" i="38"/>
  <c r="I35" i="38"/>
  <c r="J34" i="38"/>
  <c r="M33" i="38"/>
  <c r="L33" i="38"/>
  <c r="I33" i="38"/>
  <c r="H33" i="38"/>
  <c r="G33" i="38"/>
  <c r="F33" i="38"/>
  <c r="Q32" i="38"/>
  <c r="J32" i="38"/>
  <c r="F32" i="38"/>
  <c r="M31" i="38"/>
  <c r="L31" i="38"/>
  <c r="K31" i="38"/>
  <c r="I31" i="38"/>
  <c r="H31" i="38"/>
  <c r="G31" i="38"/>
  <c r="Q30" i="38"/>
  <c r="Q29" i="38"/>
  <c r="Q28" i="38"/>
  <c r="Q27" i="38"/>
  <c r="Q26" i="38"/>
  <c r="Q25" i="38"/>
  <c r="Q24" i="38"/>
  <c r="Q23" i="38"/>
  <c r="M22" i="38"/>
  <c r="L22" i="38"/>
  <c r="K22" i="38"/>
  <c r="I22" i="38"/>
  <c r="H22" i="38"/>
  <c r="G22" i="38"/>
  <c r="F22" i="38"/>
  <c r="N32" i="38" l="1"/>
  <c r="M21" i="38"/>
  <c r="J31" i="38"/>
  <c r="Q35" i="38"/>
  <c r="J22" i="38"/>
  <c r="Q31" i="38"/>
  <c r="I21" i="38"/>
  <c r="Q21" i="38" s="1"/>
  <c r="L21" i="38"/>
  <c r="F31" i="38"/>
  <c r="Q22" i="38"/>
  <c r="N34" i="38"/>
  <c r="J33" i="38"/>
  <c r="K33" i="38"/>
  <c r="O34" i="38"/>
  <c r="N31" i="38" l="1"/>
  <c r="N22" i="38"/>
  <c r="N33" i="38"/>
  <c r="O33" i="38"/>
  <c r="K21" i="38"/>
  <c r="G8" i="38" l="1"/>
  <c r="H8" i="38"/>
  <c r="I8" i="38"/>
  <c r="K8" i="38"/>
  <c r="L8" i="38"/>
  <c r="M8" i="38"/>
  <c r="J69" i="38"/>
  <c r="J68" i="38" s="1"/>
  <c r="J46" i="38"/>
  <c r="F46" i="38"/>
  <c r="F39" i="38"/>
  <c r="J10" i="38"/>
  <c r="J11" i="38"/>
  <c r="J12" i="38"/>
  <c r="J13" i="38"/>
  <c r="J14" i="38"/>
  <c r="J15" i="38"/>
  <c r="J16" i="38"/>
  <c r="J17" i="38"/>
  <c r="J18" i="38"/>
  <c r="J19" i="38"/>
  <c r="J20" i="38"/>
  <c r="J9" i="38"/>
  <c r="J8" i="38" l="1"/>
  <c r="G45" i="38"/>
  <c r="H45" i="38"/>
  <c r="I45" i="38"/>
  <c r="F45" i="38"/>
  <c r="L51" i="38" l="1"/>
  <c r="H52" i="38"/>
  <c r="H51" i="38" s="1"/>
  <c r="I52" i="38"/>
  <c r="I51" i="38" s="1"/>
  <c r="M49" i="38"/>
  <c r="L49" i="38"/>
  <c r="K49" i="38"/>
  <c r="I49" i="38"/>
  <c r="H49" i="38"/>
  <c r="G49" i="38"/>
  <c r="M38" i="38"/>
  <c r="L38" i="38"/>
  <c r="K38" i="38"/>
  <c r="J38" i="38"/>
  <c r="I38" i="38"/>
  <c r="H38" i="38"/>
  <c r="H36" i="38" s="1"/>
  <c r="G38" i="38"/>
  <c r="G36" i="38" s="1"/>
  <c r="G35" i="38" s="1"/>
  <c r="G21" i="38" s="1"/>
  <c r="F38" i="38"/>
  <c r="F36" i="38" l="1"/>
  <c r="H35" i="38"/>
  <c r="H21" i="38" s="1"/>
  <c r="P49" i="38"/>
  <c r="O49" i="38"/>
  <c r="Q49" i="38"/>
  <c r="F10" i="38"/>
  <c r="F11" i="38"/>
  <c r="F12" i="38"/>
  <c r="F13" i="38"/>
  <c r="F14" i="38"/>
  <c r="F15" i="38"/>
  <c r="F16" i="38"/>
  <c r="F17" i="38"/>
  <c r="F18" i="38"/>
  <c r="F19" i="38"/>
  <c r="F20" i="38"/>
  <c r="F8" i="38" l="1"/>
  <c r="N36" i="38"/>
  <c r="F35" i="38"/>
  <c r="N35" i="38" l="1"/>
  <c r="F21" i="38"/>
  <c r="N21" i="38" s="1"/>
  <c r="Q50" i="38"/>
  <c r="O50" i="38"/>
  <c r="P50" i="38"/>
  <c r="J50" i="38"/>
  <c r="F50" i="38"/>
  <c r="F49" i="38" s="1"/>
  <c r="J49" i="38" l="1"/>
  <c r="N49" i="38" s="1"/>
  <c r="N50" i="38"/>
  <c r="Q60" i="38" l="1"/>
  <c r="Q63" i="38" l="1"/>
  <c r="O65" i="38"/>
  <c r="Q64" i="38"/>
  <c r="Q69" i="38"/>
  <c r="Q54" i="38"/>
  <c r="K52" i="38"/>
  <c r="M52" i="38"/>
  <c r="M51" i="38" s="1"/>
  <c r="J54" i="38"/>
  <c r="G52" i="38"/>
  <c r="F54" i="38"/>
  <c r="K51" i="38" l="1"/>
  <c r="N54" i="38"/>
  <c r="Q52" i="38" l="1"/>
  <c r="Q74" i="38" l="1"/>
  <c r="Q72" i="38"/>
  <c r="P46" i="38" l="1"/>
  <c r="O53" i="38"/>
  <c r="Q38" i="38" l="1"/>
  <c r="Q39" i="38"/>
  <c r="N39" i="38"/>
  <c r="N38" i="38" l="1"/>
  <c r="K45" i="38"/>
  <c r="L45" i="38"/>
  <c r="M45" i="38"/>
  <c r="Q57" i="38"/>
  <c r="M71" i="38"/>
  <c r="J71" i="38" s="1"/>
  <c r="M62" i="38"/>
  <c r="K62" i="38"/>
  <c r="K61" i="38" s="1"/>
  <c r="I62" i="38"/>
  <c r="G62" i="38"/>
  <c r="G61" i="38" s="1"/>
  <c r="M73" i="38"/>
  <c r="O48" i="38"/>
  <c r="P48" i="38"/>
  <c r="Q48" i="38"/>
  <c r="M76" i="38"/>
  <c r="I76" i="38"/>
  <c r="F77" i="38"/>
  <c r="F76" i="38" s="1"/>
  <c r="F75" i="38" s="1"/>
  <c r="Q77" i="38"/>
  <c r="J77" i="38"/>
  <c r="M47" i="38"/>
  <c r="L47" i="38"/>
  <c r="K47" i="38"/>
  <c r="I47" i="38"/>
  <c r="I7" i="38" s="1"/>
  <c r="H47" i="38"/>
  <c r="H7" i="38" s="1"/>
  <c r="H6" i="38" s="1"/>
  <c r="G47" i="38"/>
  <c r="G7" i="38" s="1"/>
  <c r="J48" i="38"/>
  <c r="J47" i="38" s="1"/>
  <c r="F48" i="38"/>
  <c r="F47" i="38" s="1"/>
  <c r="F7" i="38" s="1"/>
  <c r="I73" i="38"/>
  <c r="I71" i="38"/>
  <c r="J74" i="38"/>
  <c r="F74" i="38"/>
  <c r="J72" i="38"/>
  <c r="F72" i="38"/>
  <c r="F53" i="38"/>
  <c r="F52" i="38" s="1"/>
  <c r="F51" i="38" s="1"/>
  <c r="J53" i="38"/>
  <c r="I68" i="38"/>
  <c r="F69" i="38"/>
  <c r="F68" i="38" s="1"/>
  <c r="J63" i="38"/>
  <c r="F63" i="38"/>
  <c r="J67" i="38"/>
  <c r="J66" i="38"/>
  <c r="J65" i="38"/>
  <c r="J64" i="38"/>
  <c r="F64" i="38"/>
  <c r="F67" i="38"/>
  <c r="F66" i="38"/>
  <c r="F65" i="38"/>
  <c r="G56" i="38"/>
  <c r="G55" i="38" s="1"/>
  <c r="I56" i="38"/>
  <c r="I55" i="38" s="1"/>
  <c r="K56" i="38"/>
  <c r="M56" i="38"/>
  <c r="J60" i="38"/>
  <c r="J58" i="38"/>
  <c r="O58" i="38"/>
  <c r="J57" i="38"/>
  <c r="F57" i="38"/>
  <c r="F58" i="38"/>
  <c r="F60" i="38"/>
  <c r="O18" i="38"/>
  <c r="O16" i="38"/>
  <c r="O59" i="38"/>
  <c r="J59" i="38"/>
  <c r="F59" i="38"/>
  <c r="O52" i="38"/>
  <c r="G51" i="38"/>
  <c r="Q20" i="38"/>
  <c r="O19" i="38"/>
  <c r="O17" i="38"/>
  <c r="O15" i="38"/>
  <c r="O14" i="38"/>
  <c r="O13" i="38"/>
  <c r="O12" i="38"/>
  <c r="O11" i="38"/>
  <c r="Q10" i="38"/>
  <c r="Q9" i="38"/>
  <c r="G18" i="37"/>
  <c r="G14" i="37" s="1"/>
  <c r="W18" i="37"/>
  <c r="P15" i="37"/>
  <c r="L15" i="37"/>
  <c r="D15" i="37"/>
  <c r="E10" i="37"/>
  <c r="F10" i="37"/>
  <c r="G10" i="37"/>
  <c r="I10" i="37"/>
  <c r="J10" i="37"/>
  <c r="J4" i="37" s="1"/>
  <c r="K10" i="37"/>
  <c r="M10" i="37"/>
  <c r="N10" i="37"/>
  <c r="Q10" i="37"/>
  <c r="R10" i="37"/>
  <c r="S10" i="37"/>
  <c r="H11" i="37"/>
  <c r="H10" i="37"/>
  <c r="H7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U5" i="37" s="1"/>
  <c r="R5" i="37"/>
  <c r="S5" i="37"/>
  <c r="W5" i="37" s="1"/>
  <c r="P6" i="37"/>
  <c r="P5" i="37"/>
  <c r="H6" i="37"/>
  <c r="H5" i="37" s="1"/>
  <c r="U18" i="37"/>
  <c r="P18" i="37"/>
  <c r="L18" i="37"/>
  <c r="W17" i="37"/>
  <c r="U17" i="37"/>
  <c r="P17" i="37"/>
  <c r="L17" i="37"/>
  <c r="D17" i="37"/>
  <c r="T17" i="37" s="1"/>
  <c r="W16" i="37"/>
  <c r="U16" i="37"/>
  <c r="P16" i="37"/>
  <c r="L16" i="37"/>
  <c r="D16" i="37"/>
  <c r="W15" i="37"/>
  <c r="U15" i="37"/>
  <c r="S14" i="37"/>
  <c r="R14" i="37"/>
  <c r="Q14" i="37"/>
  <c r="N14" i="37"/>
  <c r="M14" i="37"/>
  <c r="K14" i="37"/>
  <c r="J14" i="37"/>
  <c r="I14" i="37"/>
  <c r="I4" i="37" s="1"/>
  <c r="H14" i="37"/>
  <c r="H12" i="37"/>
  <c r="F14" i="37"/>
  <c r="E14" i="37"/>
  <c r="W13" i="37"/>
  <c r="U13" i="37"/>
  <c r="S12" i="37"/>
  <c r="O12" i="37" s="1"/>
  <c r="R12" i="37"/>
  <c r="Q12" i="37"/>
  <c r="N12" i="37"/>
  <c r="M12" i="37"/>
  <c r="G12" i="37"/>
  <c r="F12" i="37"/>
  <c r="E12" i="37"/>
  <c r="D12" i="37" s="1"/>
  <c r="W11" i="37"/>
  <c r="W10" i="37" s="1"/>
  <c r="P11" i="37"/>
  <c r="P10" i="37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U7" i="37" s="1"/>
  <c r="W6" i="37"/>
  <c r="U6" i="37"/>
  <c r="O6" i="37"/>
  <c r="O5" i="37" s="1"/>
  <c r="D6" i="37"/>
  <c r="T6" i="37" s="1"/>
  <c r="D5" i="37"/>
  <c r="T5" i="37" s="1"/>
  <c r="D18" i="37"/>
  <c r="T18" i="37" s="1"/>
  <c r="T8" i="37"/>
  <c r="O14" i="37"/>
  <c r="M7" i="36"/>
  <c r="M6" i="36"/>
  <c r="L6" i="36"/>
  <c r="L7" i="36"/>
  <c r="G7" i="36"/>
  <c r="D7" i="36"/>
  <c r="N7" i="36" s="1"/>
  <c r="G6" i="36"/>
  <c r="D6" i="36"/>
  <c r="I5" i="36"/>
  <c r="H5" i="36"/>
  <c r="F5" i="36"/>
  <c r="E5" i="36"/>
  <c r="J7" i="36"/>
  <c r="W14" i="37" l="1"/>
  <c r="G6" i="38"/>
  <c r="M75" i="38"/>
  <c r="K7" i="38"/>
  <c r="M7" i="38"/>
  <c r="S4" i="37"/>
  <c r="W4" i="37" s="1"/>
  <c r="H4" i="37"/>
  <c r="R4" i="37"/>
  <c r="K4" i="37"/>
  <c r="F4" i="37"/>
  <c r="T13" i="37"/>
  <c r="L7" i="38"/>
  <c r="L6" i="38" s="1"/>
  <c r="D5" i="36"/>
  <c r="P7" i="37"/>
  <c r="T16" i="37"/>
  <c r="L14" i="37"/>
  <c r="O10" i="37"/>
  <c r="D7" i="37"/>
  <c r="P14" i="37"/>
  <c r="T14" i="37" s="1"/>
  <c r="N65" i="38"/>
  <c r="J6" i="36"/>
  <c r="T9" i="37"/>
  <c r="T11" i="37"/>
  <c r="T10" i="37" s="1"/>
  <c r="P12" i="37"/>
  <c r="T12" i="37" s="1"/>
  <c r="N6" i="36"/>
  <c r="U12" i="37"/>
  <c r="L6" i="37"/>
  <c r="L5" i="37" s="1"/>
  <c r="E4" i="37"/>
  <c r="L5" i="36"/>
  <c r="D14" i="37"/>
  <c r="D4" i="37" s="1"/>
  <c r="L12" i="37"/>
  <c r="M4" i="37"/>
  <c r="G4" i="37"/>
  <c r="T15" i="37"/>
  <c r="P45" i="38"/>
  <c r="L80" i="38"/>
  <c r="G80" i="38"/>
  <c r="H80" i="38"/>
  <c r="O61" i="38"/>
  <c r="N15" i="38"/>
  <c r="N9" i="38"/>
  <c r="N20" i="38"/>
  <c r="O4" i="37"/>
  <c r="L7" i="37"/>
  <c r="T7" i="37"/>
  <c r="G5" i="36"/>
  <c r="M5" i="36"/>
  <c r="W7" i="37"/>
  <c r="N19" i="38"/>
  <c r="Q62" i="38"/>
  <c r="U14" i="37"/>
  <c r="Q4" i="37"/>
  <c r="U4" i="37" s="1"/>
  <c r="N4" i="37"/>
  <c r="W12" i="37"/>
  <c r="N69" i="38"/>
  <c r="N77" i="38"/>
  <c r="N58" i="38"/>
  <c r="N63" i="38"/>
  <c r="N60" i="38"/>
  <c r="J52" i="38"/>
  <c r="Q71" i="38"/>
  <c r="M61" i="38"/>
  <c r="Q68" i="38"/>
  <c r="O62" i="38"/>
  <c r="N64" i="38"/>
  <c r="I61" i="38"/>
  <c r="N53" i="38"/>
  <c r="N72" i="38"/>
  <c r="O47" i="38"/>
  <c r="Q73" i="38"/>
  <c r="J73" i="38"/>
  <c r="J70" i="38" s="1"/>
  <c r="N74" i="38"/>
  <c r="O8" i="38"/>
  <c r="F73" i="38"/>
  <c r="M55" i="38"/>
  <c r="Q55" i="38" s="1"/>
  <c r="Q56" i="38"/>
  <c r="Q76" i="38"/>
  <c r="K55" i="38"/>
  <c r="O55" i="38" s="1"/>
  <c r="O56" i="38"/>
  <c r="J45" i="38"/>
  <c r="J7" i="38" s="1"/>
  <c r="N46" i="38"/>
  <c r="Q51" i="38"/>
  <c r="N11" i="38"/>
  <c r="J62" i="38"/>
  <c r="O51" i="38"/>
  <c r="Q8" i="38"/>
  <c r="N59" i="38"/>
  <c r="I75" i="38"/>
  <c r="I70" i="38"/>
  <c r="F62" i="38"/>
  <c r="F61" i="38" s="1"/>
  <c r="M70" i="38"/>
  <c r="N16" i="38"/>
  <c r="N12" i="38"/>
  <c r="N17" i="38"/>
  <c r="N14" i="38"/>
  <c r="N13" i="38"/>
  <c r="F56" i="38"/>
  <c r="F55" i="38" s="1"/>
  <c r="N10" i="38"/>
  <c r="Q47" i="38"/>
  <c r="N57" i="38"/>
  <c r="N47" i="38"/>
  <c r="J56" i="38"/>
  <c r="P47" i="38"/>
  <c r="F71" i="38"/>
  <c r="J76" i="38"/>
  <c r="N48" i="38"/>
  <c r="N18" i="38"/>
  <c r="I6" i="38" l="1"/>
  <c r="Q75" i="38"/>
  <c r="N5" i="36"/>
  <c r="M6" i="38"/>
  <c r="J5" i="36"/>
  <c r="P4" i="37"/>
  <c r="T4" i="37" s="1"/>
  <c r="K6" i="38"/>
  <c r="L4" i="37"/>
  <c r="N45" i="38"/>
  <c r="I80" i="38"/>
  <c r="M80" i="38"/>
  <c r="K80" i="38"/>
  <c r="N62" i="38"/>
  <c r="Q61" i="38"/>
  <c r="Q7" i="38"/>
  <c r="N52" i="38"/>
  <c r="J51" i="38"/>
  <c r="N73" i="38"/>
  <c r="N68" i="38"/>
  <c r="N56" i="38"/>
  <c r="Q70" i="38"/>
  <c r="P7" i="38"/>
  <c r="J61" i="38"/>
  <c r="O7" i="38"/>
  <c r="N8" i="38"/>
  <c r="J75" i="38"/>
  <c r="N76" i="38"/>
  <c r="F70" i="38"/>
  <c r="N70" i="38" s="1"/>
  <c r="N71" i="38"/>
  <c r="J55" i="38"/>
  <c r="N51" i="38" l="1"/>
  <c r="J6" i="38"/>
  <c r="F6" i="38"/>
  <c r="J80" i="38"/>
  <c r="J81" i="38" s="1"/>
  <c r="F80" i="38"/>
  <c r="F81" i="38" s="1"/>
  <c r="N61" i="38"/>
  <c r="N7" i="38"/>
  <c r="O6" i="38"/>
  <c r="P6" i="38"/>
  <c r="Q6" i="38"/>
  <c r="N55" i="38"/>
  <c r="N75" i="38"/>
  <c r="N6" i="38" l="1"/>
</calcChain>
</file>

<file path=xl/sharedStrings.xml><?xml version="1.0" encoding="utf-8"?>
<sst xmlns="http://schemas.openxmlformats.org/spreadsheetml/2006/main" count="359" uniqueCount="199">
  <si>
    <t>№ п/п</t>
  </si>
  <si>
    <t>Наименование программы</t>
  </si>
  <si>
    <t>Запланированные мероприятия</t>
  </si>
  <si>
    <t>1</t>
  </si>
  <si>
    <t>Департамент образования и молодежной политики администрации города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</si>
  <si>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</si>
  <si>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</si>
  <si>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</si>
  <si>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</si>
  <si>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</si>
  <si>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</si>
  <si>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</si>
  <si>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</si>
  <si>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</si>
  <si>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</si>
  <si>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</si>
  <si>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</si>
  <si>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</si>
  <si>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Расходы на обеспечение деятельности (оказание услуг) муниципальных учреждений</t>
  </si>
  <si>
    <t>8.2.1</t>
  </si>
  <si>
    <t>Договора на программное (информационные технологии) обеспечение и обслуживание</t>
  </si>
  <si>
    <t>Расходы на обеспечение функций органов местного самоуправления</t>
  </si>
  <si>
    <t xml:space="preserve">Подпрограмма "Молодёжь Нефтеюганска" 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</si>
  <si>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</si>
  <si>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</si>
  <si>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</si>
  <si>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</si>
  <si>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</si>
  <si>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</si>
  <si>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</si>
  <si>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</si>
  <si>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</si>
  <si>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</si>
  <si>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</si>
  <si>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</si>
  <si>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</si>
  <si>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</si>
  <si>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</si>
  <si>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</si>
  <si>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</si>
  <si>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</si>
  <si>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</si>
  <si>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</si>
  <si>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</si>
  <si>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</si>
  <si>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</si>
  <si>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</si>
  <si>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</si>
  <si>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</si>
  <si>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Реализация мероприятий</t>
  </si>
  <si>
    <t>Станция обезжелезивания 7 мкр.57/7 реестр.№ 522074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</si>
  <si>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</si>
  <si>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</si>
  <si>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</si>
  <si>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</si>
  <si>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</si>
  <si>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</si>
  <si>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</si>
  <si>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</si>
  <si>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</si>
  <si>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</si>
  <si>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</si>
  <si>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</si>
  <si>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</si>
  <si>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</si>
  <si>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</si>
  <si>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</si>
  <si>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</si>
  <si>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</si>
  <si>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</si>
  <si>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16</t>
  </si>
  <si>
    <t>Развитие образования и молодёжной политики в городе Нефтеюганске</t>
  </si>
  <si>
    <t>Подпрограмма "Общее образование. Дополнительное образование детей"</t>
  </si>
  <si>
    <t>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</t>
  </si>
  <si>
    <t>Обеспечение персонифицированного финансирования дополнительного образования</t>
  </si>
  <si>
    <t>Подпрограмма "Система оценки качества образования и информационная прозрачность системы образования"</t>
  </si>
  <si>
    <t>Подпрограмма "Отдых и оздоровление детей в каникулярное время"</t>
  </si>
  <si>
    <t>Подпрограмма "Ресурсное обеспечение в сфере образования и молодежной политики"</t>
  </si>
  <si>
    <t>Подпрограмма "Формирование законопослушного поведения участников дорожного движения"</t>
  </si>
  <si>
    <t>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</t>
  </si>
  <si>
    <t>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</t>
  </si>
  <si>
    <t>Социальная поддержка для граждан, заключивших договор о целевом обучении по программе высшего образования в высших учебных заведениях Ханты-Мансийского автономного округа-Югры по педагогическим специальностям</t>
  </si>
  <si>
    <t>Ежемесячное денежное вознаграждение за классное руководство педагогическим работникам муниципальных образовательных организаций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</si>
  <si>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</si>
  <si>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Мероприятия по организации отдыха и оздоровления детей</t>
  </si>
  <si>
    <t>На оплату стоимости питания детей школьного возраста в оздоровительных лагерях с дневным пребыванием детей</t>
  </si>
  <si>
    <t xml:space="preserve">Реализация мероприятий </t>
  </si>
  <si>
    <t>Реализация мероприятий по содействию трудоустройства граждан</t>
  </si>
  <si>
    <t>Обеспечение реализации молодёжной политики (показатель № 11, 12, 13)</t>
  </si>
  <si>
    <t>Обеспечение организации и проведения государственной итоговой аттестации (показатель №№ 3, 4)</t>
  </si>
  <si>
    <t>Обеспечение выполнения функции управления и контроля в сфере образования и молодёжной политики (показатель №№ 14,15,16,17,18,23)</t>
  </si>
  <si>
    <t>Обеспечение функционирования казённого учреждения (показатель №№ 14,15,16,17,18,23)</t>
  </si>
  <si>
    <t>0210100590</t>
  </si>
  <si>
    <t>0210161804</t>
  </si>
  <si>
    <t>0210182470</t>
  </si>
  <si>
    <t>0210182480</t>
  </si>
  <si>
    <t>0210184030</t>
  </si>
  <si>
    <t>0210184050</t>
  </si>
  <si>
    <t>0210184301</t>
  </si>
  <si>
    <t>0210184302</t>
  </si>
  <si>
    <t>0210184303</t>
  </si>
  <si>
    <t>0210184304</t>
  </si>
  <si>
    <t>0210185160</t>
  </si>
  <si>
    <t>0210199990</t>
  </si>
  <si>
    <t>0210399990</t>
  </si>
  <si>
    <t>0210553030</t>
  </si>
  <si>
    <t>0220184305</t>
  </si>
  <si>
    <t>0230120010</t>
  </si>
  <si>
    <t>0230182050</t>
  </si>
  <si>
    <t>0230184080</t>
  </si>
  <si>
    <t>02301S2050</t>
  </si>
  <si>
    <t>0240100590</t>
  </si>
  <si>
    <t>0240199990</t>
  </si>
  <si>
    <t>0240185060</t>
  </si>
  <si>
    <t>0240185160</t>
  </si>
  <si>
    <t>0240120610</t>
  </si>
  <si>
    <t>0250102040</t>
  </si>
  <si>
    <t>0250200590</t>
  </si>
  <si>
    <t>0260199990</t>
  </si>
  <si>
    <t>0240299990</t>
  </si>
  <si>
    <t>02106L3040</t>
  </si>
  <si>
    <t>Детский сад на 300 мест в 16 микрорайоне г.Нефтеюганска</t>
  </si>
  <si>
    <t>0210242110</t>
  </si>
  <si>
    <t>Строительство и реконструкция объектов муниципальной собственности</t>
  </si>
  <si>
    <t>Детский сад на 300 мест в 16 микрорайоне г.Нефтеюганска. Расходы, осуществляемые за счет остатков средств городского бюджета, неиспользованных в отчетном финансовом году</t>
  </si>
  <si>
    <t>Детский сад на 300 мест в 16 микрорайоне г.Нефтеюганска. Договор №2142021/3395Д от 29.12.2021 (247 976 000 рублей) РН-Юганскнефтегаз. Строительство детского сада на 300 мест в 16 мкр. (116 742 990)</t>
  </si>
  <si>
    <t xml:space="preserve">Создание образовательных организаций, организаций для отдыха и оздоровления детей </t>
  </si>
  <si>
    <t>0210299990</t>
  </si>
  <si>
    <r>
      <t>Субсидия на дополнительное финансовое обеспечение мероприятий по организации питания обучающихся</t>
    </r>
    <r>
      <rPr>
        <i/>
        <sz val="14"/>
        <rFont val="Times New Roman"/>
        <family val="1"/>
        <charset val="204"/>
        <scheme val="minor"/>
      </rPr>
      <t xml:space="preserve"> социально ориентированным некоммерческим организациям, не являющимся муниципальными учреждениям</t>
    </r>
    <r>
      <rPr>
        <sz val="14"/>
        <rFont val="Times New Roman"/>
        <family val="1"/>
        <charset val="204"/>
        <scheme val="minor"/>
      </rPr>
      <t>и, осуществляющим деятельность в городе Нефтеюганске</t>
    </r>
  </si>
  <si>
    <r>
      <t>На создание условий для осуществления присмотра и ухода за детьми, содержания детей в</t>
    </r>
    <r>
      <rPr>
        <i/>
        <sz val="14"/>
        <rFont val="Times New Roman"/>
        <family val="1"/>
        <charset val="204"/>
        <scheme val="minor"/>
      </rPr>
      <t xml:space="preserve"> частных организациях,</t>
    </r>
    <r>
      <rPr>
        <sz val="14"/>
        <rFont val="Times New Roman"/>
        <family val="1"/>
        <charset val="204"/>
        <scheme val="minor"/>
      </rPr>
      <t xml:space="preserve">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</si>
  <si>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На дополнительное финансовое обеспечение мероприятий по организации питания обучающихся начальных классов с 1 по 4 классы муниципальных общеобразовательных организаций, </t>
    </r>
    <r>
      <rPr>
        <i/>
        <sz val="14"/>
        <rFont val="Times New Roman"/>
        <family val="1"/>
        <charset val="204"/>
        <scheme val="minor"/>
      </rPr>
      <t>частных общеобразовательных организаций</t>
    </r>
    <r>
      <rPr>
        <sz val="14"/>
        <rFont val="Times New Roman"/>
        <family val="1"/>
        <charset val="204"/>
        <scheme val="minor"/>
      </rPr>
      <t xml:space="preserve">, осуществляющих образовательную деятельность по имеющим государственную аккредитацию основным общеобразовательным программам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</si>
  <si>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</t>
    </r>
    <r>
      <rPr>
        <b/>
        <sz val="14"/>
        <rFont val="Times New Roman"/>
        <family val="1"/>
        <charset val="204"/>
        <scheme val="minor"/>
      </rPr>
      <t xml:space="preserve"> за счет средств бюджета автономного округа</t>
    </r>
  </si>
  <si>
    <r>
  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</t>
    </r>
    <r>
      <rPr>
        <b/>
        <sz val="14"/>
        <rFont val="Times New Roman"/>
        <family val="1"/>
        <charset val="204"/>
        <scheme val="minor"/>
      </rPr>
      <t xml:space="preserve"> за счет средств бюджета автономного округа</t>
    </r>
  </si>
  <si>
    <r>
      <t xml:space="preserve">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</si>
  <si>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</si>
  <si>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Иные межбюджетные трансферты на реализацию наказов избирателей депутатам Думы Ханты-Мансийского автономного округа-Югры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</si>
  <si>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>На организацию бесплатного горячего питания обучающихся, получающих начальное общее образование в муниципальных образовательных организациях</t>
    </r>
    <r>
      <rPr>
        <b/>
        <sz val="14"/>
        <rFont val="Times New Roman"/>
        <family val="1"/>
        <charset val="204"/>
        <scheme val="minor"/>
      </rPr>
      <t xml:space="preserve"> (за счет средств  бюджета автономного округа, федерального и местного) </t>
    </r>
  </si>
  <si>
    <r>
      <t xml:space="preserve">Осуществление переданных полномочий на организацию и обеспечение отдыха и оздоровления детей, в том числе в этнической среде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</si>
  <si>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r>
      <t xml:space="preserve">Реализация мероприятий по содействию трудоустройству граждан </t>
    </r>
    <r>
      <rPr>
        <b/>
        <sz val="14"/>
        <rFont val="Times New Roman"/>
        <family val="1"/>
        <charset val="204"/>
        <scheme val="minor"/>
      </rPr>
      <t>за счет средств бюджета автономного округа</t>
    </r>
  </si>
  <si>
    <t>ПИР "Нежилое строение гаража" (здание мастерских МБОУ «СОШ №10»).Расходы, осуществляемые за счет остатков средств городского бюджета, неиспользованных в отчетном финансовом году</t>
  </si>
  <si>
    <t>Ограждение по адресу: г. Нефтеюганск 14мкр., строение 20 (МБОУ "Средняя общеобразовательная школа №13"). Расходы осуществляемые за счет средств ООО "РН-Юганскнефтегаз" по договору пожерствования №8 от 20.06.2017 (74 761 158 р.)</t>
  </si>
  <si>
    <t>Ограждение по адресу: г. Нефтеюганск 14мкр., строение 20 (МБОУ "Средняя общеобразовательная школа №13"). Договор пожертвования № 1 от 02.07.2018 (243 090 000 руб.)</t>
  </si>
  <si>
    <t>0220199990</t>
  </si>
  <si>
    <r>
      <t xml:space="preserve">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обучающихся, освоивших образовательные программы основного общего образования или среднего общего образования, в том числе в форме единого государственного экзамена </t>
    </r>
    <r>
      <rPr>
        <b/>
        <sz val="13"/>
        <rFont val="Times New Roman"/>
        <family val="1"/>
        <charset val="204"/>
        <scheme val="minor"/>
      </rPr>
      <t>за счет средств бюджета автономного округа</t>
    </r>
  </si>
  <si>
    <t>ПИР "Нежилое строение гаража" (здание мастерских МБОУ «СОШ №10»). Расходы осуществляемые за счет средств ООО "РН-Юганскнефтегаз" по договору пожертвования № 27 от 01.10.2018 (262 567 944 руб.)</t>
  </si>
  <si>
    <t>"Нежилое здание" (наружное освещение территории), расположенное по адресу: г.Нефтеюганск, мкр-н 8а, здание №29. Расходы, осуществляемые за счет остатков средств городского бюджета</t>
  </si>
  <si>
    <t>Отчет об исполнении сетевого плана-графика по реализации муниципальной программы «Развитие образования и молодёжной политики в городе Нефтеюганске»</t>
  </si>
  <si>
    <t>1.1.1</t>
  </si>
  <si>
    <t>1.1.2</t>
  </si>
  <si>
    <t>1.1.3</t>
  </si>
  <si>
    <t>1.1.4</t>
  </si>
  <si>
    <t>1.1.5</t>
  </si>
  <si>
    <t>1.1.6</t>
  </si>
  <si>
    <t>1.1.7</t>
  </si>
  <si>
    <t>1.1.8</t>
  </si>
  <si>
    <t>1.1.9</t>
  </si>
  <si>
    <t>1.1.10</t>
  </si>
  <si>
    <t>1.1.11</t>
  </si>
  <si>
    <t>1.1.12</t>
  </si>
  <si>
    <t>1.2.1</t>
  </si>
  <si>
    <t>1.2.3</t>
  </si>
  <si>
    <t>1.5</t>
  </si>
  <si>
    <t>3.1.</t>
  </si>
  <si>
    <t>4.1</t>
  </si>
  <si>
    <t>4.2</t>
  </si>
  <si>
    <t>5.1</t>
  </si>
  <si>
    <t>5.2</t>
  </si>
  <si>
    <t>6.1</t>
  </si>
  <si>
    <t>Обеспечение предоставления дошкольного, общего, дополнительного образования (показатель №№ 1,2,5,7,8,21,22,23,26,27,28,29,30,31,32,33)</t>
  </si>
  <si>
    <t>Развитие материально-технической базы образовательных организаций (показатель №№ 6,22,26)</t>
  </si>
  <si>
    <t>Региональный проект «Патриотическое воспитание граждан Российской Федерации» (показатель № 35)</t>
  </si>
  <si>
    <t>1.6</t>
  </si>
  <si>
    <t>1.8</t>
  </si>
  <si>
    <t>021EB5179F</t>
  </si>
  <si>
    <t>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за счет резервного фонда Правительства Российской Федерации</t>
  </si>
  <si>
    <t>ПЛАН на 2023 год                                                                                                                                          (рублей)</t>
  </si>
  <si>
    <t xml:space="preserve">Детский сад на 300 мест в 16 микрорайоне г.Нефтеюгансказа счет средств местного бюджета </t>
  </si>
  <si>
    <t>0210282090</t>
  </si>
  <si>
    <t>02102S2090</t>
  </si>
  <si>
    <t>На выполнение работ по подготовке проектной документации на капитальный ремонт объекта "Строение детского сада № 6" расположенного по адресу: ХМАО-Югра, г.Нефтеюганск, мкр.5-й, д.15</t>
  </si>
  <si>
    <t>1.3</t>
  </si>
  <si>
    <t>цср</t>
  </si>
  <si>
    <t>4.1.</t>
  </si>
  <si>
    <t>4.</t>
  </si>
  <si>
    <t>4.2.</t>
  </si>
  <si>
    <t>5.1.</t>
  </si>
  <si>
    <t>5.2.</t>
  </si>
  <si>
    <t>% исполнения к плану за 2023 год</t>
  </si>
  <si>
    <r>
  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14-17 лет (включительно) - в лагерях труда и отдыха с дневным пребыванием</t>
    </r>
    <r>
      <rPr>
        <b/>
        <sz val="13"/>
        <rFont val="Times New Roman"/>
        <family val="1"/>
        <charset val="204"/>
        <scheme val="minor"/>
      </rPr>
      <t xml:space="preserve"> за счет средств бюджета автономного округа</t>
    </r>
  </si>
  <si>
    <r>
      <t xml:space="preserve"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</t>
    </r>
    <r>
      <rPr>
        <b/>
        <sz val="14"/>
        <rFont val="Times New Roman"/>
        <family val="1"/>
        <charset val="204"/>
        <scheme val="minor"/>
      </rPr>
      <t>за счет средств федерального бюджета</t>
    </r>
  </si>
  <si>
    <t>24</t>
  </si>
  <si>
    <r>
      <t xml:space="preserve">Иные межбюджетные трансферты на реализацию наказов избирателей депутатам Думы Ханты-Мансийского автономного округа-Югры </t>
    </r>
    <r>
      <rPr>
        <b/>
        <sz val="14"/>
        <rFont val="Times New Roman"/>
        <family val="1"/>
        <charset val="204"/>
        <scheme val="minor"/>
      </rPr>
      <t>за счет средств автономного округа</t>
    </r>
  </si>
  <si>
    <t>На выполнение работ по обустройству спортивной площадки "Спортивная комплексная площадка"в 11Б мкр. ул.Центральная, зд.18 (территория МБОУ "СОШ № 14")</t>
  </si>
  <si>
    <t>На выполнение подрядных работ по строительству объектов капитального строительства здание детского сада №7" (наружное освещение территории), расположенного по адресу: г.Нефтеюганск, 6 мкр., здание №64</t>
  </si>
  <si>
    <t>КФКиС</t>
  </si>
  <si>
    <t>ДО</t>
  </si>
  <si>
    <t>ДО и КФКиС</t>
  </si>
  <si>
    <t>ДО и КФКиС, в том числе</t>
  </si>
  <si>
    <t>Освоение на 31.10.2023 года                                                                                                                                              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</si>
</sst>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.00_р_._-;\-* #,##0.00_р_._-;_-* &quot;-&quot;??_р_._-;_-@_-"/>
    <numFmt numFmtId="165" formatCode="0.0"/>
    <numFmt numFmtId="166" formatCode="_(* #,##0.00_);_(* \(#,##0.00\);_(* &quot;-&quot;??_);_(@_)"/>
    <numFmt numFmtId="167" formatCode="_-* #,##0.00_р_._-;\-* #,##0.00_р_._-;_-* \-??_р_._-;_-@_-"/>
    <numFmt numFmtId="168" formatCode="#,##0.0"/>
    <numFmt numFmtId="169" formatCode="?"/>
    <numFmt numFmtId="170" formatCode="#,##0.000"/>
  </numFmts>
  <fonts count="47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b/>
      <sz val="16"/>
      <name val="Times New Roman"/>
      <family val="1"/>
      <charset val="204"/>
      <scheme val="minor"/>
    </font>
    <font>
      <sz val="13"/>
      <name val="Times New Roman"/>
      <family val="1"/>
      <charset val="204"/>
      <scheme val="minor"/>
    </font>
    <font>
      <b/>
      <i/>
      <sz val="14"/>
      <name val="Times New Roman"/>
      <family val="1"/>
      <charset val="204"/>
      <scheme val="minor"/>
    </font>
    <font>
      <i/>
      <sz val="14"/>
      <name val="Times New Roman"/>
      <family val="1"/>
      <charset val="204"/>
      <scheme val="minor"/>
    </font>
    <font>
      <sz val="20"/>
      <name val="Times New Roman"/>
      <family val="1"/>
      <charset val="204"/>
      <scheme val="minor"/>
    </font>
    <font>
      <b/>
      <sz val="13"/>
      <name val="Times New Roman"/>
      <family val="1"/>
      <charset val="204"/>
      <scheme val="minor"/>
    </font>
    <font>
      <sz val="13"/>
      <name val="Times New Roman"/>
      <family val="1"/>
      <charset val="204"/>
    </font>
    <font>
      <b/>
      <i/>
      <sz val="13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99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10" fillId="0" borderId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20" borderId="0" applyNumberFormat="0" applyBorder="0" applyAlignment="0" applyProtection="0"/>
    <xf numFmtId="0" fontId="13" fillId="8" borderId="11" applyNumberFormat="0" applyAlignment="0" applyProtection="0"/>
    <xf numFmtId="0" fontId="14" fillId="21" borderId="12" applyNumberFormat="0" applyAlignment="0" applyProtection="0"/>
    <xf numFmtId="0" fontId="15" fillId="21" borderId="11" applyNumberFormat="0" applyAlignment="0" applyProtection="0"/>
    <xf numFmtId="0" fontId="16" fillId="0" borderId="0" applyNumberFormat="0" applyFill="0" applyBorder="0" applyAlignment="0" applyProtection="0"/>
    <xf numFmtId="0" fontId="17" fillId="0" borderId="13" applyNumberFormat="0" applyFill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6" applyNumberFormat="0" applyFill="0" applyAlignment="0" applyProtection="0"/>
    <xf numFmtId="0" fontId="21" fillId="22" borderId="17" applyNumberFormat="0" applyAlignment="0" applyProtection="0"/>
    <xf numFmtId="0" fontId="22" fillId="0" borderId="0" applyNumberFormat="0" applyFill="0" applyBorder="0" applyAlignment="0" applyProtection="0"/>
    <xf numFmtId="0" fontId="23" fillId="23" borderId="0" applyNumberFormat="0" applyBorder="0" applyAlignment="0" applyProtection="0"/>
    <xf numFmtId="0" fontId="11" fillId="0" borderId="0"/>
    <xf numFmtId="0" fontId="10" fillId="0" borderId="0"/>
    <xf numFmtId="0" fontId="11" fillId="0" borderId="0"/>
    <xf numFmtId="0" fontId="1" fillId="0" borderId="0"/>
    <xf numFmtId="0" fontId="1" fillId="0" borderId="0"/>
    <xf numFmtId="0" fontId="10" fillId="0" borderId="0"/>
    <xf numFmtId="0" fontId="11" fillId="0" borderId="0"/>
    <xf numFmtId="0" fontId="24" fillId="0" borderId="0"/>
    <xf numFmtId="0" fontId="1" fillId="0" borderId="0"/>
    <xf numFmtId="0" fontId="10" fillId="0" borderId="0"/>
    <xf numFmtId="0" fontId="25" fillId="0" borderId="0"/>
    <xf numFmtId="0" fontId="11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25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2" fillId="0" borderId="0"/>
    <xf numFmtId="0" fontId="11" fillId="0" borderId="0"/>
    <xf numFmtId="0" fontId="10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0" fontId="24" fillId="24" borderId="18" applyNumberFormat="0" applyAlignment="0" applyProtection="0"/>
    <xf numFmtId="9" fontId="11" fillId="0" borderId="0" applyFont="0" applyFill="0" applyBorder="0" applyAlignment="0" applyProtection="0"/>
    <xf numFmtId="0" fontId="28" fillId="0" borderId="19" applyNumberFormat="0" applyFill="0" applyAlignment="0" applyProtection="0"/>
    <xf numFmtId="0" fontId="29" fillId="0" borderId="0" applyNumberFormat="0" applyFill="0" applyBorder="0" applyAlignment="0" applyProtection="0"/>
    <xf numFmtId="166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0" fillId="0" borderId="0" applyFont="0" applyFill="0" applyBorder="0" applyAlignment="0" applyProtection="0"/>
    <xf numFmtId="167" fontId="24" fillId="0" borderId="0" applyFill="0" applyBorder="0" applyAlignment="0" applyProtection="0"/>
    <xf numFmtId="164" fontId="10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31" fillId="5" borderId="0" applyNumberFormat="0" applyBorder="0" applyAlignment="0" applyProtection="0"/>
    <xf numFmtId="0" fontId="11" fillId="0" borderId="0"/>
    <xf numFmtId="0" fontId="2" fillId="0" borderId="0"/>
  </cellStyleXfs>
  <cellXfs count="345">
    <xf numFmtId="0" fontId="0" fillId="0" borderId="0" xfId="0"/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2" fontId="34" fillId="0" borderId="1" xfId="0" applyNumberFormat="1" applyFont="1" applyFill="1" applyBorder="1" applyAlignment="1">
      <alignment horizontal="center" vertical="center" wrapText="1"/>
    </xf>
    <xf numFmtId="165" fontId="35" fillId="0" borderId="1" xfId="0" applyNumberFormat="1" applyFont="1" applyFill="1" applyBorder="1" applyAlignment="1">
      <alignment horizontal="center" vertical="center" wrapText="1"/>
    </xf>
    <xf numFmtId="168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8" fontId="6" fillId="0" borderId="1" xfId="0" applyNumberFormat="1" applyFont="1" applyFill="1" applyBorder="1" applyAlignment="1">
      <alignment horizontal="center" vertical="center"/>
    </xf>
    <xf numFmtId="168" fontId="9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7" fillId="0" borderId="1" xfId="0" applyNumberFormat="1" applyFont="1" applyFill="1" applyBorder="1" applyAlignment="1">
      <alignment horizontal="center" vertical="center"/>
    </xf>
    <xf numFmtId="168" fontId="37" fillId="0" borderId="1" xfId="0" applyNumberFormat="1" applyFont="1" applyFill="1" applyBorder="1" applyAlignment="1">
      <alignment horizontal="center" vertical="center" wrapText="1"/>
    </xf>
    <xf numFmtId="0" fontId="38" fillId="0" borderId="0" xfId="0" applyFont="1"/>
    <xf numFmtId="0" fontId="33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25" borderId="0" xfId="0" applyFont="1" applyFill="1" applyAlignment="1"/>
    <xf numFmtId="0" fontId="3" fillId="25" borderId="0" xfId="0" applyFont="1" applyFill="1" applyBorder="1"/>
    <xf numFmtId="0" fontId="32" fillId="25" borderId="0" xfId="0" applyFont="1" applyFill="1" applyBorder="1"/>
    <xf numFmtId="49" fontId="3" fillId="25" borderId="0" xfId="0" applyNumberFormat="1" applyFont="1" applyFill="1" applyAlignment="1">
      <alignment horizontal="center" vertical="center"/>
    </xf>
    <xf numFmtId="0" fontId="3" fillId="25" borderId="0" xfId="0" applyFont="1" applyFill="1" applyAlignment="1">
      <alignment vertical="top"/>
    </xf>
    <xf numFmtId="0" fontId="3" fillId="25" borderId="0" xfId="0" applyFont="1" applyFill="1"/>
    <xf numFmtId="4" fontId="3" fillId="25" borderId="0" xfId="2" applyNumberFormat="1" applyFont="1" applyFill="1" applyAlignment="1">
      <alignment horizontal="center" vertical="center"/>
    </xf>
    <xf numFmtId="2" fontId="3" fillId="25" borderId="0" xfId="0" applyNumberFormat="1" applyFont="1" applyFill="1"/>
    <xf numFmtId="49" fontId="41" fillId="25" borderId="35" xfId="0" applyNumberFormat="1" applyFont="1" applyFill="1" applyBorder="1" applyAlignment="1">
      <alignment horizontal="center" vertical="center"/>
    </xf>
    <xf numFmtId="4" fontId="41" fillId="25" borderId="21" xfId="0" applyNumberFormat="1" applyFont="1" applyFill="1" applyBorder="1" applyAlignment="1">
      <alignment horizontal="center" vertical="center"/>
    </xf>
    <xf numFmtId="4" fontId="41" fillId="25" borderId="1" xfId="0" applyNumberFormat="1" applyFont="1" applyFill="1" applyBorder="1" applyAlignment="1">
      <alignment horizontal="center" vertical="center"/>
    </xf>
    <xf numFmtId="4" fontId="41" fillId="25" borderId="22" xfId="0" applyNumberFormat="1" applyFont="1" applyFill="1" applyBorder="1" applyAlignment="1">
      <alignment horizontal="center" vertical="center"/>
    </xf>
    <xf numFmtId="0" fontId="41" fillId="25" borderId="0" xfId="0" applyFont="1" applyFill="1" applyBorder="1"/>
    <xf numFmtId="4" fontId="41" fillId="25" borderId="21" xfId="0" applyNumberFormat="1" applyFont="1" applyFill="1" applyBorder="1" applyAlignment="1">
      <alignment horizontal="center" vertical="center" wrapText="1"/>
    </xf>
    <xf numFmtId="4" fontId="41" fillId="25" borderId="1" xfId="0" applyNumberFormat="1" applyFont="1" applyFill="1" applyBorder="1" applyAlignment="1">
      <alignment horizontal="center" vertical="center" wrapText="1"/>
    </xf>
    <xf numFmtId="4" fontId="41" fillId="25" borderId="22" xfId="0" applyNumberFormat="1" applyFont="1" applyFill="1" applyBorder="1" applyAlignment="1">
      <alignment horizontal="center" vertical="center" wrapText="1"/>
    </xf>
    <xf numFmtId="49" fontId="41" fillId="25" borderId="35" xfId="0" applyNumberFormat="1" applyFont="1" applyFill="1" applyBorder="1" applyAlignment="1">
      <alignment horizontal="center" vertical="top"/>
    </xf>
    <xf numFmtId="49" fontId="3" fillId="25" borderId="0" xfId="0" applyNumberFormat="1" applyFont="1" applyFill="1" applyAlignment="1">
      <alignment horizontal="center" vertical="top"/>
    </xf>
    <xf numFmtId="49" fontId="43" fillId="25" borderId="38" xfId="0" applyNumberFormat="1" applyFont="1" applyFill="1" applyBorder="1" applyAlignment="1" applyProtection="1">
      <alignment horizontal="center" vertical="top" wrapText="1"/>
      <protection locked="0"/>
    </xf>
    <xf numFmtId="49" fontId="3" fillId="25" borderId="35" xfId="0" applyNumberFormat="1" applyFont="1" applyFill="1" applyBorder="1" applyAlignment="1" applyProtection="1">
      <alignment horizontal="center" vertical="top" wrapText="1"/>
      <protection locked="0"/>
    </xf>
    <xf numFmtId="0" fontId="3" fillId="25" borderId="21" xfId="0" applyFont="1" applyFill="1" applyBorder="1" applyAlignment="1">
      <alignment horizontal="center" vertical="center" wrapText="1"/>
    </xf>
    <xf numFmtId="0" fontId="3" fillId="25" borderId="1" xfId="0" applyFont="1" applyFill="1" applyBorder="1" applyAlignment="1">
      <alignment horizontal="center" vertical="center" wrapText="1"/>
    </xf>
    <xf numFmtId="2" fontId="3" fillId="25" borderId="21" xfId="0" applyNumberFormat="1" applyFont="1" applyFill="1" applyBorder="1" applyAlignment="1">
      <alignment horizontal="center" vertical="center" wrapText="1"/>
    </xf>
    <xf numFmtId="2" fontId="3" fillId="25" borderId="1" xfId="0" applyNumberFormat="1" applyFont="1" applyFill="1" applyBorder="1" applyAlignment="1">
      <alignment horizontal="center" vertical="center" wrapText="1"/>
    </xf>
    <xf numFmtId="2" fontId="3" fillId="25" borderId="22" xfId="0" applyNumberFormat="1" applyFont="1" applyFill="1" applyBorder="1" applyAlignment="1">
      <alignment horizontal="center" vertical="center" wrapText="1"/>
    </xf>
    <xf numFmtId="49" fontId="3" fillId="25" borderId="36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36" xfId="0" applyNumberFormat="1" applyFont="1" applyFill="1" applyBorder="1" applyAlignment="1" applyProtection="1">
      <alignment horizontal="center" vertical="top" wrapText="1"/>
      <protection locked="0"/>
    </xf>
    <xf numFmtId="49" fontId="3" fillId="25" borderId="25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6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7" xfId="0" applyNumberFormat="1" applyFont="1" applyFill="1" applyBorder="1" applyAlignment="1" applyProtection="1">
      <alignment horizontal="center" vertical="center" wrapText="1"/>
      <protection locked="0"/>
    </xf>
    <xf numFmtId="0" fontId="3" fillId="25" borderId="38" xfId="0" applyFont="1" applyFill="1" applyBorder="1" applyAlignment="1">
      <alignment horizontal="center" vertical="top"/>
    </xf>
    <xf numFmtId="0" fontId="3" fillId="25" borderId="35" xfId="0" applyFont="1" applyFill="1" applyBorder="1" applyAlignment="1">
      <alignment horizontal="center" vertical="top" wrapText="1"/>
    </xf>
    <xf numFmtId="0" fontId="3" fillId="25" borderId="22" xfId="0" applyFont="1" applyFill="1" applyBorder="1" applyAlignment="1">
      <alignment horizontal="center" vertical="center" wrapText="1"/>
    </xf>
    <xf numFmtId="49" fontId="3" fillId="25" borderId="44" xfId="0" applyNumberFormat="1" applyFont="1" applyFill="1" applyBorder="1" applyAlignment="1">
      <alignment horizontal="center" vertical="center"/>
    </xf>
    <xf numFmtId="49" fontId="41" fillId="25" borderId="38" xfId="0" applyNumberFormat="1" applyFont="1" applyFill="1" applyBorder="1" applyAlignment="1">
      <alignment horizontal="center" vertical="center"/>
    </xf>
    <xf numFmtId="49" fontId="41" fillId="25" borderId="38" xfId="0" applyNumberFormat="1" applyFont="1" applyFill="1" applyBorder="1" applyAlignment="1">
      <alignment horizontal="center" vertical="top"/>
    </xf>
    <xf numFmtId="4" fontId="41" fillId="25" borderId="32" xfId="0" applyNumberFormat="1" applyFont="1" applyFill="1" applyBorder="1" applyAlignment="1">
      <alignment horizontal="center" vertical="center" wrapText="1"/>
    </xf>
    <xf numFmtId="4" fontId="41" fillId="25" borderId="33" xfId="0" applyNumberFormat="1" applyFont="1" applyFill="1" applyBorder="1" applyAlignment="1">
      <alignment horizontal="center" vertical="center" wrapText="1"/>
    </xf>
    <xf numFmtId="4" fontId="41" fillId="25" borderId="34" xfId="0" applyNumberFormat="1" applyFont="1" applyFill="1" applyBorder="1" applyAlignment="1">
      <alignment horizontal="center" vertical="center" wrapText="1"/>
    </xf>
    <xf numFmtId="49" fontId="32" fillId="25" borderId="35" xfId="0" applyNumberFormat="1" applyFont="1" applyFill="1" applyBorder="1" applyAlignment="1">
      <alignment horizontal="center" vertical="center"/>
    </xf>
    <xf numFmtId="49" fontId="32" fillId="25" borderId="35" xfId="0" applyNumberFormat="1" applyFont="1" applyFill="1" applyBorder="1" applyAlignment="1">
      <alignment horizontal="center" vertical="top"/>
    </xf>
    <xf numFmtId="0" fontId="32" fillId="25" borderId="21" xfId="0" applyFont="1" applyFill="1" applyBorder="1" applyAlignment="1">
      <alignment horizontal="left" vertical="top" wrapText="1"/>
    </xf>
    <xf numFmtId="0" fontId="32" fillId="25" borderId="2" xfId="0" applyFont="1" applyFill="1" applyBorder="1" applyAlignment="1">
      <alignment horizontal="center" vertical="center"/>
    </xf>
    <xf numFmtId="4" fontId="32" fillId="25" borderId="21" xfId="0" applyNumberFormat="1" applyFont="1" applyFill="1" applyBorder="1" applyAlignment="1">
      <alignment horizontal="center" vertical="center" wrapText="1"/>
    </xf>
    <xf numFmtId="4" fontId="32" fillId="25" borderId="1" xfId="0" applyNumberFormat="1" applyFont="1" applyFill="1" applyBorder="1" applyAlignment="1">
      <alignment horizontal="center" vertical="center" wrapText="1"/>
    </xf>
    <xf numFmtId="4" fontId="32" fillId="25" borderId="22" xfId="0" applyNumberFormat="1" applyFont="1" applyFill="1" applyBorder="1" applyAlignment="1">
      <alignment horizontal="center" vertical="center" wrapText="1"/>
    </xf>
    <xf numFmtId="49" fontId="3" fillId="25" borderId="35" xfId="0" applyNumberFormat="1" applyFont="1" applyFill="1" applyBorder="1" applyAlignment="1">
      <alignment horizontal="center" vertical="center"/>
    </xf>
    <xf numFmtId="49" fontId="3" fillId="25" borderId="35" xfId="0" applyNumberFormat="1" applyFont="1" applyFill="1" applyBorder="1" applyAlignment="1">
      <alignment horizontal="center" vertical="top"/>
    </xf>
    <xf numFmtId="2" fontId="3" fillId="25" borderId="21" xfId="0" applyNumberFormat="1" applyFont="1" applyFill="1" applyBorder="1" applyAlignment="1">
      <alignment horizontal="left" vertical="top" wrapText="1"/>
    </xf>
    <xf numFmtId="0" fontId="3" fillId="25" borderId="2" xfId="0" applyFont="1" applyFill="1" applyBorder="1" applyAlignment="1">
      <alignment horizontal="center" vertical="center"/>
    </xf>
    <xf numFmtId="4" fontId="3" fillId="25" borderId="21" xfId="2" applyNumberFormat="1" applyFont="1" applyFill="1" applyBorder="1" applyAlignment="1">
      <alignment horizontal="center" vertical="center"/>
    </xf>
    <xf numFmtId="4" fontId="3" fillId="25" borderId="1" xfId="0" applyNumberFormat="1" applyFont="1" applyFill="1" applyBorder="1" applyAlignment="1">
      <alignment horizontal="center" vertical="center"/>
    </xf>
    <xf numFmtId="4" fontId="3" fillId="25" borderId="2" xfId="0" applyNumberFormat="1" applyFont="1" applyFill="1" applyBorder="1" applyAlignment="1">
      <alignment horizontal="center" vertical="center"/>
    </xf>
    <xf numFmtId="4" fontId="3" fillId="25" borderId="22" xfId="0" applyNumberFormat="1" applyFont="1" applyFill="1" applyBorder="1" applyAlignment="1">
      <alignment horizontal="center" vertical="center"/>
    </xf>
    <xf numFmtId="4" fontId="3" fillId="25" borderId="22" xfId="2" applyNumberFormat="1" applyFont="1" applyFill="1" applyBorder="1" applyAlignment="1">
      <alignment horizontal="center" vertical="center"/>
    </xf>
    <xf numFmtId="4" fontId="3" fillId="25" borderId="21" xfId="0" applyNumberFormat="1" applyFont="1" applyFill="1" applyBorder="1" applyAlignment="1">
      <alignment horizontal="center" vertical="center" wrapText="1"/>
    </xf>
    <xf numFmtId="4" fontId="3" fillId="25" borderId="1" xfId="0" applyNumberFormat="1" applyFont="1" applyFill="1" applyBorder="1" applyAlignment="1">
      <alignment horizontal="center" vertical="center" wrapText="1"/>
    </xf>
    <xf numFmtId="4" fontId="3" fillId="25" borderId="22" xfId="0" applyNumberFormat="1" applyFont="1" applyFill="1" applyBorder="1" applyAlignment="1">
      <alignment horizontal="center" vertical="center" wrapText="1"/>
    </xf>
    <xf numFmtId="4" fontId="3" fillId="25" borderId="35" xfId="2" applyNumberFormat="1" applyFont="1" applyFill="1" applyBorder="1" applyAlignment="1">
      <alignment horizontal="center" vertical="center"/>
    </xf>
    <xf numFmtId="4" fontId="3" fillId="25" borderId="1" xfId="2" applyNumberFormat="1" applyFont="1" applyFill="1" applyBorder="1" applyAlignment="1">
      <alignment horizontal="center" vertical="center"/>
    </xf>
    <xf numFmtId="4" fontId="3" fillId="25" borderId="4" xfId="0" applyNumberFormat="1" applyFont="1" applyFill="1" applyBorder="1" applyAlignment="1">
      <alignment horizontal="center" vertical="center" wrapText="1"/>
    </xf>
    <xf numFmtId="4" fontId="3" fillId="25" borderId="4" xfId="0" applyNumberFormat="1" applyFont="1" applyFill="1" applyBorder="1" applyAlignment="1">
      <alignment horizontal="center" vertical="center"/>
    </xf>
    <xf numFmtId="4" fontId="3" fillId="25" borderId="28" xfId="0" applyNumberFormat="1" applyFont="1" applyFill="1" applyBorder="1" applyAlignment="1">
      <alignment horizontal="center" vertical="center"/>
    </xf>
    <xf numFmtId="4" fontId="3" fillId="25" borderId="5" xfId="0" applyNumberFormat="1" applyFont="1" applyFill="1" applyBorder="1" applyAlignment="1">
      <alignment horizontal="center" vertical="center" wrapText="1"/>
    </xf>
    <xf numFmtId="4" fontId="3" fillId="25" borderId="24" xfId="0" applyNumberFormat="1" applyFont="1" applyFill="1" applyBorder="1" applyAlignment="1">
      <alignment horizontal="center" vertical="center" wrapText="1"/>
    </xf>
    <xf numFmtId="49" fontId="3" fillId="25" borderId="51" xfId="0" applyNumberFormat="1" applyFont="1" applyFill="1" applyBorder="1" applyAlignment="1">
      <alignment horizontal="center" vertical="center"/>
    </xf>
    <xf numFmtId="2" fontId="3" fillId="25" borderId="49" xfId="0" applyNumberFormat="1" applyFont="1" applyFill="1" applyBorder="1" applyAlignment="1">
      <alignment horizontal="left" vertical="center" wrapText="1"/>
    </xf>
    <xf numFmtId="0" fontId="3" fillId="25" borderId="9" xfId="0" applyFont="1" applyFill="1" applyBorder="1" applyAlignment="1">
      <alignment horizontal="center" vertical="center"/>
    </xf>
    <xf numFmtId="4" fontId="3" fillId="25" borderId="9" xfId="0" applyNumberFormat="1" applyFont="1" applyFill="1" applyBorder="1" applyAlignment="1">
      <alignment horizontal="center" vertical="center"/>
    </xf>
    <xf numFmtId="4" fontId="3" fillId="25" borderId="26" xfId="0" applyNumberFormat="1" applyFont="1" applyFill="1" applyBorder="1" applyAlignment="1">
      <alignment horizontal="center" vertical="center"/>
    </xf>
    <xf numFmtId="4" fontId="3" fillId="25" borderId="49" xfId="0" applyNumberFormat="1" applyFont="1" applyFill="1" applyBorder="1" applyAlignment="1">
      <alignment horizontal="center" vertical="center" wrapText="1"/>
    </xf>
    <xf numFmtId="4" fontId="3" fillId="25" borderId="28" xfId="0" applyNumberFormat="1" applyFont="1" applyFill="1" applyBorder="1" applyAlignment="1">
      <alignment horizontal="center" vertical="center" wrapText="1"/>
    </xf>
    <xf numFmtId="0" fontId="32" fillId="25" borderId="0" xfId="0" applyFont="1" applyFill="1" applyBorder="1" applyAlignment="1">
      <alignment vertical="center"/>
    </xf>
    <xf numFmtId="49" fontId="3" fillId="25" borderId="44" xfId="0" applyNumberFormat="1" applyFont="1" applyFill="1" applyBorder="1" applyAlignment="1">
      <alignment horizontal="center" vertical="top" wrapText="1"/>
    </xf>
    <xf numFmtId="4" fontId="3" fillId="25" borderId="6" xfId="0" applyNumberFormat="1" applyFont="1" applyFill="1" applyBorder="1" applyAlignment="1">
      <alignment horizontal="center" vertical="center"/>
    </xf>
    <xf numFmtId="4" fontId="3" fillId="25" borderId="21" xfId="0" applyNumberFormat="1" applyFont="1" applyFill="1" applyBorder="1" applyAlignment="1">
      <alignment horizontal="center" vertical="center"/>
    </xf>
    <xf numFmtId="4" fontId="3" fillId="25" borderId="2" xfId="0" applyNumberFormat="1" applyFont="1" applyFill="1" applyBorder="1" applyAlignment="1">
      <alignment horizontal="center" vertical="center" wrapText="1"/>
    </xf>
    <xf numFmtId="4" fontId="3" fillId="25" borderId="2" xfId="2" applyNumberFormat="1" applyFont="1" applyFill="1" applyBorder="1" applyAlignment="1">
      <alignment horizontal="center" vertical="center"/>
    </xf>
    <xf numFmtId="2" fontId="3" fillId="25" borderId="35" xfId="0" applyNumberFormat="1" applyFont="1" applyFill="1" applyBorder="1" applyAlignment="1">
      <alignment horizontal="left" vertical="top" wrapText="1"/>
    </xf>
    <xf numFmtId="2" fontId="41" fillId="25" borderId="35" xfId="0" applyNumberFormat="1" applyFont="1" applyFill="1" applyBorder="1" applyAlignment="1">
      <alignment horizontal="left" vertical="top" wrapText="1"/>
    </xf>
    <xf numFmtId="4" fontId="41" fillId="25" borderId="21" xfId="2" applyNumberFormat="1" applyFont="1" applyFill="1" applyBorder="1" applyAlignment="1">
      <alignment horizontal="center" vertical="center"/>
    </xf>
    <xf numFmtId="4" fontId="41" fillId="25" borderId="1" xfId="2" applyNumberFormat="1" applyFont="1" applyFill="1" applyBorder="1" applyAlignment="1">
      <alignment horizontal="center" vertical="center"/>
    </xf>
    <xf numFmtId="4" fontId="41" fillId="25" borderId="22" xfId="2" applyNumberFormat="1" applyFont="1" applyFill="1" applyBorder="1" applyAlignment="1">
      <alignment horizontal="center" vertical="center"/>
    </xf>
    <xf numFmtId="4" fontId="3" fillId="25" borderId="22" xfId="0" applyNumberFormat="1" applyFont="1" applyFill="1" applyBorder="1" applyAlignment="1" applyProtection="1">
      <alignment horizontal="center" vertical="center" wrapText="1"/>
    </xf>
    <xf numFmtId="4" fontId="3" fillId="25" borderId="24" xfId="0" applyNumberFormat="1" applyFont="1" applyFill="1" applyBorder="1" applyAlignment="1">
      <alignment horizontal="center" vertical="center"/>
    </xf>
    <xf numFmtId="2" fontId="41" fillId="25" borderId="52" xfId="0" applyNumberFormat="1" applyFont="1" applyFill="1" applyBorder="1" applyAlignment="1">
      <alignment horizontal="left" vertical="top" wrapText="1"/>
    </xf>
    <xf numFmtId="4" fontId="3" fillId="25" borderId="5" xfId="2" applyNumberFormat="1" applyFont="1" applyFill="1" applyBorder="1" applyAlignment="1">
      <alignment horizontal="center" vertical="center"/>
    </xf>
    <xf numFmtId="49" fontId="41" fillId="25" borderId="43" xfId="0" applyNumberFormat="1" applyFont="1" applyFill="1" applyBorder="1" applyAlignment="1">
      <alignment horizontal="center" vertical="top"/>
    </xf>
    <xf numFmtId="49" fontId="3" fillId="25" borderId="36" xfId="0" applyNumberFormat="1" applyFont="1" applyFill="1" applyBorder="1" applyAlignment="1">
      <alignment horizontal="center" vertical="center"/>
    </xf>
    <xf numFmtId="49" fontId="3" fillId="25" borderId="42" xfId="0" applyNumberFormat="1" applyFont="1" applyFill="1" applyBorder="1" applyAlignment="1">
      <alignment horizontal="center" vertical="center"/>
    </xf>
    <xf numFmtId="4" fontId="3" fillId="25" borderId="25" xfId="2" applyNumberFormat="1" applyFont="1" applyFill="1" applyBorder="1" applyAlignment="1">
      <alignment horizontal="center" vertical="center"/>
    </xf>
    <xf numFmtId="4" fontId="3" fillId="25" borderId="31" xfId="0" applyNumberFormat="1" applyFont="1" applyFill="1" applyBorder="1" applyAlignment="1">
      <alignment horizontal="center" vertical="center"/>
    </xf>
    <xf numFmtId="4" fontId="3" fillId="25" borderId="53" xfId="0" applyNumberFormat="1" applyFont="1" applyFill="1" applyBorder="1" applyAlignment="1">
      <alignment horizontal="center" vertical="center"/>
    </xf>
    <xf numFmtId="4" fontId="3" fillId="25" borderId="25" xfId="0" applyNumberFormat="1" applyFont="1" applyFill="1" applyBorder="1" applyAlignment="1">
      <alignment horizontal="center" vertical="center"/>
    </xf>
    <xf numFmtId="4" fontId="3" fillId="25" borderId="25" xfId="0" applyNumberFormat="1" applyFont="1" applyFill="1" applyBorder="1" applyAlignment="1">
      <alignment horizontal="center" vertical="center" wrapText="1"/>
    </xf>
    <xf numFmtId="4" fontId="3" fillId="25" borderId="26" xfId="0" applyNumberFormat="1" applyFont="1" applyFill="1" applyBorder="1" applyAlignment="1">
      <alignment horizontal="center" vertical="center" wrapText="1"/>
    </xf>
    <xf numFmtId="4" fontId="3" fillId="25" borderId="27" xfId="0" applyNumberFormat="1" applyFont="1" applyFill="1" applyBorder="1" applyAlignment="1">
      <alignment horizontal="center" vertical="center" wrapText="1"/>
    </xf>
    <xf numFmtId="49" fontId="3" fillId="25" borderId="52" xfId="0" applyNumberFormat="1" applyFont="1" applyFill="1" applyBorder="1" applyAlignment="1">
      <alignment horizontal="center" vertical="center"/>
    </xf>
    <xf numFmtId="4" fontId="3" fillId="25" borderId="5" xfId="0" applyNumberFormat="1" applyFont="1" applyFill="1" applyBorder="1" applyAlignment="1">
      <alignment horizontal="center" vertical="center"/>
    </xf>
    <xf numFmtId="4" fontId="3" fillId="25" borderId="23" xfId="0" applyNumberFormat="1" applyFont="1" applyFill="1" applyBorder="1" applyAlignment="1">
      <alignment horizontal="center" vertical="center" wrapText="1"/>
    </xf>
    <xf numFmtId="4" fontId="3" fillId="25" borderId="29" xfId="0" applyNumberFormat="1" applyFont="1" applyFill="1" applyBorder="1" applyAlignment="1">
      <alignment horizontal="center" vertical="center" wrapText="1"/>
    </xf>
    <xf numFmtId="49" fontId="3" fillId="25" borderId="35" xfId="0" applyNumberFormat="1" applyFont="1" applyFill="1" applyBorder="1" applyAlignment="1" applyProtection="1">
      <alignment horizontal="left" vertical="center" wrapText="1"/>
    </xf>
    <xf numFmtId="49" fontId="3" fillId="25" borderId="54" xfId="0" applyNumberFormat="1" applyFont="1" applyFill="1" applyBorder="1" applyAlignment="1">
      <alignment horizontal="center" vertical="center"/>
    </xf>
    <xf numFmtId="49" fontId="3" fillId="25" borderId="47" xfId="0" applyNumberFormat="1" applyFont="1" applyFill="1" applyBorder="1" applyAlignment="1">
      <alignment horizontal="center" vertical="top"/>
    </xf>
    <xf numFmtId="2" fontId="3" fillId="25" borderId="54" xfId="0" applyNumberFormat="1" applyFont="1" applyFill="1" applyBorder="1" applyAlignment="1">
      <alignment horizontal="left" vertical="top" wrapText="1"/>
    </xf>
    <xf numFmtId="0" fontId="3" fillId="25" borderId="48" xfId="0" applyFont="1" applyFill="1" applyBorder="1" applyAlignment="1">
      <alignment horizontal="center" vertical="center"/>
    </xf>
    <xf numFmtId="4" fontId="3" fillId="25" borderId="55" xfId="2" applyNumberFormat="1" applyFont="1" applyFill="1" applyBorder="1" applyAlignment="1">
      <alignment horizontal="center" vertical="center"/>
    </xf>
    <xf numFmtId="4" fontId="3" fillId="25" borderId="48" xfId="2" applyNumberFormat="1" applyFont="1" applyFill="1" applyBorder="1" applyAlignment="1">
      <alignment horizontal="center" vertical="center"/>
    </xf>
    <xf numFmtId="4" fontId="3" fillId="25" borderId="56" xfId="2" applyNumberFormat="1" applyFont="1" applyFill="1" applyBorder="1" applyAlignment="1">
      <alignment horizontal="center" vertical="center"/>
    </xf>
    <xf numFmtId="4" fontId="3" fillId="25" borderId="55" xfId="0" applyNumberFormat="1" applyFont="1" applyFill="1" applyBorder="1" applyAlignment="1">
      <alignment horizontal="center" vertical="center" wrapText="1"/>
    </xf>
    <xf numFmtId="4" fontId="3" fillId="25" borderId="56" xfId="0" applyNumberFormat="1" applyFont="1" applyFill="1" applyBorder="1" applyAlignment="1">
      <alignment horizontal="center" vertical="center" wrapText="1"/>
    </xf>
    <xf numFmtId="4" fontId="3" fillId="25" borderId="48" xfId="0" applyNumberFormat="1" applyFont="1" applyFill="1" applyBorder="1" applyAlignment="1">
      <alignment horizontal="center" vertical="center" wrapText="1"/>
    </xf>
    <xf numFmtId="49" fontId="41" fillId="25" borderId="41" xfId="0" applyNumberFormat="1" applyFont="1" applyFill="1" applyBorder="1" applyAlignment="1">
      <alignment horizontal="center" vertical="center"/>
    </xf>
    <xf numFmtId="4" fontId="41" fillId="25" borderId="30" xfId="0" applyNumberFormat="1" applyFont="1" applyFill="1" applyBorder="1" applyAlignment="1">
      <alignment horizontal="center" vertical="center" wrapText="1"/>
    </xf>
    <xf numFmtId="4" fontId="41" fillId="25" borderId="5" xfId="0" applyNumberFormat="1" applyFont="1" applyFill="1" applyBorder="1" applyAlignment="1">
      <alignment horizontal="center" vertical="center" wrapText="1"/>
    </xf>
    <xf numFmtId="0" fontId="3" fillId="25" borderId="22" xfId="0" applyFont="1" applyFill="1" applyBorder="1" applyAlignment="1">
      <alignment horizontal="center" vertical="center"/>
    </xf>
    <xf numFmtId="49" fontId="41" fillId="25" borderId="44" xfId="0" applyNumberFormat="1" applyFont="1" applyFill="1" applyBorder="1" applyAlignment="1">
      <alignment horizontal="center" vertical="center"/>
    </xf>
    <xf numFmtId="0" fontId="41" fillId="25" borderId="22" xfId="0" applyFont="1" applyFill="1" applyBorder="1" applyAlignment="1">
      <alignment horizontal="center" vertical="center"/>
    </xf>
    <xf numFmtId="0" fontId="41" fillId="25" borderId="0" xfId="0" applyFont="1" applyFill="1" applyBorder="1" applyAlignment="1">
      <alignment horizontal="center" vertical="center"/>
    </xf>
    <xf numFmtId="49" fontId="3" fillId="25" borderId="25" xfId="0" applyNumberFormat="1" applyFont="1" applyFill="1" applyBorder="1" applyAlignment="1">
      <alignment horizontal="center" vertical="top"/>
    </xf>
    <xf numFmtId="0" fontId="3" fillId="25" borderId="27" xfId="0" applyFont="1" applyFill="1" applyBorder="1" applyAlignment="1">
      <alignment horizontal="center" vertical="center"/>
    </xf>
    <xf numFmtId="49" fontId="32" fillId="25" borderId="52" xfId="0" applyNumberFormat="1" applyFont="1" applyFill="1" applyBorder="1" applyAlignment="1">
      <alignment horizontal="center" vertical="center"/>
    </xf>
    <xf numFmtId="49" fontId="41" fillId="25" borderId="44" xfId="0" applyNumberFormat="1" applyFont="1" applyFill="1" applyBorder="1" applyAlignment="1">
      <alignment horizontal="center" vertical="top"/>
    </xf>
    <xf numFmtId="4" fontId="41" fillId="25" borderId="2" xfId="0" applyNumberFormat="1" applyFont="1" applyFill="1" applyBorder="1" applyAlignment="1">
      <alignment horizontal="center" vertical="center"/>
    </xf>
    <xf numFmtId="4" fontId="41" fillId="25" borderId="23" xfId="0" applyNumberFormat="1" applyFont="1" applyFill="1" applyBorder="1" applyAlignment="1">
      <alignment horizontal="center" vertical="center" wrapText="1"/>
    </xf>
    <xf numFmtId="4" fontId="41" fillId="25" borderId="24" xfId="0" applyNumberFormat="1" applyFont="1" applyFill="1" applyBorder="1" applyAlignment="1">
      <alignment horizontal="center" vertical="center" wrapText="1"/>
    </xf>
    <xf numFmtId="49" fontId="3" fillId="25" borderId="44" xfId="0" applyNumberFormat="1" applyFont="1" applyFill="1" applyBorder="1" applyAlignment="1">
      <alignment horizontal="center" vertical="top"/>
    </xf>
    <xf numFmtId="4" fontId="40" fillId="25" borderId="21" xfId="0" applyNumberFormat="1" applyFont="1" applyFill="1" applyBorder="1" applyAlignment="1">
      <alignment horizontal="left" vertical="top" wrapText="1"/>
    </xf>
    <xf numFmtId="49" fontId="3" fillId="25" borderId="45" xfId="0" applyNumberFormat="1" applyFont="1" applyFill="1" applyBorder="1" applyAlignment="1">
      <alignment horizontal="center" vertical="center"/>
    </xf>
    <xf numFmtId="49" fontId="3" fillId="25" borderId="59" xfId="0" applyNumberFormat="1" applyFont="1" applyFill="1" applyBorder="1" applyAlignment="1">
      <alignment horizontal="center" vertical="center"/>
    </xf>
    <xf numFmtId="4" fontId="40" fillId="25" borderId="55" xfId="0" applyNumberFormat="1" applyFont="1" applyFill="1" applyBorder="1" applyAlignment="1">
      <alignment horizontal="left" vertical="center" wrapText="1"/>
    </xf>
    <xf numFmtId="0" fontId="3" fillId="25" borderId="60" xfId="0" applyFont="1" applyFill="1" applyBorder="1" applyAlignment="1">
      <alignment horizontal="center" vertical="center"/>
    </xf>
    <xf numFmtId="4" fontId="3" fillId="25" borderId="20" xfId="0" applyNumberFormat="1" applyFont="1" applyFill="1" applyBorder="1" applyAlignment="1">
      <alignment horizontal="center" vertical="center"/>
    </xf>
    <xf numFmtId="4" fontId="3" fillId="25" borderId="0" xfId="0" applyNumberFormat="1" applyFont="1" applyFill="1" applyBorder="1" applyAlignment="1">
      <alignment horizontal="center" vertical="center"/>
    </xf>
    <xf numFmtId="0" fontId="32" fillId="25" borderId="0" xfId="0" applyFont="1" applyFill="1" applyBorder="1" applyAlignment="1">
      <alignment horizontal="center" vertical="center"/>
    </xf>
    <xf numFmtId="49" fontId="32" fillId="25" borderId="38" xfId="0" applyNumberFormat="1" applyFont="1" applyFill="1" applyBorder="1" applyAlignment="1">
      <alignment horizontal="center" vertical="center"/>
    </xf>
    <xf numFmtId="49" fontId="41" fillId="25" borderId="2" xfId="0" applyNumberFormat="1" applyFont="1" applyFill="1" applyBorder="1" applyAlignment="1">
      <alignment horizontal="center" vertical="center"/>
    </xf>
    <xf numFmtId="0" fontId="3" fillId="25" borderId="22" xfId="0" applyFont="1" applyFill="1" applyBorder="1" applyAlignment="1">
      <alignment vertical="center"/>
    </xf>
    <xf numFmtId="4" fontId="41" fillId="25" borderId="52" xfId="0" applyNumberFormat="1" applyFont="1" applyFill="1" applyBorder="1" applyAlignment="1">
      <alignment horizontal="center" vertical="center"/>
    </xf>
    <xf numFmtId="49" fontId="3" fillId="25" borderId="2" xfId="0" applyNumberFormat="1" applyFont="1" applyFill="1" applyBorder="1" applyAlignment="1">
      <alignment horizontal="center" vertical="center"/>
    </xf>
    <xf numFmtId="49" fontId="3" fillId="25" borderId="43" xfId="0" applyNumberFormat="1" applyFont="1" applyFill="1" applyBorder="1" applyAlignment="1">
      <alignment horizontal="center" vertical="top"/>
    </xf>
    <xf numFmtId="169" fontId="40" fillId="25" borderId="35" xfId="0" applyNumberFormat="1" applyFont="1" applyFill="1" applyBorder="1" applyAlignment="1" applyProtection="1">
      <alignment horizontal="left" vertical="top" wrapText="1"/>
    </xf>
    <xf numFmtId="4" fontId="3" fillId="25" borderId="30" xfId="0" applyNumberFormat="1" applyFont="1" applyFill="1" applyBorder="1" applyAlignment="1">
      <alignment horizontal="center" vertical="center" wrapText="1"/>
    </xf>
    <xf numFmtId="0" fontId="3" fillId="25" borderId="48" xfId="0" applyFont="1" applyFill="1" applyBorder="1" applyAlignment="1">
      <alignment vertical="center"/>
    </xf>
    <xf numFmtId="4" fontId="3" fillId="25" borderId="49" xfId="0" applyNumberFormat="1" applyFont="1" applyFill="1" applyBorder="1" applyAlignment="1">
      <alignment horizontal="center" vertical="center"/>
    </xf>
    <xf numFmtId="4" fontId="3" fillId="25" borderId="7" xfId="0" applyNumberFormat="1" applyFont="1" applyFill="1" applyBorder="1" applyAlignment="1">
      <alignment horizontal="center" vertical="center"/>
    </xf>
    <xf numFmtId="4" fontId="3" fillId="25" borderId="55" xfId="0" applyNumberFormat="1" applyFont="1" applyFill="1" applyBorder="1" applyAlignment="1">
      <alignment horizontal="center" vertical="center"/>
    </xf>
    <xf numFmtId="4" fontId="3" fillId="25" borderId="56" xfId="0" applyNumberFormat="1" applyFont="1" applyFill="1" applyBorder="1" applyAlignment="1">
      <alignment horizontal="center" vertical="center"/>
    </xf>
    <xf numFmtId="49" fontId="41" fillId="25" borderId="52" xfId="0" applyNumberFormat="1" applyFont="1" applyFill="1" applyBorder="1" applyAlignment="1">
      <alignment horizontal="center" vertical="center"/>
    </xf>
    <xf numFmtId="49" fontId="3" fillId="25" borderId="51" xfId="0" applyNumberFormat="1" applyFont="1" applyFill="1" applyBorder="1" applyAlignment="1">
      <alignment horizontal="center" vertical="top"/>
    </xf>
    <xf numFmtId="4" fontId="3" fillId="25" borderId="21" xfId="0" applyNumberFormat="1" applyFont="1" applyFill="1" applyBorder="1" applyAlignment="1">
      <alignment horizontal="left" vertical="top" wrapText="1"/>
    </xf>
    <xf numFmtId="0" fontId="3" fillId="25" borderId="61" xfId="0" applyFont="1" applyFill="1" applyBorder="1" applyAlignment="1">
      <alignment horizontal="center" vertical="center"/>
    </xf>
    <xf numFmtId="4" fontId="3" fillId="25" borderId="8" xfId="0" applyNumberFormat="1" applyFont="1" applyFill="1" applyBorder="1" applyAlignment="1">
      <alignment horizontal="center" vertical="center"/>
    </xf>
    <xf numFmtId="4" fontId="3" fillId="25" borderId="21" xfId="0" applyNumberFormat="1" applyFont="1" applyFill="1" applyBorder="1" applyAlignment="1">
      <alignment horizontal="left" vertical="center" wrapText="1"/>
    </xf>
    <xf numFmtId="0" fontId="3" fillId="25" borderId="62" xfId="0" applyFont="1" applyFill="1" applyBorder="1" applyAlignment="1">
      <alignment horizontal="center" vertical="center"/>
    </xf>
    <xf numFmtId="4" fontId="3" fillId="25" borderId="55" xfId="0" applyNumberFormat="1" applyFont="1" applyFill="1" applyBorder="1" applyAlignment="1">
      <alignment horizontal="left" vertical="center" wrapText="1"/>
    </xf>
    <xf numFmtId="2" fontId="3" fillId="25" borderId="51" xfId="0" applyNumberFormat="1" applyFont="1" applyFill="1" applyBorder="1" applyAlignment="1">
      <alignment horizontal="left" vertical="top" wrapText="1"/>
    </xf>
    <xf numFmtId="49" fontId="3" fillId="25" borderId="54" xfId="0" applyNumberFormat="1" applyFont="1" applyFill="1" applyBorder="1" applyAlignment="1">
      <alignment horizontal="center" vertical="top"/>
    </xf>
    <xf numFmtId="0" fontId="3" fillId="25" borderId="57" xfId="0" applyFont="1" applyFill="1" applyBorder="1" applyAlignment="1">
      <alignment horizontal="center" vertical="center"/>
    </xf>
    <xf numFmtId="2" fontId="41" fillId="25" borderId="21" xfId="0" applyNumberFormat="1" applyFont="1" applyFill="1" applyBorder="1" applyAlignment="1">
      <alignment horizontal="left" vertical="top" wrapText="1"/>
    </xf>
    <xf numFmtId="0" fontId="3" fillId="25" borderId="25" xfId="0" applyFont="1" applyFill="1" applyBorder="1" applyAlignment="1">
      <alignment vertical="center"/>
    </xf>
    <xf numFmtId="0" fontId="3" fillId="25" borderId="27" xfId="0" applyFont="1" applyFill="1" applyBorder="1" applyAlignment="1">
      <alignment vertical="center"/>
    </xf>
    <xf numFmtId="0" fontId="3" fillId="25" borderId="0" xfId="0" applyFont="1" applyFill="1" applyAlignment="1">
      <alignment vertical="center"/>
    </xf>
    <xf numFmtId="49" fontId="3" fillId="25" borderId="36" xfId="0" applyNumberFormat="1" applyFont="1" applyFill="1" applyBorder="1" applyAlignment="1">
      <alignment horizontal="center" vertical="top"/>
    </xf>
    <xf numFmtId="2" fontId="3" fillId="25" borderId="25" xfId="0" applyNumberFormat="1" applyFont="1" applyFill="1" applyBorder="1" applyAlignment="1">
      <alignment horizontal="left" vertical="top" wrapText="1"/>
    </xf>
    <xf numFmtId="49" fontId="3" fillId="25" borderId="49" xfId="0" applyNumberFormat="1" applyFont="1" applyFill="1" applyBorder="1" applyAlignment="1">
      <alignment horizontal="center" vertical="top"/>
    </xf>
    <xf numFmtId="2" fontId="3" fillId="25" borderId="49" xfId="0" applyNumberFormat="1" applyFont="1" applyFill="1" applyBorder="1" applyAlignment="1">
      <alignment horizontal="left" vertical="top" wrapText="1"/>
    </xf>
    <xf numFmtId="0" fontId="3" fillId="25" borderId="28" xfId="0" applyFont="1" applyFill="1" applyBorder="1" applyAlignment="1">
      <alignment horizontal="center" vertical="center"/>
    </xf>
    <xf numFmtId="4" fontId="32" fillId="25" borderId="1" xfId="0" applyNumberFormat="1" applyFont="1" applyFill="1" applyBorder="1" applyAlignment="1">
      <alignment horizontal="center" vertical="center"/>
    </xf>
    <xf numFmtId="4" fontId="32" fillId="25" borderId="2" xfId="0" applyNumberFormat="1" applyFont="1" applyFill="1" applyBorder="1" applyAlignment="1">
      <alignment horizontal="center" vertical="center"/>
    </xf>
    <xf numFmtId="4" fontId="32" fillId="25" borderId="21" xfId="0" applyNumberFormat="1" applyFont="1" applyFill="1" applyBorder="1" applyAlignment="1">
      <alignment horizontal="center" vertical="center"/>
    </xf>
    <xf numFmtId="4" fontId="32" fillId="25" borderId="22" xfId="0" applyNumberFormat="1" applyFont="1" applyFill="1" applyBorder="1" applyAlignment="1">
      <alignment horizontal="center" vertical="center"/>
    </xf>
    <xf numFmtId="4" fontId="41" fillId="25" borderId="50" xfId="0" applyNumberFormat="1" applyFont="1" applyFill="1" applyBorder="1" applyAlignment="1">
      <alignment horizontal="center" vertical="center" wrapText="1"/>
    </xf>
    <xf numFmtId="0" fontId="41" fillId="25" borderId="2" xfId="0" applyFont="1" applyFill="1" applyBorder="1" applyAlignment="1">
      <alignment horizontal="center" vertical="center"/>
    </xf>
    <xf numFmtId="4" fontId="3" fillId="25" borderId="29" xfId="0" applyNumberFormat="1" applyFont="1" applyFill="1" applyBorder="1" applyAlignment="1">
      <alignment horizontal="center" vertical="center"/>
    </xf>
    <xf numFmtId="49" fontId="41" fillId="25" borderId="41" xfId="0" applyNumberFormat="1" applyFont="1" applyFill="1" applyBorder="1" applyAlignment="1">
      <alignment horizontal="center" vertical="top"/>
    </xf>
    <xf numFmtId="2" fontId="41" fillId="25" borderId="38" xfId="0" applyNumberFormat="1" applyFont="1" applyFill="1" applyBorder="1" applyAlignment="1">
      <alignment horizontal="left" vertical="top" wrapText="1"/>
    </xf>
    <xf numFmtId="4" fontId="41" fillId="25" borderId="32" xfId="0" applyNumberFormat="1" applyFont="1" applyFill="1" applyBorder="1" applyAlignment="1">
      <alignment horizontal="center" vertical="center"/>
    </xf>
    <xf numFmtId="4" fontId="41" fillId="25" borderId="33" xfId="0" applyNumberFormat="1" applyFont="1" applyFill="1" applyBorder="1" applyAlignment="1">
      <alignment horizontal="center" vertical="center"/>
    </xf>
    <xf numFmtId="4" fontId="41" fillId="25" borderId="34" xfId="0" applyNumberFormat="1" applyFont="1" applyFill="1" applyBorder="1" applyAlignment="1">
      <alignment horizontal="center" vertical="center"/>
    </xf>
    <xf numFmtId="0" fontId="41" fillId="25" borderId="34" xfId="0" applyFont="1" applyFill="1" applyBorder="1" applyAlignment="1">
      <alignment horizontal="center" vertical="center"/>
    </xf>
    <xf numFmtId="4" fontId="41" fillId="25" borderId="33" xfId="2" applyNumberFormat="1" applyFont="1" applyFill="1" applyBorder="1" applyAlignment="1">
      <alignment horizontal="center" vertical="center"/>
    </xf>
    <xf numFmtId="4" fontId="41" fillId="25" borderId="50" xfId="2" applyNumberFormat="1" applyFont="1" applyFill="1" applyBorder="1" applyAlignment="1">
      <alignment horizontal="center" vertical="center"/>
    </xf>
    <xf numFmtId="4" fontId="41" fillId="25" borderId="34" xfId="2" applyNumberFormat="1" applyFont="1" applyFill="1" applyBorder="1" applyAlignment="1">
      <alignment horizontal="center" vertical="center"/>
    </xf>
    <xf numFmtId="4" fontId="41" fillId="25" borderId="5" xfId="2" applyNumberFormat="1" applyFont="1" applyFill="1" applyBorder="1" applyAlignment="1">
      <alignment horizontal="center" vertical="center"/>
    </xf>
    <xf numFmtId="4" fontId="41" fillId="25" borderId="29" xfId="2" applyNumberFormat="1" applyFont="1" applyFill="1" applyBorder="1" applyAlignment="1">
      <alignment horizontal="center" vertical="center"/>
    </xf>
    <xf numFmtId="49" fontId="41" fillId="25" borderId="32" xfId="0" applyNumberFormat="1" applyFont="1" applyFill="1" applyBorder="1" applyAlignment="1">
      <alignment horizontal="center" vertical="center"/>
    </xf>
    <xf numFmtId="2" fontId="41" fillId="25" borderId="32" xfId="0" applyNumberFormat="1" applyFont="1" applyFill="1" applyBorder="1" applyAlignment="1">
      <alignment horizontal="left" vertical="center" wrapText="1"/>
    </xf>
    <xf numFmtId="49" fontId="32" fillId="25" borderId="43" xfId="0" applyNumberFormat="1" applyFont="1" applyFill="1" applyBorder="1" applyAlignment="1">
      <alignment horizontal="center" vertical="top"/>
    </xf>
    <xf numFmtId="2" fontId="32" fillId="25" borderId="52" xfId="0" applyNumberFormat="1" applyFont="1" applyFill="1" applyBorder="1" applyAlignment="1">
      <alignment horizontal="left" vertical="top" wrapText="1"/>
    </xf>
    <xf numFmtId="0" fontId="32" fillId="25" borderId="24" xfId="0" applyFont="1" applyFill="1" applyBorder="1" applyAlignment="1">
      <alignment horizontal="center" vertical="center"/>
    </xf>
    <xf numFmtId="4" fontId="32" fillId="25" borderId="23" xfId="0" applyNumberFormat="1" applyFont="1" applyFill="1" applyBorder="1" applyAlignment="1">
      <alignment horizontal="center" vertical="center"/>
    </xf>
    <xf numFmtId="4" fontId="32" fillId="25" borderId="5" xfId="0" applyNumberFormat="1" applyFont="1" applyFill="1" applyBorder="1" applyAlignment="1">
      <alignment horizontal="center" vertical="center"/>
    </xf>
    <xf numFmtId="4" fontId="32" fillId="25" borderId="24" xfId="0" applyNumberFormat="1" applyFont="1" applyFill="1" applyBorder="1" applyAlignment="1">
      <alignment horizontal="center" vertical="center"/>
    </xf>
    <xf numFmtId="4" fontId="32" fillId="25" borderId="52" xfId="0" applyNumberFormat="1" applyFont="1" applyFill="1" applyBorder="1" applyAlignment="1">
      <alignment horizontal="center" vertical="center"/>
    </xf>
    <xf numFmtId="4" fontId="32" fillId="25" borderId="29" xfId="0" applyNumberFormat="1" applyFont="1" applyFill="1" applyBorder="1" applyAlignment="1">
      <alignment horizontal="center" vertical="center"/>
    </xf>
    <xf numFmtId="49" fontId="32" fillId="25" borderId="41" xfId="0" applyNumberFormat="1" applyFont="1" applyFill="1" applyBorder="1" applyAlignment="1">
      <alignment horizontal="center" vertical="top"/>
    </xf>
    <xf numFmtId="2" fontId="32" fillId="25" borderId="38" xfId="0" applyNumberFormat="1" applyFont="1" applyFill="1" applyBorder="1" applyAlignment="1">
      <alignment horizontal="left" vertical="top" wrapText="1"/>
    </xf>
    <xf numFmtId="4" fontId="32" fillId="25" borderId="50" xfId="0" applyNumberFormat="1" applyFont="1" applyFill="1" applyBorder="1" applyAlignment="1">
      <alignment horizontal="center" vertical="center"/>
    </xf>
    <xf numFmtId="4" fontId="32" fillId="25" borderId="34" xfId="0" applyNumberFormat="1" applyFont="1" applyFill="1" applyBorder="1" applyAlignment="1">
      <alignment horizontal="center" vertical="center"/>
    </xf>
    <xf numFmtId="4" fontId="32" fillId="25" borderId="38" xfId="0" applyNumberFormat="1" applyFont="1" applyFill="1" applyBorder="1" applyAlignment="1">
      <alignment horizontal="center" vertical="center"/>
    </xf>
    <xf numFmtId="4" fontId="32" fillId="25" borderId="32" xfId="0" applyNumberFormat="1" applyFont="1" applyFill="1" applyBorder="1" applyAlignment="1">
      <alignment horizontal="center" vertical="center" wrapText="1"/>
    </xf>
    <xf numFmtId="4" fontId="32" fillId="25" borderId="33" xfId="0" applyNumberFormat="1" applyFont="1" applyFill="1" applyBorder="1" applyAlignment="1">
      <alignment horizontal="center" vertical="center" wrapText="1"/>
    </xf>
    <xf numFmtId="4" fontId="32" fillId="25" borderId="34" xfId="0" applyNumberFormat="1" applyFont="1" applyFill="1" applyBorder="1" applyAlignment="1">
      <alignment horizontal="center" vertical="center" wrapText="1"/>
    </xf>
    <xf numFmtId="49" fontId="32" fillId="25" borderId="38" xfId="0" applyNumberFormat="1" applyFont="1" applyFill="1" applyBorder="1" applyAlignment="1">
      <alignment horizontal="center" vertical="top"/>
    </xf>
    <xf numFmtId="0" fontId="32" fillId="25" borderId="34" xfId="0" applyFont="1" applyFill="1" applyBorder="1" applyAlignment="1">
      <alignment horizontal="center" vertical="center"/>
    </xf>
    <xf numFmtId="4" fontId="32" fillId="25" borderId="37" xfId="0" applyNumberFormat="1" applyFont="1" applyFill="1" applyBorder="1" applyAlignment="1">
      <alignment horizontal="center" vertical="center" wrapText="1"/>
    </xf>
    <xf numFmtId="49" fontId="41" fillId="25" borderId="52" xfId="0" applyNumberFormat="1" applyFont="1" applyFill="1" applyBorder="1" applyAlignment="1">
      <alignment horizontal="center" vertical="top"/>
    </xf>
    <xf numFmtId="0" fontId="41" fillId="25" borderId="24" xfId="0" applyFont="1" applyFill="1" applyBorder="1" applyAlignment="1">
      <alignment horizontal="center" vertical="center"/>
    </xf>
    <xf numFmtId="4" fontId="41" fillId="25" borderId="23" xfId="2" applyNumberFormat="1" applyFont="1" applyFill="1" applyBorder="1" applyAlignment="1">
      <alignment horizontal="center" vertical="center"/>
    </xf>
    <xf numFmtId="4" fontId="41" fillId="25" borderId="24" xfId="2" applyNumberFormat="1" applyFont="1" applyFill="1" applyBorder="1" applyAlignment="1">
      <alignment horizontal="center" vertical="center"/>
    </xf>
    <xf numFmtId="0" fontId="32" fillId="25" borderId="50" xfId="0" applyFont="1" applyFill="1" applyBorder="1" applyAlignment="1">
      <alignment horizontal="center" vertical="center"/>
    </xf>
    <xf numFmtId="4" fontId="32" fillId="25" borderId="32" xfId="0" applyNumberFormat="1" applyFont="1" applyFill="1" applyBorder="1" applyAlignment="1">
      <alignment horizontal="center" vertical="center"/>
    </xf>
    <xf numFmtId="4" fontId="32" fillId="25" borderId="33" xfId="0" applyNumberFormat="1" applyFont="1" applyFill="1" applyBorder="1" applyAlignment="1">
      <alignment horizontal="center" vertical="center"/>
    </xf>
    <xf numFmtId="49" fontId="32" fillId="25" borderId="52" xfId="0" applyNumberFormat="1" applyFont="1" applyFill="1" applyBorder="1" applyAlignment="1">
      <alignment horizontal="center" vertical="top"/>
    </xf>
    <xf numFmtId="2" fontId="32" fillId="25" borderId="23" xfId="0" applyNumberFormat="1" applyFont="1" applyFill="1" applyBorder="1" applyAlignment="1">
      <alignment horizontal="left" vertical="top" wrapText="1"/>
    </xf>
    <xf numFmtId="4" fontId="3" fillId="25" borderId="27" xfId="0" applyNumberFormat="1" applyFont="1" applyFill="1" applyBorder="1" applyAlignment="1">
      <alignment horizontal="center" vertical="center"/>
    </xf>
    <xf numFmtId="4" fontId="41" fillId="25" borderId="2" xfId="2" applyNumberFormat="1" applyFont="1" applyFill="1" applyBorder="1" applyAlignment="1">
      <alignment horizontal="center" vertical="center"/>
    </xf>
    <xf numFmtId="4" fontId="41" fillId="25" borderId="50" xfId="0" applyNumberFormat="1" applyFont="1" applyFill="1" applyBorder="1" applyAlignment="1">
      <alignment horizontal="center" vertical="center"/>
    </xf>
    <xf numFmtId="4" fontId="3" fillId="25" borderId="46" xfId="0" applyNumberFormat="1" applyFont="1" applyFill="1" applyBorder="1" applyAlignment="1">
      <alignment horizontal="center" vertical="center"/>
    </xf>
    <xf numFmtId="4" fontId="3" fillId="25" borderId="57" xfId="0" applyNumberFormat="1" applyFont="1" applyFill="1" applyBorder="1" applyAlignment="1">
      <alignment horizontal="center" vertical="center" wrapText="1"/>
    </xf>
    <xf numFmtId="4" fontId="3" fillId="25" borderId="53" xfId="2" applyNumberFormat="1" applyFont="1" applyFill="1" applyBorder="1" applyAlignment="1">
      <alignment horizontal="center" vertical="center"/>
    </xf>
    <xf numFmtId="4" fontId="3" fillId="25" borderId="27" xfId="2" applyNumberFormat="1" applyFont="1" applyFill="1" applyBorder="1" applyAlignment="1">
      <alignment horizontal="center" vertical="center"/>
    </xf>
    <xf numFmtId="0" fontId="41" fillId="25" borderId="21" xfId="0" applyFont="1" applyFill="1" applyBorder="1" applyAlignment="1">
      <alignment horizontal="left" vertical="top" wrapText="1"/>
    </xf>
    <xf numFmtId="4" fontId="3" fillId="25" borderId="57" xfId="0" applyNumberFormat="1" applyFont="1" applyFill="1" applyBorder="1" applyAlignment="1">
      <alignment horizontal="center" vertical="center"/>
    </xf>
    <xf numFmtId="0" fontId="3" fillId="25" borderId="50" xfId="0" applyFont="1" applyFill="1" applyBorder="1" applyAlignment="1">
      <alignment horizontal="center" vertical="center" wrapText="1"/>
    </xf>
    <xf numFmtId="0" fontId="3" fillId="25" borderId="2" xfId="0" applyFont="1" applyFill="1" applyBorder="1" applyAlignment="1">
      <alignment horizontal="center" vertical="center" wrapText="1"/>
    </xf>
    <xf numFmtId="49" fontId="3" fillId="25" borderId="35" xfId="0" applyNumberFormat="1" applyFont="1" applyFill="1" applyBorder="1" applyAlignment="1">
      <alignment horizontal="center" vertical="top" wrapText="1"/>
    </xf>
    <xf numFmtId="2" fontId="41" fillId="25" borderId="37" xfId="0" applyNumberFormat="1" applyFont="1" applyFill="1" applyBorder="1" applyAlignment="1">
      <alignment horizontal="left" vertical="top" wrapText="1"/>
    </xf>
    <xf numFmtId="2" fontId="3" fillId="25" borderId="6" xfId="0" applyNumberFormat="1" applyFont="1" applyFill="1" applyBorder="1" applyAlignment="1">
      <alignment horizontal="left" vertical="center" wrapText="1"/>
    </xf>
    <xf numFmtId="49" fontId="3" fillId="25" borderId="6" xfId="0" applyNumberFormat="1" applyFont="1" applyFill="1" applyBorder="1" applyAlignment="1" applyProtection="1">
      <alignment horizontal="left" vertical="center" wrapText="1"/>
    </xf>
    <xf numFmtId="4" fontId="41" fillId="25" borderId="38" xfId="2" applyNumberFormat="1" applyFont="1" applyFill="1" applyBorder="1" applyAlignment="1">
      <alignment horizontal="center" vertical="center"/>
    </xf>
    <xf numFmtId="0" fontId="41" fillId="25" borderId="50" xfId="0" applyFont="1" applyFill="1" applyBorder="1" applyAlignment="1">
      <alignment horizontal="center" vertical="center"/>
    </xf>
    <xf numFmtId="49" fontId="32" fillId="25" borderId="44" xfId="0" applyNumberFormat="1" applyFont="1" applyFill="1" applyBorder="1" applyAlignment="1">
      <alignment horizontal="center" vertical="top" wrapText="1"/>
    </xf>
    <xf numFmtId="2" fontId="32" fillId="25" borderId="35" xfId="0" applyNumberFormat="1" applyFont="1" applyFill="1" applyBorder="1" applyAlignment="1">
      <alignment horizontal="left" vertical="top" wrapText="1"/>
    </xf>
    <xf numFmtId="4" fontId="32" fillId="25" borderId="21" xfId="2" applyNumberFormat="1" applyFont="1" applyFill="1" applyBorder="1" applyAlignment="1">
      <alignment horizontal="center" vertical="center"/>
    </xf>
    <xf numFmtId="4" fontId="32" fillId="25" borderId="1" xfId="2" applyNumberFormat="1" applyFont="1" applyFill="1" applyBorder="1" applyAlignment="1">
      <alignment horizontal="center" vertical="center"/>
    </xf>
    <xf numFmtId="4" fontId="32" fillId="25" borderId="22" xfId="2" applyNumberFormat="1" applyFont="1" applyFill="1" applyBorder="1" applyAlignment="1">
      <alignment horizontal="center" vertical="center"/>
    </xf>
    <xf numFmtId="4" fontId="32" fillId="25" borderId="2" xfId="2" applyNumberFormat="1" applyFont="1" applyFill="1" applyBorder="1" applyAlignment="1">
      <alignment horizontal="center" vertical="center"/>
    </xf>
    <xf numFmtId="49" fontId="45" fillId="25" borderId="1" xfId="0" applyNumberFormat="1" applyFont="1" applyFill="1" applyBorder="1" applyAlignment="1" applyProtection="1">
      <alignment horizontal="left" vertical="center" wrapText="1"/>
    </xf>
    <xf numFmtId="170" fontId="45" fillId="25" borderId="2" xfId="0" applyNumberFormat="1" applyFont="1" applyFill="1" applyBorder="1" applyAlignment="1">
      <alignment horizontal="center" vertical="center" wrapText="1"/>
    </xf>
    <xf numFmtId="2" fontId="45" fillId="25" borderId="1" xfId="0" applyNumberFormat="1" applyFont="1" applyFill="1" applyBorder="1" applyAlignment="1">
      <alignment horizontal="left" vertical="center" wrapText="1"/>
    </xf>
    <xf numFmtId="49" fontId="41" fillId="25" borderId="44" xfId="0" applyNumberFormat="1" applyFont="1" applyFill="1" applyBorder="1" applyAlignment="1">
      <alignment horizontal="center" vertical="top" wrapText="1"/>
    </xf>
    <xf numFmtId="170" fontId="46" fillId="25" borderId="2" xfId="0" applyNumberFormat="1" applyFont="1" applyFill="1" applyBorder="1" applyAlignment="1">
      <alignment horizontal="center" vertical="center" wrapText="1"/>
    </xf>
    <xf numFmtId="4" fontId="3" fillId="25" borderId="35" xfId="0" applyNumberFormat="1" applyFont="1" applyFill="1" applyBorder="1" applyAlignment="1">
      <alignment horizontal="center" vertical="center"/>
    </xf>
    <xf numFmtId="0" fontId="45" fillId="25" borderId="1" xfId="0" applyFont="1" applyFill="1" applyBorder="1" applyAlignment="1">
      <alignment vertical="top" wrapText="1"/>
    </xf>
    <xf numFmtId="4" fontId="3" fillId="25" borderId="23" xfId="2" applyNumberFormat="1" applyFont="1" applyFill="1" applyBorder="1" applyAlignment="1">
      <alignment horizontal="center" vertical="center"/>
    </xf>
    <xf numFmtId="4" fontId="3" fillId="25" borderId="29" xfId="2" applyNumberFormat="1" applyFont="1" applyFill="1" applyBorder="1" applyAlignment="1">
      <alignment horizontal="center" vertical="center"/>
    </xf>
    <xf numFmtId="49" fontId="3" fillId="25" borderId="68" xfId="0" applyNumberFormat="1" applyFont="1" applyFill="1" applyBorder="1" applyAlignment="1">
      <alignment horizontal="center" vertical="top" wrapText="1"/>
    </xf>
    <xf numFmtId="0" fontId="45" fillId="25" borderId="4" xfId="0" applyFont="1" applyFill="1" applyBorder="1" applyAlignment="1">
      <alignment vertical="top" wrapText="1"/>
    </xf>
    <xf numFmtId="170" fontId="45" fillId="25" borderId="9" xfId="0" applyNumberFormat="1" applyFont="1" applyFill="1" applyBorder="1" applyAlignment="1">
      <alignment horizontal="center" vertical="center" wrapText="1"/>
    </xf>
    <xf numFmtId="4" fontId="3" fillId="25" borderId="49" xfId="2" applyNumberFormat="1" applyFont="1" applyFill="1" applyBorder="1" applyAlignment="1">
      <alignment horizontal="center" vertical="center"/>
    </xf>
    <xf numFmtId="4" fontId="3" fillId="25" borderId="9" xfId="0" applyNumberFormat="1" applyFont="1" applyFill="1" applyBorder="1" applyAlignment="1" applyProtection="1">
      <alignment horizontal="center" vertical="center" wrapText="1"/>
    </xf>
    <xf numFmtId="49" fontId="3" fillId="25" borderId="36" xfId="0" applyNumberFormat="1" applyFont="1" applyFill="1" applyBorder="1" applyAlignment="1">
      <alignment horizontal="center" vertical="top" wrapText="1"/>
    </xf>
    <xf numFmtId="49" fontId="3" fillId="25" borderId="42" xfId="0" applyNumberFormat="1" applyFont="1" applyFill="1" applyBorder="1" applyAlignment="1">
      <alignment horizontal="center" vertical="top" wrapText="1"/>
    </xf>
    <xf numFmtId="2" fontId="3" fillId="25" borderId="8" xfId="0" applyNumberFormat="1" applyFont="1" applyFill="1" applyBorder="1" applyAlignment="1">
      <alignment horizontal="left" vertical="center" wrapText="1"/>
    </xf>
    <xf numFmtId="4" fontId="3" fillId="25" borderId="27" xfId="0" applyNumberFormat="1" applyFont="1" applyFill="1" applyBorder="1" applyAlignment="1" applyProtection="1">
      <alignment horizontal="center" vertical="center" wrapText="1"/>
    </xf>
    <xf numFmtId="4" fontId="3" fillId="25" borderId="36" xfId="2" applyNumberFormat="1" applyFont="1" applyFill="1" applyBorder="1" applyAlignment="1">
      <alignment horizontal="center" vertical="center"/>
    </xf>
    <xf numFmtId="4" fontId="3" fillId="25" borderId="24" xfId="0" applyNumberFormat="1" applyFont="1" applyFill="1" applyBorder="1" applyAlignment="1" applyProtection="1">
      <alignment horizontal="center" vertical="center" wrapText="1"/>
    </xf>
    <xf numFmtId="4" fontId="3" fillId="25" borderId="62" xfId="2" applyNumberFormat="1" applyFont="1" applyFill="1" applyBorder="1" applyAlignment="1">
      <alignment horizontal="center" vertical="center"/>
    </xf>
    <xf numFmtId="4" fontId="3" fillId="25" borderId="6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4" fillId="0" borderId="1" xfId="0" applyFont="1" applyFill="1" applyBorder="1" applyAlignment="1">
      <alignment horizontal="center" vertical="center" wrapText="1"/>
    </xf>
    <xf numFmtId="2" fontId="34" fillId="0" borderId="1" xfId="0" applyNumberFormat="1" applyFont="1" applyFill="1" applyBorder="1" applyAlignment="1">
      <alignment horizontal="center" vertical="center" wrapText="1"/>
    </xf>
    <xf numFmtId="2" fontId="34" fillId="0" borderId="2" xfId="0" applyNumberFormat="1" applyFont="1" applyFill="1" applyBorder="1" applyAlignment="1">
      <alignment horizontal="center" vertical="center" wrapText="1"/>
    </xf>
    <xf numFmtId="2" fontId="34" fillId="0" borderId="3" xfId="0" applyNumberFormat="1" applyFont="1" applyFill="1" applyBorder="1" applyAlignment="1">
      <alignment horizontal="center" vertical="center" wrapText="1"/>
    </xf>
    <xf numFmtId="2" fontId="34" fillId="0" borderId="6" xfId="0" applyNumberFormat="1" applyFont="1" applyFill="1" applyBorder="1" applyAlignment="1">
      <alignment horizontal="center" vertical="center" wrapText="1"/>
    </xf>
    <xf numFmtId="49" fontId="39" fillId="25" borderId="58" xfId="0" applyNumberFormat="1" applyFont="1" applyFill="1" applyBorder="1" applyAlignment="1">
      <alignment horizontal="center" vertical="center" wrapText="1"/>
    </xf>
    <xf numFmtId="0" fontId="39" fillId="25" borderId="63" xfId="0" applyFont="1" applyFill="1" applyBorder="1" applyAlignment="1">
      <alignment horizontal="center" vertical="center"/>
    </xf>
    <xf numFmtId="0" fontId="39" fillId="25" borderId="64" xfId="0" applyFont="1" applyFill="1" applyBorder="1" applyAlignment="1">
      <alignment horizontal="center" vertical="center"/>
    </xf>
    <xf numFmtId="0" fontId="39" fillId="25" borderId="67" xfId="0" applyFont="1" applyFill="1" applyBorder="1" applyAlignment="1">
      <alignment horizontal="center" vertical="center"/>
    </xf>
    <xf numFmtId="0" fontId="39" fillId="25" borderId="65" xfId="0" applyFont="1" applyFill="1" applyBorder="1" applyAlignment="1">
      <alignment horizontal="center" vertical="center"/>
    </xf>
    <xf numFmtId="0" fontId="41" fillId="25" borderId="32" xfId="0" applyFont="1" applyFill="1" applyBorder="1" applyAlignment="1">
      <alignment horizontal="left" vertical="center" wrapText="1"/>
    </xf>
    <xf numFmtId="0" fontId="41" fillId="25" borderId="50" xfId="0" applyFont="1" applyFill="1" applyBorder="1" applyAlignment="1">
      <alignment horizontal="left" vertical="center" wrapText="1"/>
    </xf>
    <xf numFmtId="49" fontId="3" fillId="25" borderId="38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35" xfId="0" applyNumberFormat="1" applyFont="1" applyFill="1" applyBorder="1" applyAlignment="1" applyProtection="1">
      <alignment horizontal="center" vertical="center" wrapText="1"/>
      <protection locked="0"/>
    </xf>
    <xf numFmtId="0" fontId="3" fillId="25" borderId="34" xfId="0" applyFont="1" applyFill="1" applyBorder="1" applyAlignment="1">
      <alignment horizontal="center" vertical="center" wrapText="1"/>
    </xf>
    <xf numFmtId="0" fontId="3" fillId="25" borderId="22" xfId="0" applyFont="1" applyFill="1" applyBorder="1" applyAlignment="1">
      <alignment horizontal="center" vertical="center" wrapText="1"/>
    </xf>
    <xf numFmtId="0" fontId="32" fillId="0" borderId="38" xfId="0" applyFont="1" applyFill="1" applyBorder="1" applyAlignment="1">
      <alignment horizontal="center" vertical="center" wrapText="1"/>
    </xf>
    <xf numFmtId="0" fontId="32" fillId="0" borderId="39" xfId="0" applyFont="1" applyFill="1" applyBorder="1" applyAlignment="1">
      <alignment horizontal="center" vertical="center" wrapText="1"/>
    </xf>
    <xf numFmtId="0" fontId="32" fillId="0" borderId="40" xfId="0" applyFont="1" applyFill="1" applyBorder="1" applyAlignment="1">
      <alignment horizontal="center" vertical="center" wrapText="1"/>
    </xf>
    <xf numFmtId="2" fontId="32" fillId="0" borderId="32" xfId="0" applyNumberFormat="1" applyFont="1" applyFill="1" applyBorder="1" applyAlignment="1">
      <alignment horizontal="center" vertical="center" wrapText="1"/>
    </xf>
    <xf numFmtId="2" fontId="32" fillId="0" borderId="33" xfId="0" applyNumberFormat="1" applyFont="1" applyFill="1" applyBorder="1" applyAlignment="1">
      <alignment horizontal="center" vertical="center" wrapText="1"/>
    </xf>
    <xf numFmtId="2" fontId="32" fillId="0" borderId="34" xfId="0" applyNumberFormat="1" applyFont="1" applyFill="1" applyBorder="1" applyAlignment="1">
      <alignment horizontal="center" vertical="center" wrapText="1"/>
    </xf>
    <xf numFmtId="2" fontId="32" fillId="25" borderId="38" xfId="0" applyNumberFormat="1" applyFont="1" applyFill="1" applyBorder="1" applyAlignment="1">
      <alignment horizontal="center" vertical="center" wrapText="1"/>
    </xf>
    <xf numFmtId="2" fontId="32" fillId="25" borderId="39" xfId="0" applyNumberFormat="1" applyFont="1" applyFill="1" applyBorder="1" applyAlignment="1">
      <alignment horizontal="center" vertical="center" wrapText="1"/>
    </xf>
    <xf numFmtId="2" fontId="32" fillId="25" borderId="40" xfId="0" applyNumberFormat="1" applyFont="1" applyFill="1" applyBorder="1" applyAlignment="1">
      <alignment horizontal="center" vertical="center" wrapText="1"/>
    </xf>
    <xf numFmtId="49" fontId="3" fillId="25" borderId="66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43" xfId="0" applyNumberFormat="1" applyFont="1" applyFill="1" applyBorder="1" applyAlignment="1" applyProtection="1">
      <alignment horizontal="center" vertical="center" wrapText="1"/>
      <protection locked="0"/>
    </xf>
    <xf numFmtId="4" fontId="3" fillId="25" borderId="28" xfId="0" applyNumberFormat="1" applyFont="1" applyFill="1" applyBorder="1" applyAlignment="1" applyProtection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298" t="s">
        <v>42</v>
      </c>
      <c r="B1" s="299"/>
      <c r="C1" s="299"/>
      <c r="D1" s="299"/>
      <c r="E1" s="299"/>
      <c r="F1" s="299"/>
      <c r="G1" s="299"/>
      <c r="H1" s="299"/>
      <c r="I1" s="299"/>
      <c r="J1" s="299"/>
      <c r="K1" s="299"/>
      <c r="L1" s="299"/>
      <c r="M1" s="299"/>
      <c r="N1" s="299"/>
    </row>
    <row r="2" spans="1:14" ht="32.25" customHeight="1" x14ac:dyDescent="0.25">
      <c r="A2" s="300" t="s">
        <v>0</v>
      </c>
      <c r="B2" s="1" t="s">
        <v>1</v>
      </c>
      <c r="C2" s="301" t="s">
        <v>17</v>
      </c>
      <c r="D2" s="302" t="s">
        <v>39</v>
      </c>
      <c r="E2" s="302"/>
      <c r="F2" s="302"/>
      <c r="G2" s="303" t="s">
        <v>47</v>
      </c>
      <c r="H2" s="303"/>
      <c r="I2" s="303"/>
      <c r="J2" s="304" t="s">
        <v>45</v>
      </c>
      <c r="K2" s="305"/>
      <c r="L2" s="306"/>
      <c r="M2" s="307" t="s">
        <v>40</v>
      </c>
      <c r="N2" s="307" t="s">
        <v>41</v>
      </c>
    </row>
    <row r="3" spans="1:14" ht="25.5" x14ac:dyDescent="0.25">
      <c r="A3" s="300"/>
      <c r="B3" s="2" t="s">
        <v>2</v>
      </c>
      <c r="C3" s="301"/>
      <c r="D3" s="3" t="s">
        <v>23</v>
      </c>
      <c r="E3" s="3" t="s">
        <v>24</v>
      </c>
      <c r="F3" s="3" t="s">
        <v>25</v>
      </c>
      <c r="G3" s="3" t="s">
        <v>23</v>
      </c>
      <c r="H3" s="3" t="s">
        <v>24</v>
      </c>
      <c r="I3" s="3" t="s">
        <v>25</v>
      </c>
      <c r="J3" s="3" t="s">
        <v>23</v>
      </c>
      <c r="K3" s="3" t="s">
        <v>24</v>
      </c>
      <c r="L3" s="3" t="s">
        <v>25</v>
      </c>
      <c r="M3" s="308"/>
      <c r="N3" s="308"/>
    </row>
    <row r="4" spans="1:14" x14ac:dyDescent="0.25">
      <c r="A4" s="4" t="s">
        <v>3</v>
      </c>
      <c r="B4" s="5">
        <v>2</v>
      </c>
      <c r="C4" s="6">
        <v>3</v>
      </c>
      <c r="D4" s="6">
        <v>4</v>
      </c>
      <c r="E4" s="5">
        <v>5</v>
      </c>
      <c r="F4" s="6">
        <v>6</v>
      </c>
      <c r="G4" s="6">
        <v>7</v>
      </c>
      <c r="H4" s="6">
        <v>8</v>
      </c>
      <c r="I4" s="6">
        <v>9</v>
      </c>
      <c r="J4" s="6">
        <v>10</v>
      </c>
      <c r="K4" s="6">
        <v>11</v>
      </c>
      <c r="L4" s="6">
        <v>12</v>
      </c>
      <c r="M4" s="6">
        <v>13</v>
      </c>
      <c r="N4" s="6">
        <v>14</v>
      </c>
    </row>
    <row r="5" spans="1:14" ht="70.5" customHeight="1" x14ac:dyDescent="0.25">
      <c r="A5" s="7">
        <v>1</v>
      </c>
      <c r="B5" s="297" t="s">
        <v>43</v>
      </c>
      <c r="C5" s="297"/>
      <c r="D5" s="8">
        <f>SUM(D6:D7)</f>
        <v>9048313</v>
      </c>
      <c r="E5" s="8">
        <f>SUM(E6:E7)</f>
        <v>0</v>
      </c>
      <c r="F5" s="8">
        <f t="shared" ref="F5" si="0">SUM(F6:F7)</f>
        <v>9048313</v>
      </c>
      <c r="G5" s="8">
        <f>SUM(G6:G7)</f>
        <v>3127240</v>
      </c>
      <c r="H5" s="8">
        <f>SUM(H6:H7)</f>
        <v>0</v>
      </c>
      <c r="I5" s="8">
        <f>SUM(I6:I7)</f>
        <v>3127240</v>
      </c>
      <c r="J5" s="8">
        <f>G5/D5*100</f>
        <v>34.561580705707243</v>
      </c>
      <c r="K5" s="8">
        <v>0</v>
      </c>
      <c r="L5" s="8">
        <f>I5/F5*100</f>
        <v>34.561580705707243</v>
      </c>
      <c r="M5" s="12">
        <f>SUM(M6:M7)</f>
        <v>9048313</v>
      </c>
      <c r="N5" s="8">
        <f>M5/D5*100</f>
        <v>100</v>
      </c>
    </row>
    <row r="6" spans="1:14" ht="58.5" customHeight="1" x14ac:dyDescent="0.25">
      <c r="A6" s="9" t="s">
        <v>5</v>
      </c>
      <c r="B6" s="10" t="s">
        <v>20</v>
      </c>
      <c r="C6" s="10" t="s">
        <v>46</v>
      </c>
      <c r="D6" s="10">
        <f t="shared" ref="D6:D7" si="1">E6+F6</f>
        <v>24540</v>
      </c>
      <c r="E6" s="10">
        <v>0</v>
      </c>
      <c r="F6" s="10">
        <v>24540</v>
      </c>
      <c r="G6" s="10">
        <f>H6+I6</f>
        <v>0</v>
      </c>
      <c r="H6" s="10">
        <v>0</v>
      </c>
      <c r="I6" s="10">
        <v>0</v>
      </c>
      <c r="J6" s="11">
        <f>G6/D6*100</f>
        <v>0</v>
      </c>
      <c r="K6" s="11">
        <v>0</v>
      </c>
      <c r="L6" s="11">
        <f>I6/F6*100</f>
        <v>0</v>
      </c>
      <c r="M6" s="13">
        <f>F6</f>
        <v>24540</v>
      </c>
      <c r="N6" s="11">
        <f>M6/D6*100</f>
        <v>100</v>
      </c>
    </row>
    <row r="7" spans="1:14" ht="34.5" customHeight="1" x14ac:dyDescent="0.25">
      <c r="A7" s="9" t="s">
        <v>6</v>
      </c>
      <c r="B7" s="10" t="s">
        <v>44</v>
      </c>
      <c r="C7" s="10" t="s">
        <v>46</v>
      </c>
      <c r="D7" s="10">
        <f t="shared" si="1"/>
        <v>9023773</v>
      </c>
      <c r="E7" s="10">
        <v>0</v>
      </c>
      <c r="F7" s="10">
        <v>9023773</v>
      </c>
      <c r="G7" s="10">
        <f t="shared" ref="G7" si="2">H7+I7</f>
        <v>3127240</v>
      </c>
      <c r="H7" s="10">
        <v>0</v>
      </c>
      <c r="I7" s="10">
        <v>3127240</v>
      </c>
      <c r="J7" s="11">
        <f>G7/D7*100</f>
        <v>34.655570347348053</v>
      </c>
      <c r="K7" s="11">
        <v>0</v>
      </c>
      <c r="L7" s="11">
        <f>I7/F7*100</f>
        <v>34.655570347348053</v>
      </c>
      <c r="M7" s="13">
        <f>F7</f>
        <v>9023773</v>
      </c>
      <c r="N7" s="11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316" t="s">
        <v>0</v>
      </c>
      <c r="B1" s="17" t="s">
        <v>1</v>
      </c>
      <c r="C1" s="317" t="s">
        <v>17</v>
      </c>
      <c r="D1" s="318" t="s">
        <v>58</v>
      </c>
      <c r="E1" s="318"/>
      <c r="F1" s="318"/>
      <c r="G1" s="318"/>
      <c r="H1" s="318" t="s">
        <v>59</v>
      </c>
      <c r="I1" s="318"/>
      <c r="J1" s="318"/>
      <c r="K1" s="318"/>
      <c r="L1" s="319" t="s">
        <v>69</v>
      </c>
      <c r="M1" s="320"/>
      <c r="N1" s="320"/>
      <c r="O1" s="321"/>
      <c r="P1" s="313" t="s">
        <v>60</v>
      </c>
      <c r="Q1" s="313"/>
      <c r="R1" s="313"/>
      <c r="S1" s="313"/>
      <c r="T1" s="313" t="s">
        <v>61</v>
      </c>
      <c r="U1" s="314"/>
      <c r="V1" s="314"/>
      <c r="W1" s="314"/>
    </row>
    <row r="2" spans="1:23" ht="22.5" x14ac:dyDescent="0.25">
      <c r="A2" s="316"/>
      <c r="B2" s="17" t="s">
        <v>2</v>
      </c>
      <c r="C2" s="317"/>
      <c r="D2" s="18" t="s">
        <v>23</v>
      </c>
      <c r="E2" s="18" t="s">
        <v>24</v>
      </c>
      <c r="F2" s="18" t="s">
        <v>48</v>
      </c>
      <c r="G2" s="18" t="s">
        <v>25</v>
      </c>
      <c r="H2" s="18" t="s">
        <v>23</v>
      </c>
      <c r="I2" s="18" t="s">
        <v>24</v>
      </c>
      <c r="J2" s="18" t="s">
        <v>48</v>
      </c>
      <c r="K2" s="18" t="s">
        <v>25</v>
      </c>
      <c r="L2" s="18" t="s">
        <v>23</v>
      </c>
      <c r="M2" s="18" t="s">
        <v>24</v>
      </c>
      <c r="N2" s="18" t="s">
        <v>48</v>
      </c>
      <c r="O2" s="18" t="s">
        <v>25</v>
      </c>
      <c r="P2" s="18" t="s">
        <v>23</v>
      </c>
      <c r="Q2" s="18" t="s">
        <v>24</v>
      </c>
      <c r="R2" s="18" t="s">
        <v>48</v>
      </c>
      <c r="S2" s="18" t="s">
        <v>25</v>
      </c>
      <c r="T2" s="18" t="s">
        <v>23</v>
      </c>
      <c r="U2" s="19" t="s">
        <v>24</v>
      </c>
      <c r="V2" s="18" t="s">
        <v>48</v>
      </c>
      <c r="W2" s="18" t="s">
        <v>25</v>
      </c>
    </row>
    <row r="3" spans="1:23" x14ac:dyDescent="0.25">
      <c r="A3" s="15" t="s">
        <v>3</v>
      </c>
      <c r="B3" s="15" t="s">
        <v>13</v>
      </c>
      <c r="C3" s="15" t="s">
        <v>27</v>
      </c>
      <c r="D3" s="15" t="s">
        <v>29</v>
      </c>
      <c r="E3" s="15" t="s">
        <v>15</v>
      </c>
      <c r="F3" s="15" t="s">
        <v>30</v>
      </c>
      <c r="G3" s="15" t="s">
        <v>30</v>
      </c>
      <c r="H3" s="15" t="s">
        <v>38</v>
      </c>
      <c r="I3" s="15" t="s">
        <v>31</v>
      </c>
      <c r="J3" s="15" t="s">
        <v>32</v>
      </c>
      <c r="K3" s="15" t="s">
        <v>33</v>
      </c>
      <c r="L3" s="15" t="s">
        <v>34</v>
      </c>
      <c r="M3" s="15" t="s">
        <v>35</v>
      </c>
      <c r="N3" s="15" t="s">
        <v>36</v>
      </c>
      <c r="O3" s="15" t="s">
        <v>37</v>
      </c>
      <c r="P3" s="15" t="s">
        <v>16</v>
      </c>
      <c r="Q3" s="15" t="s">
        <v>31</v>
      </c>
      <c r="R3" s="15" t="s">
        <v>57</v>
      </c>
      <c r="S3" s="15" t="s">
        <v>32</v>
      </c>
      <c r="T3" s="15" t="s">
        <v>33</v>
      </c>
      <c r="U3" s="15" t="s">
        <v>62</v>
      </c>
      <c r="V3" s="15" t="s">
        <v>51</v>
      </c>
      <c r="W3" s="15" t="s">
        <v>56</v>
      </c>
    </row>
    <row r="4" spans="1:23" x14ac:dyDescent="0.25">
      <c r="A4" s="315" t="s">
        <v>26</v>
      </c>
      <c r="B4" s="315"/>
      <c r="C4" s="315"/>
      <c r="D4" s="20">
        <f>D5+D7+D10+D12+D14</f>
        <v>184652.19499999998</v>
      </c>
      <c r="E4" s="20">
        <f t="shared" ref="E4:S4" si="0">E5+E7+E10+E12+E14</f>
        <v>157039.4</v>
      </c>
      <c r="F4" s="20">
        <f t="shared" si="0"/>
        <v>0</v>
      </c>
      <c r="G4" s="20">
        <f t="shared" si="0"/>
        <v>27612.795000000002</v>
      </c>
      <c r="H4" s="20">
        <f t="shared" si="0"/>
        <v>165482.53099999999</v>
      </c>
      <c r="I4" s="20">
        <f t="shared" si="0"/>
        <v>28216.291000000005</v>
      </c>
      <c r="J4" s="20">
        <f t="shared" si="0"/>
        <v>0</v>
      </c>
      <c r="K4" s="20">
        <f t="shared" si="0"/>
        <v>19077.455999999998</v>
      </c>
      <c r="L4" s="20">
        <f t="shared" si="0"/>
        <v>7375.1418100000001</v>
      </c>
      <c r="M4" s="20">
        <f t="shared" si="0"/>
        <v>0</v>
      </c>
      <c r="N4" s="20">
        <f t="shared" si="0"/>
        <v>0</v>
      </c>
      <c r="O4" s="20">
        <f t="shared" si="0"/>
        <v>7375.1418100000001</v>
      </c>
      <c r="P4" s="20">
        <f t="shared" si="0"/>
        <v>82223.705759999983</v>
      </c>
      <c r="Q4" s="20">
        <f t="shared" si="0"/>
        <v>66038.538280000008</v>
      </c>
      <c r="R4" s="20">
        <f t="shared" si="0"/>
        <v>0</v>
      </c>
      <c r="S4" s="20">
        <f t="shared" si="0"/>
        <v>16185.16748</v>
      </c>
      <c r="T4" s="20">
        <f>P4/D4*100</f>
        <v>44.528962008818787</v>
      </c>
      <c r="U4" s="20">
        <f t="shared" ref="U4:W16" si="1">Q4/E4*100</f>
        <v>42.052210005896619</v>
      </c>
      <c r="V4" s="20"/>
      <c r="W4" s="20">
        <f t="shared" si="1"/>
        <v>58.614738131362657</v>
      </c>
    </row>
    <row r="5" spans="1:23" s="30" customFormat="1" ht="34.5" customHeight="1" x14ac:dyDescent="0.25">
      <c r="A5" s="21">
        <v>1</v>
      </c>
      <c r="B5" s="297" t="s">
        <v>9</v>
      </c>
      <c r="C5" s="297"/>
      <c r="D5" s="20">
        <f>D6</f>
        <v>26153.7</v>
      </c>
      <c r="E5" s="20">
        <f t="shared" ref="E5:S5" si="2">E6</f>
        <v>24846</v>
      </c>
      <c r="F5" s="20">
        <f t="shared" si="2"/>
        <v>0</v>
      </c>
      <c r="G5" s="20">
        <f t="shared" si="2"/>
        <v>1307.7</v>
      </c>
      <c r="H5" s="20">
        <f t="shared" si="2"/>
        <v>0</v>
      </c>
      <c r="I5" s="20">
        <f t="shared" si="2"/>
        <v>0</v>
      </c>
      <c r="J5" s="20">
        <f t="shared" si="2"/>
        <v>0</v>
      </c>
      <c r="K5" s="20">
        <f t="shared" si="2"/>
        <v>0</v>
      </c>
      <c r="L5" s="20">
        <f t="shared" si="2"/>
        <v>0</v>
      </c>
      <c r="M5" s="20">
        <f t="shared" si="2"/>
        <v>0</v>
      </c>
      <c r="N5" s="20">
        <f t="shared" si="2"/>
        <v>0</v>
      </c>
      <c r="O5" s="20">
        <f t="shared" si="2"/>
        <v>0</v>
      </c>
      <c r="P5" s="20">
        <f t="shared" si="2"/>
        <v>0</v>
      </c>
      <c r="Q5" s="20">
        <f t="shared" si="2"/>
        <v>0</v>
      </c>
      <c r="R5" s="20">
        <f t="shared" si="2"/>
        <v>0</v>
      </c>
      <c r="S5" s="20">
        <f t="shared" si="2"/>
        <v>0</v>
      </c>
      <c r="T5" s="20">
        <f t="shared" ref="T5:U18" si="3">P5/D5*100</f>
        <v>0</v>
      </c>
      <c r="U5" s="20">
        <f t="shared" si="1"/>
        <v>0</v>
      </c>
      <c r="V5" s="20"/>
      <c r="W5" s="20">
        <f t="shared" si="1"/>
        <v>0</v>
      </c>
    </row>
    <row r="6" spans="1:23" s="30" customFormat="1" x14ac:dyDescent="0.25">
      <c r="A6" s="22" t="s">
        <v>6</v>
      </c>
      <c r="B6" s="23" t="s">
        <v>50</v>
      </c>
      <c r="C6" s="1" t="s">
        <v>55</v>
      </c>
      <c r="D6" s="24">
        <f t="shared" ref="D6" si="4">E6+G6</f>
        <v>26153.7</v>
      </c>
      <c r="E6" s="24">
        <v>24846</v>
      </c>
      <c r="F6" s="24">
        <v>0</v>
      </c>
      <c r="G6" s="24">
        <v>1307.7</v>
      </c>
      <c r="H6" s="24">
        <f>I6+J6+K6</f>
        <v>0</v>
      </c>
      <c r="I6" s="24">
        <v>0</v>
      </c>
      <c r="J6" s="24">
        <v>0</v>
      </c>
      <c r="K6" s="24">
        <v>0</v>
      </c>
      <c r="L6" s="24">
        <f t="shared" ref="L6" si="5">M6+O6</f>
        <v>0</v>
      </c>
      <c r="M6" s="24">
        <v>0</v>
      </c>
      <c r="N6" s="24">
        <v>0</v>
      </c>
      <c r="O6" s="24">
        <f>S6</f>
        <v>0</v>
      </c>
      <c r="P6" s="24">
        <f>Q6+R6+S6</f>
        <v>0</v>
      </c>
      <c r="Q6" s="24">
        <v>0</v>
      </c>
      <c r="R6" s="24">
        <v>0</v>
      </c>
      <c r="S6" s="24">
        <v>0</v>
      </c>
      <c r="T6" s="24">
        <f t="shared" si="3"/>
        <v>0</v>
      </c>
      <c r="U6" s="24">
        <f t="shared" si="1"/>
        <v>0</v>
      </c>
      <c r="V6" s="24"/>
      <c r="W6" s="24">
        <f t="shared" si="1"/>
        <v>0</v>
      </c>
    </row>
    <row r="7" spans="1:23" ht="37.5" customHeight="1" x14ac:dyDescent="0.25">
      <c r="A7" s="21" t="s">
        <v>13</v>
      </c>
      <c r="B7" s="297" t="s">
        <v>63</v>
      </c>
      <c r="C7" s="297"/>
      <c r="D7" s="20">
        <f>E7+F7+G7</f>
        <v>94522.269</v>
      </c>
      <c r="E7" s="20">
        <f>E8+E9</f>
        <v>89702.2</v>
      </c>
      <c r="F7" s="20">
        <f t="shared" ref="F7:G7" si="6">F8+F9</f>
        <v>0</v>
      </c>
      <c r="G7" s="20">
        <f t="shared" si="6"/>
        <v>4820.0689999999995</v>
      </c>
      <c r="H7" s="27">
        <f t="shared" ref="H7:H12" si="7">H8+H9+H10+H11</f>
        <v>80586.006999999998</v>
      </c>
      <c r="I7" s="26">
        <v>0</v>
      </c>
      <c r="J7" s="26">
        <v>0</v>
      </c>
      <c r="K7" s="26">
        <v>0</v>
      </c>
      <c r="L7" s="20">
        <f>M7+N7+O7</f>
        <v>1960.5039999999999</v>
      </c>
      <c r="M7" s="20">
        <f>M8+M9</f>
        <v>0</v>
      </c>
      <c r="N7" s="20">
        <f t="shared" ref="N7" si="8">N8+N9</f>
        <v>0</v>
      </c>
      <c r="O7" s="20">
        <f t="shared" ref="O7:O12" si="9">S7</f>
        <v>1960.5039999999999</v>
      </c>
      <c r="P7" s="20">
        <f t="shared" ref="P7:P18" si="10">Q7+S7</f>
        <v>39209.203999999998</v>
      </c>
      <c r="Q7" s="20">
        <f>Q8+Q9</f>
        <v>37248.699999999997</v>
      </c>
      <c r="R7" s="20">
        <f t="shared" ref="R7:S7" si="11">R8+R9</f>
        <v>0</v>
      </c>
      <c r="S7" s="20">
        <f t="shared" si="11"/>
        <v>1960.5039999999999</v>
      </c>
      <c r="T7" s="20">
        <f t="shared" si="3"/>
        <v>41.481446028342802</v>
      </c>
      <c r="U7" s="20">
        <f t="shared" si="1"/>
        <v>41.524845544479398</v>
      </c>
      <c r="V7" s="20">
        <v>0</v>
      </c>
      <c r="W7" s="20">
        <f t="shared" si="1"/>
        <v>40.673774587044299</v>
      </c>
    </row>
    <row r="8" spans="1:23" ht="25.5" x14ac:dyDescent="0.25">
      <c r="A8" s="22" t="s">
        <v>7</v>
      </c>
      <c r="B8" s="25" t="s">
        <v>64</v>
      </c>
      <c r="C8" s="1" t="s">
        <v>55</v>
      </c>
      <c r="D8" s="28">
        <f>SUM(E8:G8)</f>
        <v>55313.065000000002</v>
      </c>
      <c r="E8" s="28">
        <v>52453.5</v>
      </c>
      <c r="F8" s="28">
        <v>0</v>
      </c>
      <c r="G8" s="28">
        <f>2760.7+98.865</f>
        <v>2859.5649999999996</v>
      </c>
      <c r="H8" s="28">
        <v>11086.165000000001</v>
      </c>
      <c r="I8" s="28">
        <v>10437.94</v>
      </c>
      <c r="J8" s="28">
        <v>0</v>
      </c>
      <c r="K8" s="28">
        <f>549.36+98.865</f>
        <v>648.22500000000002</v>
      </c>
      <c r="L8" s="28">
        <f t="shared" ref="L8:L9" si="12">M8+O8</f>
        <v>0</v>
      </c>
      <c r="M8" s="28">
        <v>0</v>
      </c>
      <c r="N8" s="28">
        <v>0</v>
      </c>
      <c r="O8" s="24">
        <v>0</v>
      </c>
      <c r="P8" s="24">
        <f t="shared" si="10"/>
        <v>0</v>
      </c>
      <c r="Q8" s="28">
        <v>0</v>
      </c>
      <c r="R8" s="28">
        <v>0</v>
      </c>
      <c r="S8" s="28">
        <v>0</v>
      </c>
      <c r="T8" s="24">
        <f t="shared" si="3"/>
        <v>0</v>
      </c>
      <c r="U8" s="24">
        <f t="shared" si="1"/>
        <v>0</v>
      </c>
      <c r="V8" s="24">
        <v>0</v>
      </c>
      <c r="W8" s="24">
        <f t="shared" si="1"/>
        <v>0</v>
      </c>
    </row>
    <row r="9" spans="1:23" s="33" customFormat="1" ht="38.25" x14ac:dyDescent="0.25">
      <c r="A9" s="22" t="s">
        <v>8</v>
      </c>
      <c r="B9" s="25" t="s">
        <v>65</v>
      </c>
      <c r="C9" s="1" t="s">
        <v>55</v>
      </c>
      <c r="D9" s="28">
        <f>SUM(E9:G9)</f>
        <v>39209.203999999998</v>
      </c>
      <c r="E9" s="28">
        <v>37248.699999999997</v>
      </c>
      <c r="F9" s="28">
        <v>0</v>
      </c>
      <c r="G9" s="28">
        <v>1960.5039999999999</v>
      </c>
      <c r="H9" s="28">
        <v>48966.2</v>
      </c>
      <c r="I9" s="28">
        <v>37248.699999999997</v>
      </c>
      <c r="J9" s="28">
        <v>0</v>
      </c>
      <c r="K9" s="28">
        <v>1960.5039999999999</v>
      </c>
      <c r="L9" s="31">
        <f t="shared" si="12"/>
        <v>0</v>
      </c>
      <c r="M9" s="31">
        <v>0</v>
      </c>
      <c r="N9" s="31">
        <v>0</v>
      </c>
      <c r="O9" s="32">
        <v>0</v>
      </c>
      <c r="P9" s="28">
        <f t="shared" si="10"/>
        <v>39209.203999999998</v>
      </c>
      <c r="Q9" s="28">
        <v>37248.699999999997</v>
      </c>
      <c r="R9" s="28">
        <v>0</v>
      </c>
      <c r="S9" s="28">
        <v>1960.5039999999999</v>
      </c>
      <c r="T9" s="28">
        <f t="shared" si="3"/>
        <v>100</v>
      </c>
      <c r="U9" s="28">
        <f t="shared" si="1"/>
        <v>100</v>
      </c>
      <c r="V9" s="28">
        <v>0</v>
      </c>
      <c r="W9" s="28">
        <f t="shared" si="1"/>
        <v>100</v>
      </c>
    </row>
    <row r="10" spans="1:23" s="33" customFormat="1" ht="33" customHeight="1" x14ac:dyDescent="0.25">
      <c r="A10" s="35" t="s">
        <v>27</v>
      </c>
      <c r="B10" s="14" t="s">
        <v>10</v>
      </c>
      <c r="C10" s="14"/>
      <c r="D10" s="27">
        <f>D11</f>
        <v>10266.821</v>
      </c>
      <c r="E10" s="27">
        <f t="shared" ref="E10:W10" si="13">E11</f>
        <v>0</v>
      </c>
      <c r="F10" s="27">
        <f t="shared" si="13"/>
        <v>0</v>
      </c>
      <c r="G10" s="27">
        <f t="shared" si="13"/>
        <v>10266.821</v>
      </c>
      <c r="H10" s="27">
        <f t="shared" si="13"/>
        <v>10266.821</v>
      </c>
      <c r="I10" s="27">
        <f t="shared" si="13"/>
        <v>0</v>
      </c>
      <c r="J10" s="27">
        <f t="shared" si="13"/>
        <v>0</v>
      </c>
      <c r="K10" s="27">
        <f t="shared" si="13"/>
        <v>10266.821</v>
      </c>
      <c r="L10" s="27">
        <f t="shared" si="13"/>
        <v>4923.6239999999998</v>
      </c>
      <c r="M10" s="27">
        <f t="shared" si="13"/>
        <v>0</v>
      </c>
      <c r="N10" s="27">
        <f t="shared" si="13"/>
        <v>0</v>
      </c>
      <c r="O10" s="27">
        <f t="shared" si="13"/>
        <v>4923.6239999999998</v>
      </c>
      <c r="P10" s="27">
        <f t="shared" si="13"/>
        <v>4923.6239999999998</v>
      </c>
      <c r="Q10" s="27">
        <f t="shared" si="13"/>
        <v>0</v>
      </c>
      <c r="R10" s="27">
        <f t="shared" si="13"/>
        <v>0</v>
      </c>
      <c r="S10" s="27">
        <f t="shared" si="13"/>
        <v>4923.6239999999998</v>
      </c>
      <c r="T10" s="27">
        <f t="shared" si="13"/>
        <v>47.956655716506596</v>
      </c>
      <c r="U10" s="27"/>
      <c r="V10" s="27"/>
      <c r="W10" s="27">
        <f t="shared" si="13"/>
        <v>47.956655716506596</v>
      </c>
    </row>
    <row r="11" spans="1:23" s="33" customFormat="1" ht="25.5" x14ac:dyDescent="0.25">
      <c r="A11" s="16" t="s">
        <v>66</v>
      </c>
      <c r="B11" s="25" t="s">
        <v>67</v>
      </c>
      <c r="C11" s="25"/>
      <c r="D11" s="28">
        <f t="shared" ref="D11" si="14">E11+G11</f>
        <v>10266.821</v>
      </c>
      <c r="E11" s="28">
        <v>0</v>
      </c>
      <c r="F11" s="28">
        <v>0</v>
      </c>
      <c r="G11" s="28">
        <v>10266.821</v>
      </c>
      <c r="H11" s="28">
        <f>J11+K11</f>
        <v>10266.821</v>
      </c>
      <c r="I11" s="28">
        <v>0</v>
      </c>
      <c r="J11" s="28">
        <v>0</v>
      </c>
      <c r="K11" s="28">
        <v>10266.821</v>
      </c>
      <c r="L11" s="28">
        <f t="shared" ref="L11" si="15">M11+O11</f>
        <v>4923.6239999999998</v>
      </c>
      <c r="M11" s="28">
        <v>0</v>
      </c>
      <c r="N11" s="28">
        <v>0</v>
      </c>
      <c r="O11" s="28">
        <f t="shared" si="9"/>
        <v>4923.6239999999998</v>
      </c>
      <c r="P11" s="28">
        <f t="shared" si="10"/>
        <v>4923.6239999999998</v>
      </c>
      <c r="Q11" s="28">
        <v>0</v>
      </c>
      <c r="R11" s="28">
        <v>0</v>
      </c>
      <c r="S11" s="28">
        <v>4923.6239999999998</v>
      </c>
      <c r="T11" s="28">
        <f t="shared" si="3"/>
        <v>47.956655716506596</v>
      </c>
      <c r="U11" s="28"/>
      <c r="V11" s="28"/>
      <c r="W11" s="28">
        <f t="shared" si="1"/>
        <v>47.956655716506596</v>
      </c>
    </row>
    <row r="12" spans="1:23" s="34" customFormat="1" ht="27.75" customHeight="1" x14ac:dyDescent="0.25">
      <c r="A12" s="21" t="s">
        <v>27</v>
      </c>
      <c r="B12" s="297" t="s">
        <v>11</v>
      </c>
      <c r="C12" s="297"/>
      <c r="D12" s="20">
        <f>E12+F12+G12</f>
        <v>3100.0950000000003</v>
      </c>
      <c r="E12" s="20">
        <f>E13</f>
        <v>2574</v>
      </c>
      <c r="F12" s="20">
        <f>F13</f>
        <v>0</v>
      </c>
      <c r="G12" s="20">
        <f>G13</f>
        <v>526.09500000000003</v>
      </c>
      <c r="H12" s="27">
        <f t="shared" si="7"/>
        <v>48093.157000000007</v>
      </c>
      <c r="I12" s="20"/>
      <c r="J12" s="20"/>
      <c r="K12" s="20"/>
      <c r="L12" s="20">
        <f>M12+N12+O12</f>
        <v>491.01380999999998</v>
      </c>
      <c r="M12" s="20">
        <f>M13</f>
        <v>0</v>
      </c>
      <c r="N12" s="20">
        <f t="shared" ref="N12" si="16">N13</f>
        <v>0</v>
      </c>
      <c r="O12" s="24">
        <f t="shared" si="9"/>
        <v>491.01380999999998</v>
      </c>
      <c r="P12" s="20">
        <f t="shared" si="10"/>
        <v>2807.3417100000001</v>
      </c>
      <c r="Q12" s="20">
        <f>Q13</f>
        <v>2316.3279000000002</v>
      </c>
      <c r="R12" s="20">
        <f t="shared" ref="R12:S12" si="17">R13</f>
        <v>0</v>
      </c>
      <c r="S12" s="20">
        <f t="shared" si="17"/>
        <v>491.01380999999998</v>
      </c>
      <c r="T12" s="20">
        <f t="shared" si="3"/>
        <v>90.556634877318274</v>
      </c>
      <c r="U12" s="20">
        <f t="shared" si="1"/>
        <v>89.98942890442892</v>
      </c>
      <c r="V12" s="20"/>
      <c r="W12" s="20">
        <f t="shared" si="1"/>
        <v>93.331776580275417</v>
      </c>
    </row>
    <row r="13" spans="1:23" s="34" customFormat="1" x14ac:dyDescent="0.25">
      <c r="A13" s="22" t="s">
        <v>28</v>
      </c>
      <c r="B13" s="29" t="s">
        <v>14</v>
      </c>
      <c r="C13" s="1" t="s">
        <v>55</v>
      </c>
      <c r="D13" s="24">
        <f>SUM(E13:G13)</f>
        <v>3100.0950000000003</v>
      </c>
      <c r="E13" s="26">
        <v>2574</v>
      </c>
      <c r="F13" s="26">
        <v>0</v>
      </c>
      <c r="G13" s="24">
        <v>526.09500000000003</v>
      </c>
      <c r="H13" s="24">
        <f>I13+J13+K13</f>
        <v>3100.0950000000003</v>
      </c>
      <c r="I13" s="24">
        <v>2574</v>
      </c>
      <c r="J13" s="24">
        <v>0</v>
      </c>
      <c r="K13" s="24">
        <v>526.09500000000003</v>
      </c>
      <c r="L13" s="24">
        <f t="shared" ref="L13" si="18">M13+N13+O13</f>
        <v>491.01380999999998</v>
      </c>
      <c r="M13" s="26">
        <v>0</v>
      </c>
      <c r="N13" s="26">
        <v>0</v>
      </c>
      <c r="O13" s="26">
        <f>S13</f>
        <v>491.01380999999998</v>
      </c>
      <c r="P13" s="24">
        <f t="shared" ref="P13" si="19">Q13+S13</f>
        <v>2807.3417100000001</v>
      </c>
      <c r="Q13" s="24">
        <v>2316.3279000000002</v>
      </c>
      <c r="R13" s="24">
        <v>0</v>
      </c>
      <c r="S13" s="24">
        <v>491.01380999999998</v>
      </c>
      <c r="T13" s="20">
        <f t="shared" si="3"/>
        <v>90.556634877318274</v>
      </c>
      <c r="U13" s="20">
        <f t="shared" si="1"/>
        <v>89.98942890442892</v>
      </c>
      <c r="V13" s="20"/>
      <c r="W13" s="20">
        <f t="shared" si="1"/>
        <v>93.331776580275417</v>
      </c>
    </row>
    <row r="14" spans="1:23" s="33" customFormat="1" ht="28.5" customHeight="1" x14ac:dyDescent="0.25">
      <c r="A14" s="35" t="s">
        <v>16</v>
      </c>
      <c r="B14" s="309" t="s">
        <v>12</v>
      </c>
      <c r="C14" s="310"/>
      <c r="D14" s="27">
        <f>D15+D16+D17+D18</f>
        <v>50609.31</v>
      </c>
      <c r="E14" s="27">
        <f t="shared" ref="E14:S14" si="20">E15+E16+E17+E18</f>
        <v>39917.199999999997</v>
      </c>
      <c r="F14" s="27">
        <f t="shared" si="20"/>
        <v>0</v>
      </c>
      <c r="G14" s="27">
        <f t="shared" si="20"/>
        <v>10692.11</v>
      </c>
      <c r="H14" s="27">
        <f t="shared" si="20"/>
        <v>26536.546000000002</v>
      </c>
      <c r="I14" s="27">
        <f t="shared" si="20"/>
        <v>28216.291000000005</v>
      </c>
      <c r="J14" s="27">
        <f t="shared" si="20"/>
        <v>0</v>
      </c>
      <c r="K14" s="27">
        <f t="shared" si="20"/>
        <v>8810.6349999999984</v>
      </c>
      <c r="L14" s="27">
        <f t="shared" si="20"/>
        <v>0</v>
      </c>
      <c r="M14" s="27">
        <f t="shared" si="20"/>
        <v>0</v>
      </c>
      <c r="N14" s="27">
        <f t="shared" si="20"/>
        <v>0</v>
      </c>
      <c r="O14" s="27">
        <f t="shared" si="20"/>
        <v>0</v>
      </c>
      <c r="P14" s="20">
        <f t="shared" si="10"/>
        <v>35283.536049999995</v>
      </c>
      <c r="Q14" s="27">
        <f t="shared" si="20"/>
        <v>26473.51038</v>
      </c>
      <c r="R14" s="27">
        <f t="shared" si="20"/>
        <v>0</v>
      </c>
      <c r="S14" s="27">
        <f t="shared" si="20"/>
        <v>8810.0256699999991</v>
      </c>
      <c r="T14" s="20">
        <f>P14/D14*100</f>
        <v>69.717480933843987</v>
      </c>
      <c r="U14" s="20">
        <f t="shared" si="1"/>
        <v>66.321060545328834</v>
      </c>
      <c r="V14" s="20">
        <v>0</v>
      </c>
      <c r="W14" s="20">
        <f t="shared" si="1"/>
        <v>82.397446995962426</v>
      </c>
    </row>
    <row r="15" spans="1:23" s="33" customFormat="1" ht="38.25" x14ac:dyDescent="0.25">
      <c r="A15" s="307" t="s">
        <v>19</v>
      </c>
      <c r="B15" s="25" t="s">
        <v>68</v>
      </c>
      <c r="C15" s="1" t="s">
        <v>55</v>
      </c>
      <c r="D15" s="28">
        <f t="shared" ref="D15" si="21">SUM(E15:G15)</f>
        <v>9863.4000000000015</v>
      </c>
      <c r="E15" s="28">
        <v>7382.6</v>
      </c>
      <c r="F15" s="28">
        <v>0</v>
      </c>
      <c r="G15" s="28">
        <v>2480.8000000000002</v>
      </c>
      <c r="H15" s="28">
        <v>9228.2579999999998</v>
      </c>
      <c r="I15" s="28">
        <v>1115.94</v>
      </c>
      <c r="J15" s="28">
        <v>0</v>
      </c>
      <c r="K15" s="28">
        <v>905.38199999999995</v>
      </c>
      <c r="L15" s="28">
        <f t="shared" ref="L15" si="22">M15+O15</f>
        <v>0</v>
      </c>
      <c r="M15" s="28">
        <v>0</v>
      </c>
      <c r="N15" s="28">
        <v>0</v>
      </c>
      <c r="O15" s="28">
        <v>0</v>
      </c>
      <c r="P15" s="28">
        <f t="shared" ref="P15" si="23">Q15+S15</f>
        <v>905.38153999999997</v>
      </c>
      <c r="Q15" s="28">
        <v>0</v>
      </c>
      <c r="R15" s="28">
        <v>0</v>
      </c>
      <c r="S15" s="28">
        <v>905.38153999999997</v>
      </c>
      <c r="T15" s="28">
        <f t="shared" si="3"/>
        <v>9.1792033173145153</v>
      </c>
      <c r="U15" s="28">
        <f t="shared" si="1"/>
        <v>0</v>
      </c>
      <c r="V15" s="28">
        <v>0</v>
      </c>
      <c r="W15" s="28">
        <f t="shared" si="1"/>
        <v>36.495547404063203</v>
      </c>
    </row>
    <row r="16" spans="1:23" s="33" customFormat="1" ht="38.25" x14ac:dyDescent="0.25">
      <c r="A16" s="311"/>
      <c r="B16" s="25" t="s">
        <v>52</v>
      </c>
      <c r="C16" s="1" t="s">
        <v>55</v>
      </c>
      <c r="D16" s="28">
        <f t="shared" ref="D16:D18" si="24">SUM(E16:G16)</f>
        <v>9228.2890000000007</v>
      </c>
      <c r="E16" s="28">
        <v>7382.6</v>
      </c>
      <c r="F16" s="28">
        <v>0</v>
      </c>
      <c r="G16" s="28">
        <v>1845.6890000000001</v>
      </c>
      <c r="H16" s="28">
        <v>9228.2579999999998</v>
      </c>
      <c r="I16" s="28">
        <v>7382.6</v>
      </c>
      <c r="J16" s="28">
        <v>0</v>
      </c>
      <c r="K16" s="28">
        <v>1845.6890000000001</v>
      </c>
      <c r="L16" s="28">
        <f t="shared" ref="L16:L18" si="25">M16+O16</f>
        <v>0</v>
      </c>
      <c r="M16" s="28">
        <v>0</v>
      </c>
      <c r="N16" s="28">
        <v>0</v>
      </c>
      <c r="O16" s="28">
        <v>0</v>
      </c>
      <c r="P16" s="28">
        <f t="shared" si="10"/>
        <v>9228.2885400000014</v>
      </c>
      <c r="Q16" s="28">
        <v>7382.6</v>
      </c>
      <c r="R16" s="28">
        <v>0</v>
      </c>
      <c r="S16" s="28">
        <v>1845.6885400000001</v>
      </c>
      <c r="T16" s="28">
        <f t="shared" si="3"/>
        <v>99.999995015327343</v>
      </c>
      <c r="U16" s="28">
        <f t="shared" si="1"/>
        <v>100</v>
      </c>
      <c r="V16" s="28">
        <v>0</v>
      </c>
      <c r="W16" s="28">
        <f t="shared" si="1"/>
        <v>99.99997507705794</v>
      </c>
    </row>
    <row r="17" spans="1:23" s="33" customFormat="1" ht="38.25" x14ac:dyDescent="0.25">
      <c r="A17" s="311"/>
      <c r="B17" s="25" t="s">
        <v>53</v>
      </c>
      <c r="C17" s="1" t="s">
        <v>55</v>
      </c>
      <c r="D17" s="28">
        <f t="shared" si="24"/>
        <v>3540.8130000000001</v>
      </c>
      <c r="E17" s="28">
        <v>2832.6</v>
      </c>
      <c r="F17" s="28">
        <v>0</v>
      </c>
      <c r="G17" s="28">
        <v>708.21299999999997</v>
      </c>
      <c r="H17" s="28">
        <v>3642.13</v>
      </c>
      <c r="I17" s="28">
        <v>2832.6</v>
      </c>
      <c r="J17" s="28">
        <v>0</v>
      </c>
      <c r="K17" s="28">
        <v>708.21299999999997</v>
      </c>
      <c r="L17" s="28">
        <f t="shared" si="25"/>
        <v>0</v>
      </c>
      <c r="M17" s="28">
        <v>0</v>
      </c>
      <c r="N17" s="28">
        <v>0</v>
      </c>
      <c r="O17" s="28">
        <v>0</v>
      </c>
      <c r="P17" s="28">
        <f t="shared" si="10"/>
        <v>2913.3654099999999</v>
      </c>
      <c r="Q17" s="28">
        <v>2205.75992</v>
      </c>
      <c r="R17" s="28">
        <v>0</v>
      </c>
      <c r="S17" s="28">
        <v>707.60549000000003</v>
      </c>
      <c r="T17" s="28">
        <f t="shared" si="3"/>
        <v>82.279561501835872</v>
      </c>
      <c r="U17" s="28">
        <f t="shared" si="3"/>
        <v>77.870504836545933</v>
      </c>
      <c r="V17" s="28">
        <v>0</v>
      </c>
      <c r="W17" s="28">
        <f t="shared" ref="W17:W18" si="26">S17/G17*100</f>
        <v>99.914219309727443</v>
      </c>
    </row>
    <row r="18" spans="1:23" s="33" customFormat="1" ht="25.5" x14ac:dyDescent="0.25">
      <c r="A18" s="312"/>
      <c r="B18" s="25" t="s">
        <v>54</v>
      </c>
      <c r="C18" s="1" t="s">
        <v>55</v>
      </c>
      <c r="D18" s="28">
        <f t="shared" si="24"/>
        <v>27976.808000000001</v>
      </c>
      <c r="E18" s="28">
        <v>22319.4</v>
      </c>
      <c r="F18" s="28">
        <v>0</v>
      </c>
      <c r="G18" s="28">
        <f>5579.9+77.508</f>
        <v>5657.4079999999994</v>
      </c>
      <c r="H18" s="28">
        <v>4437.8999999999996</v>
      </c>
      <c r="I18" s="28">
        <v>16885.151000000002</v>
      </c>
      <c r="J18" s="28">
        <v>0</v>
      </c>
      <c r="K18" s="28">
        <v>5351.3509999999997</v>
      </c>
      <c r="L18" s="28">
        <f t="shared" si="25"/>
        <v>0</v>
      </c>
      <c r="M18" s="28">
        <v>0</v>
      </c>
      <c r="N18" s="28">
        <v>0</v>
      </c>
      <c r="O18" s="28">
        <v>0</v>
      </c>
      <c r="P18" s="28">
        <f t="shared" si="10"/>
        <v>22236.50056</v>
      </c>
      <c r="Q18" s="28">
        <v>16885.150460000001</v>
      </c>
      <c r="R18" s="28">
        <v>0</v>
      </c>
      <c r="S18" s="28">
        <v>5351.3500999999997</v>
      </c>
      <c r="T18" s="28">
        <f t="shared" si="3"/>
        <v>79.481907156813605</v>
      </c>
      <c r="U18" s="28">
        <f t="shared" si="3"/>
        <v>75.652349346308583</v>
      </c>
      <c r="V18" s="28">
        <v>0</v>
      </c>
      <c r="W18" s="28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2"/>
  <sheetViews>
    <sheetView tabSelected="1" view="pageBreakPreview" topLeftCell="B1" zoomScale="70" zoomScaleNormal="60" zoomScaleSheetLayoutView="70" workbookViewId="0">
      <pane xSplit="4" ySplit="2" topLeftCell="F30" activePane="bottomRight" state="frozen"/>
      <selection activeCell="B1" sqref="B1"/>
      <selection pane="topRight" activeCell="F1" sqref="F1"/>
      <selection pane="bottomLeft" activeCell="B3" sqref="B3"/>
      <selection pane="bottomRight" activeCell="L45" sqref="L45"/>
    </sheetView>
  </sheetViews>
  <sheetFormatPr defaultRowHeight="18.75" x14ac:dyDescent="0.3"/>
  <cols>
    <col min="1" max="1" width="11.140625" style="39" customWidth="1"/>
    <col min="2" max="2" width="7.7109375" style="53" customWidth="1"/>
    <col min="3" max="3" width="19.140625" style="53" customWidth="1"/>
    <col min="4" max="4" width="80.28515625" style="40" customWidth="1"/>
    <col min="5" max="5" width="13.140625" style="41" customWidth="1"/>
    <col min="6" max="6" width="23.140625" style="41" customWidth="1"/>
    <col min="7" max="7" width="21.85546875" style="41" customWidth="1"/>
    <col min="8" max="8" width="20.85546875" style="41" customWidth="1"/>
    <col min="9" max="9" width="25.42578125" style="41" customWidth="1"/>
    <col min="10" max="10" width="22.85546875" style="43" customWidth="1"/>
    <col min="11" max="11" width="22.28515625" style="43" customWidth="1"/>
    <col min="12" max="12" width="23.140625" style="43" customWidth="1"/>
    <col min="13" max="13" width="20.85546875" style="43" customWidth="1"/>
    <col min="14" max="14" width="11.140625" style="43" customWidth="1"/>
    <col min="15" max="15" width="13" style="43" customWidth="1"/>
    <col min="16" max="16" width="15.85546875" style="43" customWidth="1"/>
    <col min="17" max="17" width="14.28515625" style="43" customWidth="1"/>
    <col min="18" max="19" width="9.140625" style="41" customWidth="1"/>
    <col min="20" max="16384" width="9.140625" style="41"/>
  </cols>
  <sheetData>
    <row r="1" spans="1:17" s="36" customFormat="1" ht="42" customHeight="1" thickBot="1" x14ac:dyDescent="0.35">
      <c r="A1" s="322" t="s">
        <v>146</v>
      </c>
      <c r="B1" s="322"/>
      <c r="C1" s="322"/>
      <c r="D1" s="322"/>
      <c r="E1" s="322"/>
      <c r="F1" s="322"/>
      <c r="G1" s="322"/>
      <c r="H1" s="322"/>
      <c r="I1" s="322"/>
      <c r="J1" s="322"/>
      <c r="K1" s="322"/>
      <c r="L1" s="322"/>
      <c r="M1" s="322"/>
      <c r="N1" s="322"/>
      <c r="O1" s="322"/>
      <c r="P1" s="322"/>
      <c r="Q1" s="322"/>
    </row>
    <row r="2" spans="1:17" s="37" customFormat="1" ht="41.25" customHeight="1" x14ac:dyDescent="0.3">
      <c r="A2" s="329" t="s">
        <v>0</v>
      </c>
      <c r="B2" s="342" t="s">
        <v>0</v>
      </c>
      <c r="C2" s="54" t="s">
        <v>181</v>
      </c>
      <c r="D2" s="66" t="s">
        <v>1</v>
      </c>
      <c r="E2" s="331" t="s">
        <v>17</v>
      </c>
      <c r="F2" s="333" t="s">
        <v>175</v>
      </c>
      <c r="G2" s="334"/>
      <c r="H2" s="334"/>
      <c r="I2" s="335"/>
      <c r="J2" s="336" t="s">
        <v>198</v>
      </c>
      <c r="K2" s="337"/>
      <c r="L2" s="337"/>
      <c r="M2" s="338"/>
      <c r="N2" s="339" t="s">
        <v>187</v>
      </c>
      <c r="O2" s="340"/>
      <c r="P2" s="340"/>
      <c r="Q2" s="341"/>
    </row>
    <row r="3" spans="1:17" s="37" customFormat="1" ht="45.75" customHeight="1" x14ac:dyDescent="0.3">
      <c r="A3" s="330"/>
      <c r="B3" s="343"/>
      <c r="C3" s="55"/>
      <c r="D3" s="67" t="s">
        <v>2</v>
      </c>
      <c r="E3" s="332"/>
      <c r="F3" s="56" t="s">
        <v>23</v>
      </c>
      <c r="G3" s="57" t="s">
        <v>24</v>
      </c>
      <c r="H3" s="57" t="s">
        <v>48</v>
      </c>
      <c r="I3" s="68" t="s">
        <v>25</v>
      </c>
      <c r="J3" s="58" t="s">
        <v>23</v>
      </c>
      <c r="K3" s="59" t="s">
        <v>24</v>
      </c>
      <c r="L3" s="59" t="s">
        <v>48</v>
      </c>
      <c r="M3" s="60" t="s">
        <v>25</v>
      </c>
      <c r="N3" s="58" t="s">
        <v>23</v>
      </c>
      <c r="O3" s="59" t="s">
        <v>24</v>
      </c>
      <c r="P3" s="59" t="s">
        <v>48</v>
      </c>
      <c r="Q3" s="60" t="s">
        <v>25</v>
      </c>
    </row>
    <row r="4" spans="1:17" s="37" customFormat="1" ht="19.5" thickBot="1" x14ac:dyDescent="0.35">
      <c r="A4" s="61" t="s">
        <v>3</v>
      </c>
      <c r="B4" s="62"/>
      <c r="C4" s="62"/>
      <c r="D4" s="62" t="s">
        <v>13</v>
      </c>
      <c r="E4" s="65" t="s">
        <v>27</v>
      </c>
      <c r="F4" s="63" t="s">
        <v>31</v>
      </c>
      <c r="G4" s="64" t="s">
        <v>32</v>
      </c>
      <c r="H4" s="64" t="s">
        <v>33</v>
      </c>
      <c r="I4" s="65" t="s">
        <v>34</v>
      </c>
      <c r="J4" s="63" t="s">
        <v>35</v>
      </c>
      <c r="K4" s="64" t="s">
        <v>36</v>
      </c>
      <c r="L4" s="64" t="s">
        <v>37</v>
      </c>
      <c r="M4" s="65" t="s">
        <v>70</v>
      </c>
      <c r="N4" s="63" t="s">
        <v>62</v>
      </c>
      <c r="O4" s="64" t="s">
        <v>51</v>
      </c>
      <c r="P4" s="64" t="s">
        <v>56</v>
      </c>
      <c r="Q4" s="65" t="s">
        <v>190</v>
      </c>
    </row>
    <row r="5" spans="1:17" s="38" customFormat="1" ht="21" thickBot="1" x14ac:dyDescent="0.35">
      <c r="A5" s="323" t="s">
        <v>4</v>
      </c>
      <c r="B5" s="324"/>
      <c r="C5" s="324"/>
      <c r="D5" s="324"/>
      <c r="E5" s="324"/>
      <c r="F5" s="325"/>
      <c r="G5" s="325"/>
      <c r="H5" s="325"/>
      <c r="I5" s="325"/>
      <c r="J5" s="325"/>
      <c r="K5" s="325"/>
      <c r="L5" s="325"/>
      <c r="M5" s="325"/>
      <c r="N5" s="324"/>
      <c r="O5" s="324"/>
      <c r="P5" s="324"/>
      <c r="Q5" s="326"/>
    </row>
    <row r="6" spans="1:17" s="48" customFormat="1" ht="19.5" x14ac:dyDescent="0.35">
      <c r="A6" s="70"/>
      <c r="B6" s="71"/>
      <c r="C6" s="71"/>
      <c r="D6" s="327" t="s">
        <v>71</v>
      </c>
      <c r="E6" s="328"/>
      <c r="F6" s="72">
        <f t="shared" ref="F6:M6" si="0">F7+F51+F55+F61+F70+F75</f>
        <v>5798407640</v>
      </c>
      <c r="G6" s="73">
        <f t="shared" si="0"/>
        <v>4466175926</v>
      </c>
      <c r="H6" s="73">
        <f t="shared" si="0"/>
        <v>139658200</v>
      </c>
      <c r="I6" s="74">
        <f t="shared" si="0"/>
        <v>1192573514</v>
      </c>
      <c r="J6" s="72">
        <f t="shared" si="0"/>
        <v>3981668073.2600007</v>
      </c>
      <c r="K6" s="73">
        <f t="shared" si="0"/>
        <v>3062637821.1099997</v>
      </c>
      <c r="L6" s="73">
        <f t="shared" si="0"/>
        <v>100721652.75</v>
      </c>
      <c r="M6" s="208">
        <f t="shared" si="0"/>
        <v>818308599.39999998</v>
      </c>
      <c r="N6" s="72">
        <f>J6/F6*100</f>
        <v>68.668302066116908</v>
      </c>
      <c r="O6" s="73">
        <f>K6/G6*100</f>
        <v>68.574052429971374</v>
      </c>
      <c r="P6" s="73">
        <f>L6/H6*100</f>
        <v>72.120113784940671</v>
      </c>
      <c r="Q6" s="74">
        <f>M6/I6*100</f>
        <v>68.617036165369669</v>
      </c>
    </row>
    <row r="7" spans="1:17" s="38" customFormat="1" ht="37.5" customHeight="1" x14ac:dyDescent="0.3">
      <c r="A7" s="75" t="s">
        <v>3</v>
      </c>
      <c r="B7" s="76" t="s">
        <v>3</v>
      </c>
      <c r="C7" s="76"/>
      <c r="D7" s="77" t="s">
        <v>72</v>
      </c>
      <c r="E7" s="78"/>
      <c r="F7" s="206">
        <f t="shared" ref="F7:M7" si="1">F8+F21+F38+F45+F47+F49</f>
        <v>5529125091</v>
      </c>
      <c r="G7" s="204">
        <f t="shared" si="1"/>
        <v>4415882586</v>
      </c>
      <c r="H7" s="204">
        <f t="shared" si="1"/>
        <v>139658200</v>
      </c>
      <c r="I7" s="207">
        <f t="shared" si="1"/>
        <v>973584305</v>
      </c>
      <c r="J7" s="206">
        <f t="shared" si="1"/>
        <v>3774629515.9200006</v>
      </c>
      <c r="K7" s="204">
        <f t="shared" si="1"/>
        <v>3019887693.0099998</v>
      </c>
      <c r="L7" s="204">
        <f t="shared" si="1"/>
        <v>100721652.75</v>
      </c>
      <c r="M7" s="205">
        <f t="shared" si="1"/>
        <v>654020170.15999997</v>
      </c>
      <c r="N7" s="79">
        <f t="shared" ref="N7:Q76" si="2">J7/F7*100</f>
        <v>68.268115728908555</v>
      </c>
      <c r="O7" s="80">
        <f t="shared" si="2"/>
        <v>68.386956269719974</v>
      </c>
      <c r="P7" s="80">
        <f t="shared" si="2"/>
        <v>72.120113784940671</v>
      </c>
      <c r="Q7" s="81">
        <f t="shared" si="2"/>
        <v>67.176531790947465</v>
      </c>
    </row>
    <row r="8" spans="1:17" s="48" customFormat="1" ht="57" customHeight="1" x14ac:dyDescent="0.35">
      <c r="A8" s="44" t="s">
        <v>5</v>
      </c>
      <c r="B8" s="52" t="s">
        <v>5</v>
      </c>
      <c r="C8" s="52" t="s">
        <v>5</v>
      </c>
      <c r="D8" s="259" t="s">
        <v>168</v>
      </c>
      <c r="E8" s="209"/>
      <c r="F8" s="45">
        <f t="shared" ref="F8:M8" si="3">SUM(F9:F20)</f>
        <v>5008403571</v>
      </c>
      <c r="G8" s="46">
        <f t="shared" si="3"/>
        <v>4205848186</v>
      </c>
      <c r="H8" s="46">
        <f t="shared" si="3"/>
        <v>0</v>
      </c>
      <c r="I8" s="47">
        <f t="shared" si="3"/>
        <v>802555385</v>
      </c>
      <c r="J8" s="45">
        <f t="shared" si="3"/>
        <v>3534987244.6700001</v>
      </c>
      <c r="K8" s="46">
        <f t="shared" si="3"/>
        <v>2926076771.29</v>
      </c>
      <c r="L8" s="46">
        <f t="shared" si="3"/>
        <v>0</v>
      </c>
      <c r="M8" s="159">
        <f t="shared" si="3"/>
        <v>608910473.38</v>
      </c>
      <c r="N8" s="49">
        <f t="shared" si="2"/>
        <v>70.581118205779674</v>
      </c>
      <c r="O8" s="50">
        <f t="shared" si="2"/>
        <v>69.571621273207796</v>
      </c>
      <c r="P8" s="50">
        <v>0</v>
      </c>
      <c r="Q8" s="51">
        <f t="shared" si="2"/>
        <v>75.871458189767168</v>
      </c>
    </row>
    <row r="9" spans="1:17" s="37" customFormat="1" ht="39" customHeight="1" x14ac:dyDescent="0.3">
      <c r="A9" s="82" t="s">
        <v>147</v>
      </c>
      <c r="B9" s="83"/>
      <c r="C9" s="83" t="s">
        <v>92</v>
      </c>
      <c r="D9" s="84" t="s">
        <v>18</v>
      </c>
      <c r="E9" s="85" t="s">
        <v>195</v>
      </c>
      <c r="F9" s="86">
        <f>G9+H9+I9</f>
        <v>798411085</v>
      </c>
      <c r="G9" s="87"/>
      <c r="H9" s="88"/>
      <c r="I9" s="90">
        <v>798411085</v>
      </c>
      <c r="J9" s="86">
        <f>K9+L9+M9</f>
        <v>606656078.47000003</v>
      </c>
      <c r="K9" s="87"/>
      <c r="L9" s="88"/>
      <c r="M9" s="113">
        <v>606656078.47000003</v>
      </c>
      <c r="N9" s="91">
        <f t="shared" si="2"/>
        <v>75.982922816007743</v>
      </c>
      <c r="O9" s="92"/>
      <c r="P9" s="92"/>
      <c r="Q9" s="93">
        <f t="shared" si="2"/>
        <v>75.982922816007743</v>
      </c>
    </row>
    <row r="10" spans="1:17" s="37" customFormat="1" ht="80.25" customHeight="1" x14ac:dyDescent="0.3">
      <c r="A10" s="82" t="s">
        <v>148</v>
      </c>
      <c r="B10" s="83"/>
      <c r="C10" s="83" t="s">
        <v>93</v>
      </c>
      <c r="D10" s="84" t="s">
        <v>128</v>
      </c>
      <c r="E10" s="85" t="s">
        <v>195</v>
      </c>
      <c r="F10" s="86">
        <f t="shared" ref="F10:F20" si="4">G10+H10+I10</f>
        <v>1086400</v>
      </c>
      <c r="G10" s="87"/>
      <c r="H10" s="88"/>
      <c r="I10" s="90">
        <v>1086400</v>
      </c>
      <c r="J10" s="86">
        <f t="shared" ref="J10:J20" si="5">K10+L10+M10</f>
        <v>346780</v>
      </c>
      <c r="K10" s="87"/>
      <c r="L10" s="88"/>
      <c r="M10" s="113">
        <v>346780</v>
      </c>
      <c r="N10" s="91">
        <f t="shared" si="2"/>
        <v>31.920103092783503</v>
      </c>
      <c r="O10" s="92"/>
      <c r="P10" s="92"/>
      <c r="Q10" s="93">
        <f t="shared" si="2"/>
        <v>31.920103092783503</v>
      </c>
    </row>
    <row r="11" spans="1:17" s="37" customFormat="1" ht="112.5" customHeight="1" x14ac:dyDescent="0.3">
      <c r="A11" s="82" t="s">
        <v>149</v>
      </c>
      <c r="B11" s="83"/>
      <c r="C11" s="83" t="s">
        <v>94</v>
      </c>
      <c r="D11" s="84" t="s">
        <v>129</v>
      </c>
      <c r="E11" s="85" t="s">
        <v>195</v>
      </c>
      <c r="F11" s="94">
        <f t="shared" si="4"/>
        <v>57893500</v>
      </c>
      <c r="G11" s="95">
        <v>57893500</v>
      </c>
      <c r="H11" s="92"/>
      <c r="I11" s="93"/>
      <c r="J11" s="86">
        <f t="shared" si="5"/>
        <v>39696000</v>
      </c>
      <c r="K11" s="95">
        <v>39696000</v>
      </c>
      <c r="L11" s="92"/>
      <c r="M11" s="112"/>
      <c r="N11" s="91">
        <f t="shared" si="2"/>
        <v>68.567283028319238</v>
      </c>
      <c r="O11" s="92">
        <f t="shared" si="2"/>
        <v>68.567283028319238</v>
      </c>
      <c r="P11" s="92"/>
      <c r="Q11" s="93"/>
    </row>
    <row r="12" spans="1:17" s="37" customFormat="1" ht="135" customHeight="1" x14ac:dyDescent="0.3">
      <c r="A12" s="82" t="s">
        <v>150</v>
      </c>
      <c r="B12" s="83"/>
      <c r="C12" s="83" t="s">
        <v>95</v>
      </c>
      <c r="D12" s="84" t="s">
        <v>130</v>
      </c>
      <c r="E12" s="85" t="s">
        <v>195</v>
      </c>
      <c r="F12" s="94">
        <f t="shared" si="4"/>
        <v>673900</v>
      </c>
      <c r="G12" s="95">
        <v>673900</v>
      </c>
      <c r="H12" s="87"/>
      <c r="I12" s="89"/>
      <c r="J12" s="86">
        <f t="shared" si="5"/>
        <v>261112</v>
      </c>
      <c r="K12" s="95">
        <v>261112</v>
      </c>
      <c r="L12" s="97"/>
      <c r="M12" s="104"/>
      <c r="N12" s="91">
        <f t="shared" si="2"/>
        <v>38.746401543255679</v>
      </c>
      <c r="O12" s="92">
        <f t="shared" si="2"/>
        <v>38.746401543255679</v>
      </c>
      <c r="P12" s="92"/>
      <c r="Q12" s="93"/>
    </row>
    <row r="13" spans="1:17" s="37" customFormat="1" ht="132.75" customHeight="1" x14ac:dyDescent="0.3">
      <c r="A13" s="82" t="s">
        <v>151</v>
      </c>
      <c r="B13" s="83"/>
      <c r="C13" s="83" t="s">
        <v>96</v>
      </c>
      <c r="D13" s="84" t="s">
        <v>131</v>
      </c>
      <c r="E13" s="85" t="s">
        <v>195</v>
      </c>
      <c r="F13" s="94">
        <f t="shared" si="4"/>
        <v>236916800</v>
      </c>
      <c r="G13" s="95">
        <v>236916800</v>
      </c>
      <c r="H13" s="99"/>
      <c r="I13" s="100"/>
      <c r="J13" s="86">
        <f t="shared" si="5"/>
        <v>140173219.81</v>
      </c>
      <c r="K13" s="95">
        <v>140173219.81</v>
      </c>
      <c r="L13" s="92"/>
      <c r="M13" s="112"/>
      <c r="N13" s="91">
        <f t="shared" si="2"/>
        <v>59.165588852289076</v>
      </c>
      <c r="O13" s="92">
        <f t="shared" si="2"/>
        <v>59.165588852289076</v>
      </c>
      <c r="P13" s="92"/>
      <c r="Q13" s="93"/>
    </row>
    <row r="14" spans="1:17" s="38" customFormat="1" ht="79.5" customHeight="1" x14ac:dyDescent="0.3">
      <c r="A14" s="82" t="s">
        <v>152</v>
      </c>
      <c r="B14" s="83"/>
      <c r="C14" s="83" t="s">
        <v>97</v>
      </c>
      <c r="D14" s="84" t="s">
        <v>132</v>
      </c>
      <c r="E14" s="85" t="s">
        <v>195</v>
      </c>
      <c r="F14" s="94">
        <f t="shared" si="4"/>
        <v>72343000</v>
      </c>
      <c r="G14" s="95">
        <v>72343000</v>
      </c>
      <c r="H14" s="92"/>
      <c r="I14" s="93"/>
      <c r="J14" s="86">
        <f t="shared" si="5"/>
        <v>55635886.909999996</v>
      </c>
      <c r="K14" s="95">
        <v>55635886.909999996</v>
      </c>
      <c r="L14" s="92"/>
      <c r="M14" s="112"/>
      <c r="N14" s="91">
        <f t="shared" si="2"/>
        <v>76.905694967032048</v>
      </c>
      <c r="O14" s="92">
        <f t="shared" si="2"/>
        <v>76.905694967032048</v>
      </c>
      <c r="P14" s="92"/>
      <c r="Q14" s="93"/>
    </row>
    <row r="15" spans="1:17" s="38" customFormat="1" ht="57" customHeight="1" x14ac:dyDescent="0.3">
      <c r="A15" s="82" t="s">
        <v>153</v>
      </c>
      <c r="B15" s="83"/>
      <c r="C15" s="83" t="s">
        <v>98</v>
      </c>
      <c r="D15" s="84" t="s">
        <v>73</v>
      </c>
      <c r="E15" s="85" t="s">
        <v>195</v>
      </c>
      <c r="F15" s="94">
        <f t="shared" si="4"/>
        <v>1161279600</v>
      </c>
      <c r="G15" s="95">
        <v>1161279600</v>
      </c>
      <c r="H15" s="99"/>
      <c r="I15" s="100"/>
      <c r="J15" s="86">
        <f t="shared" si="5"/>
        <v>776045354.63</v>
      </c>
      <c r="K15" s="95">
        <v>776045354.63</v>
      </c>
      <c r="L15" s="99"/>
      <c r="M15" s="136"/>
      <c r="N15" s="91">
        <f t="shared" si="2"/>
        <v>66.826744793415813</v>
      </c>
      <c r="O15" s="92">
        <f t="shared" si="2"/>
        <v>66.826744793415813</v>
      </c>
      <c r="P15" s="92"/>
      <c r="Q15" s="93"/>
    </row>
    <row r="16" spans="1:17" s="38" customFormat="1" ht="57.75" customHeight="1" x14ac:dyDescent="0.3">
      <c r="A16" s="82" t="s">
        <v>154</v>
      </c>
      <c r="B16" s="83"/>
      <c r="C16" s="83" t="s">
        <v>99</v>
      </c>
      <c r="D16" s="84" t="s">
        <v>80</v>
      </c>
      <c r="E16" s="85" t="s">
        <v>195</v>
      </c>
      <c r="F16" s="94">
        <f t="shared" si="4"/>
        <v>308900900</v>
      </c>
      <c r="G16" s="95">
        <v>308900900</v>
      </c>
      <c r="H16" s="92"/>
      <c r="I16" s="93"/>
      <c r="J16" s="86">
        <f t="shared" si="5"/>
        <v>208156001.06</v>
      </c>
      <c r="K16" s="95">
        <v>208156001.06</v>
      </c>
      <c r="L16" s="92"/>
      <c r="M16" s="112"/>
      <c r="N16" s="91">
        <f t="shared" si="2"/>
        <v>67.386013138841619</v>
      </c>
      <c r="O16" s="92">
        <f t="shared" si="2"/>
        <v>67.386013138841619</v>
      </c>
      <c r="P16" s="92"/>
      <c r="Q16" s="93"/>
    </row>
    <row r="17" spans="1:17" s="38" customFormat="1" ht="96.75" customHeight="1" x14ac:dyDescent="0.3">
      <c r="A17" s="82" t="s">
        <v>155</v>
      </c>
      <c r="B17" s="83"/>
      <c r="C17" s="83" t="s">
        <v>100</v>
      </c>
      <c r="D17" s="84" t="s">
        <v>133</v>
      </c>
      <c r="E17" s="85" t="s">
        <v>195</v>
      </c>
      <c r="F17" s="94">
        <f t="shared" si="4"/>
        <v>2340185500</v>
      </c>
      <c r="G17" s="95">
        <v>2340185500</v>
      </c>
      <c r="H17" s="92"/>
      <c r="I17" s="93"/>
      <c r="J17" s="86">
        <f t="shared" si="5"/>
        <v>1685310945.75</v>
      </c>
      <c r="K17" s="95">
        <v>1685310945.75</v>
      </c>
      <c r="L17" s="92"/>
      <c r="M17" s="112"/>
      <c r="N17" s="91">
        <f t="shared" si="2"/>
        <v>72.016126317764133</v>
      </c>
      <c r="O17" s="92">
        <f t="shared" si="2"/>
        <v>72.016126317764133</v>
      </c>
      <c r="P17" s="92"/>
      <c r="Q17" s="93"/>
    </row>
    <row r="18" spans="1:17" s="38" customFormat="1" ht="78.75" customHeight="1" x14ac:dyDescent="0.3">
      <c r="A18" s="82" t="s">
        <v>156</v>
      </c>
      <c r="B18" s="83"/>
      <c r="C18" s="83" t="s">
        <v>101</v>
      </c>
      <c r="D18" s="84" t="s">
        <v>134</v>
      </c>
      <c r="E18" s="85" t="s">
        <v>195</v>
      </c>
      <c r="F18" s="94">
        <f t="shared" si="4"/>
        <v>26165000</v>
      </c>
      <c r="G18" s="95">
        <v>26165000</v>
      </c>
      <c r="H18" s="92"/>
      <c r="I18" s="93"/>
      <c r="J18" s="86">
        <f t="shared" si="5"/>
        <v>19308688.129999999</v>
      </c>
      <c r="K18" s="95">
        <v>19308688.129999999</v>
      </c>
      <c r="L18" s="92"/>
      <c r="M18" s="112"/>
      <c r="N18" s="91">
        <f t="shared" si="2"/>
        <v>73.795865201605196</v>
      </c>
      <c r="O18" s="92">
        <f t="shared" si="2"/>
        <v>73.795865201605196</v>
      </c>
      <c r="P18" s="92"/>
      <c r="Q18" s="93"/>
    </row>
    <row r="19" spans="1:17" s="38" customFormat="1" ht="59.25" customHeight="1" x14ac:dyDescent="0.3">
      <c r="A19" s="82" t="s">
        <v>157</v>
      </c>
      <c r="B19" s="83"/>
      <c r="C19" s="83" t="s">
        <v>102</v>
      </c>
      <c r="D19" s="84" t="s">
        <v>135</v>
      </c>
      <c r="E19" s="85" t="s">
        <v>195</v>
      </c>
      <c r="F19" s="94">
        <f t="shared" si="4"/>
        <v>1489986</v>
      </c>
      <c r="G19" s="95">
        <v>1489986</v>
      </c>
      <c r="H19" s="87"/>
      <c r="I19" s="89"/>
      <c r="J19" s="86">
        <f t="shared" si="5"/>
        <v>1489563</v>
      </c>
      <c r="K19" s="95">
        <v>1489563</v>
      </c>
      <c r="L19" s="87"/>
      <c r="M19" s="88"/>
      <c r="N19" s="91">
        <f t="shared" si="2"/>
        <v>99.971610471507788</v>
      </c>
      <c r="O19" s="92">
        <f t="shared" si="2"/>
        <v>99.971610471507788</v>
      </c>
      <c r="P19" s="92"/>
      <c r="Q19" s="93"/>
    </row>
    <row r="20" spans="1:17" s="108" customFormat="1" ht="21" customHeight="1" thickBot="1" x14ac:dyDescent="0.3">
      <c r="A20" s="101" t="s">
        <v>158</v>
      </c>
      <c r="B20" s="101"/>
      <c r="C20" s="101" t="s">
        <v>103</v>
      </c>
      <c r="D20" s="102" t="s">
        <v>49</v>
      </c>
      <c r="E20" s="85" t="s">
        <v>195</v>
      </c>
      <c r="F20" s="293">
        <f t="shared" si="4"/>
        <v>3057900</v>
      </c>
      <c r="G20" s="105"/>
      <c r="H20" s="128"/>
      <c r="I20" s="258">
        <v>3057900</v>
      </c>
      <c r="J20" s="126">
        <f t="shared" si="5"/>
        <v>1907614.91</v>
      </c>
      <c r="K20" s="105"/>
      <c r="L20" s="128"/>
      <c r="M20" s="257">
        <v>1907614.91</v>
      </c>
      <c r="N20" s="106">
        <f t="shared" si="2"/>
        <v>62.383168514339907</v>
      </c>
      <c r="O20" s="96"/>
      <c r="P20" s="96"/>
      <c r="Q20" s="107">
        <f t="shared" si="2"/>
        <v>62.383168514339907</v>
      </c>
    </row>
    <row r="21" spans="1:17" s="48" customFormat="1" ht="39" x14ac:dyDescent="0.35">
      <c r="A21" s="70" t="s">
        <v>6</v>
      </c>
      <c r="B21" s="211" t="s">
        <v>6</v>
      </c>
      <c r="C21" s="211" t="s">
        <v>6</v>
      </c>
      <c r="D21" s="212" t="s">
        <v>169</v>
      </c>
      <c r="E21" s="268" t="s">
        <v>55</v>
      </c>
      <c r="F21" s="213">
        <f>F22+F31+F33+F35</f>
        <v>266965874</v>
      </c>
      <c r="G21" s="214">
        <f t="shared" ref="G21:H21" si="6">G22+G31+G33+G35</f>
        <v>152982600</v>
      </c>
      <c r="H21" s="214">
        <f t="shared" si="6"/>
        <v>0</v>
      </c>
      <c r="I21" s="215">
        <f>I22+I31+I33+I35</f>
        <v>113983274</v>
      </c>
      <c r="J21" s="213">
        <f>J22+J31+J33+J35</f>
        <v>67511896.609999999</v>
      </c>
      <c r="K21" s="214">
        <f t="shared" ref="K21:L21" si="7">K22+K31+K33+K35</f>
        <v>58500000</v>
      </c>
      <c r="L21" s="214">
        <f t="shared" si="7"/>
        <v>0</v>
      </c>
      <c r="M21" s="254">
        <f>M22+M31+M33+M35</f>
        <v>9011896.6099999994</v>
      </c>
      <c r="N21" s="72">
        <f t="shared" si="2"/>
        <v>25.288586738992713</v>
      </c>
      <c r="O21" s="73"/>
      <c r="P21" s="73"/>
      <c r="Q21" s="74">
        <f t="shared" si="2"/>
        <v>7.9063324764649234</v>
      </c>
    </row>
    <row r="22" spans="1:17" s="38" customFormat="1" ht="40.5" customHeight="1" x14ac:dyDescent="0.3">
      <c r="A22" s="75" t="s">
        <v>159</v>
      </c>
      <c r="B22" s="269"/>
      <c r="C22" s="269" t="s">
        <v>122</v>
      </c>
      <c r="D22" s="270" t="s">
        <v>123</v>
      </c>
      <c r="E22" s="78" t="s">
        <v>55</v>
      </c>
      <c r="F22" s="271">
        <f>F23+F24+F25+F26+F27+F28+F29+F30</f>
        <v>89403134</v>
      </c>
      <c r="G22" s="272">
        <f t="shared" ref="G22:I22" si="8">G23+G24+G25+G26+G27+G28+G29+G30</f>
        <v>0</v>
      </c>
      <c r="H22" s="272">
        <f t="shared" si="8"/>
        <v>0</v>
      </c>
      <c r="I22" s="273">
        <f t="shared" si="8"/>
        <v>89403134</v>
      </c>
      <c r="J22" s="271">
        <f>J23+J24+J25+J26+J27+J28+J29+J30</f>
        <v>2511896.61</v>
      </c>
      <c r="K22" s="272">
        <f t="shared" ref="K22:M22" si="9">K23+K24+K25+K26+K27+K28+K29+K30</f>
        <v>0</v>
      </c>
      <c r="L22" s="272">
        <f t="shared" si="9"/>
        <v>0</v>
      </c>
      <c r="M22" s="274">
        <f t="shared" si="9"/>
        <v>2511896.61</v>
      </c>
      <c r="N22" s="79">
        <f t="shared" si="2"/>
        <v>2.8096292575157373</v>
      </c>
      <c r="O22" s="80"/>
      <c r="P22" s="80"/>
      <c r="Q22" s="81">
        <f t="shared" si="2"/>
        <v>2.8096292575157373</v>
      </c>
    </row>
    <row r="23" spans="1:17" s="37" customFormat="1" ht="51.75" customHeight="1" x14ac:dyDescent="0.3">
      <c r="A23" s="82"/>
      <c r="B23" s="109"/>
      <c r="C23" s="109"/>
      <c r="D23" s="275" t="s">
        <v>144</v>
      </c>
      <c r="E23" s="276" t="s">
        <v>55</v>
      </c>
      <c r="F23" s="111">
        <f>G23+H23+I23</f>
        <v>41334</v>
      </c>
      <c r="G23" s="87">
        <v>0</v>
      </c>
      <c r="H23" s="88">
        <v>0</v>
      </c>
      <c r="I23" s="89">
        <v>41334</v>
      </c>
      <c r="J23" s="111">
        <f t="shared" ref="J23:J26" si="10">K23+L23+M23</f>
        <v>0</v>
      </c>
      <c r="K23" s="87">
        <v>0</v>
      </c>
      <c r="L23" s="88">
        <v>0</v>
      </c>
      <c r="M23" s="88">
        <v>0</v>
      </c>
      <c r="N23" s="91">
        <f t="shared" si="2"/>
        <v>0</v>
      </c>
      <c r="O23" s="92"/>
      <c r="P23" s="92"/>
      <c r="Q23" s="93">
        <f t="shared" si="2"/>
        <v>0</v>
      </c>
    </row>
    <row r="24" spans="1:17" s="38" customFormat="1" ht="51" customHeight="1" x14ac:dyDescent="0.3">
      <c r="A24" s="75"/>
      <c r="B24" s="109"/>
      <c r="C24" s="109"/>
      <c r="D24" s="277" t="s">
        <v>125</v>
      </c>
      <c r="E24" s="276" t="s">
        <v>55</v>
      </c>
      <c r="F24" s="111">
        <f t="shared" ref="F24:F30" si="11">G24+H24+I24</f>
        <v>82197176</v>
      </c>
      <c r="G24" s="95">
        <v>0</v>
      </c>
      <c r="H24" s="113">
        <v>0</v>
      </c>
      <c r="I24" s="90">
        <v>82197176</v>
      </c>
      <c r="J24" s="111">
        <f t="shared" si="10"/>
        <v>0</v>
      </c>
      <c r="K24" s="95">
        <v>0</v>
      </c>
      <c r="L24" s="113">
        <v>0</v>
      </c>
      <c r="M24" s="113">
        <v>0</v>
      </c>
      <c r="N24" s="91">
        <f t="shared" si="2"/>
        <v>0</v>
      </c>
      <c r="O24" s="80"/>
      <c r="P24" s="80"/>
      <c r="Q24" s="81">
        <f t="shared" si="2"/>
        <v>0</v>
      </c>
    </row>
    <row r="25" spans="1:17" s="37" customFormat="1" ht="37.5" customHeight="1" x14ac:dyDescent="0.3">
      <c r="A25" s="82"/>
      <c r="B25" s="109"/>
      <c r="C25" s="109"/>
      <c r="D25" s="277" t="s">
        <v>176</v>
      </c>
      <c r="E25" s="276" t="s">
        <v>55</v>
      </c>
      <c r="F25" s="111">
        <f t="shared" si="11"/>
        <v>910982</v>
      </c>
      <c r="G25" s="87">
        <v>0</v>
      </c>
      <c r="H25" s="88">
        <v>0</v>
      </c>
      <c r="I25" s="89">
        <v>910982</v>
      </c>
      <c r="J25" s="111">
        <f t="shared" si="10"/>
        <v>261316.8</v>
      </c>
      <c r="K25" s="87">
        <v>0</v>
      </c>
      <c r="L25" s="88">
        <v>0</v>
      </c>
      <c r="M25" s="88">
        <v>261316.8</v>
      </c>
      <c r="N25" s="91">
        <f t="shared" si="2"/>
        <v>28.685177094607795</v>
      </c>
      <c r="O25" s="92"/>
      <c r="P25" s="92"/>
      <c r="Q25" s="93">
        <f>M25/I25*100</f>
        <v>28.685177094607795</v>
      </c>
    </row>
    <row r="26" spans="1:17" s="37" customFormat="1" ht="54" customHeight="1" x14ac:dyDescent="0.3">
      <c r="A26" s="82"/>
      <c r="B26" s="109"/>
      <c r="C26" s="109"/>
      <c r="D26" s="277" t="s">
        <v>124</v>
      </c>
      <c r="E26" s="276" t="s">
        <v>55</v>
      </c>
      <c r="F26" s="111">
        <f t="shared" si="11"/>
        <v>597956</v>
      </c>
      <c r="G26" s="87">
        <v>0</v>
      </c>
      <c r="H26" s="88">
        <v>0</v>
      </c>
      <c r="I26" s="89">
        <v>597956</v>
      </c>
      <c r="J26" s="111">
        <f t="shared" si="10"/>
        <v>0</v>
      </c>
      <c r="K26" s="87">
        <v>0</v>
      </c>
      <c r="L26" s="88">
        <v>0</v>
      </c>
      <c r="M26" s="88">
        <v>0</v>
      </c>
      <c r="N26" s="91">
        <f t="shared" si="2"/>
        <v>0</v>
      </c>
      <c r="O26" s="92"/>
      <c r="P26" s="92"/>
      <c r="Q26" s="93">
        <f>M26/I26*100</f>
        <v>0</v>
      </c>
    </row>
    <row r="27" spans="1:17" s="37" customFormat="1" ht="56.25" customHeight="1" x14ac:dyDescent="0.3">
      <c r="A27" s="82"/>
      <c r="B27" s="109"/>
      <c r="C27" s="109"/>
      <c r="D27" s="275" t="s">
        <v>145</v>
      </c>
      <c r="E27" s="276" t="s">
        <v>55</v>
      </c>
      <c r="F27" s="111">
        <f t="shared" si="11"/>
        <v>6104</v>
      </c>
      <c r="G27" s="87">
        <v>0</v>
      </c>
      <c r="H27" s="88">
        <v>0</v>
      </c>
      <c r="I27" s="89">
        <v>6104</v>
      </c>
      <c r="J27" s="111">
        <f>K27+L27+M27</f>
        <v>6104</v>
      </c>
      <c r="K27" s="87">
        <v>0</v>
      </c>
      <c r="L27" s="88">
        <v>0</v>
      </c>
      <c r="M27" s="88">
        <v>6104</v>
      </c>
      <c r="N27" s="91">
        <f t="shared" si="2"/>
        <v>100</v>
      </c>
      <c r="O27" s="92"/>
      <c r="P27" s="92"/>
      <c r="Q27" s="93">
        <f t="shared" si="2"/>
        <v>100</v>
      </c>
    </row>
    <row r="28" spans="1:17" s="37" customFormat="1" ht="52.5" customHeight="1" x14ac:dyDescent="0.3">
      <c r="A28" s="82"/>
      <c r="B28" s="109"/>
      <c r="C28" s="109"/>
      <c r="D28" s="275" t="s">
        <v>145</v>
      </c>
      <c r="E28" s="276" t="s">
        <v>55</v>
      </c>
      <c r="F28" s="111">
        <f t="shared" si="11"/>
        <v>2244476</v>
      </c>
      <c r="G28" s="87">
        <v>0</v>
      </c>
      <c r="H28" s="88">
        <v>0</v>
      </c>
      <c r="I28" s="89">
        <v>2244476</v>
      </c>
      <c r="J28" s="111">
        <f>K28+L28+M28</f>
        <v>2244475.81</v>
      </c>
      <c r="K28" s="87">
        <v>0</v>
      </c>
      <c r="L28" s="88">
        <v>0</v>
      </c>
      <c r="M28" s="88">
        <v>2244475.81</v>
      </c>
      <c r="N28" s="91">
        <f t="shared" si="2"/>
        <v>99.999991534772477</v>
      </c>
      <c r="O28" s="92"/>
      <c r="P28" s="92"/>
      <c r="Q28" s="93">
        <f t="shared" si="2"/>
        <v>99.999991534772477</v>
      </c>
    </row>
    <row r="29" spans="1:17" s="37" customFormat="1" ht="54" customHeight="1" x14ac:dyDescent="0.3">
      <c r="A29" s="82"/>
      <c r="B29" s="109"/>
      <c r="C29" s="109"/>
      <c r="D29" s="275" t="s">
        <v>139</v>
      </c>
      <c r="E29" s="276" t="s">
        <v>55</v>
      </c>
      <c r="F29" s="111">
        <f t="shared" si="11"/>
        <v>525040</v>
      </c>
      <c r="G29" s="87">
        <v>0</v>
      </c>
      <c r="H29" s="88">
        <v>0</v>
      </c>
      <c r="I29" s="89">
        <v>525040</v>
      </c>
      <c r="J29" s="111">
        <f t="shared" ref="J29:J30" si="12">K29+L29+M29</f>
        <v>0</v>
      </c>
      <c r="K29" s="87">
        <v>0</v>
      </c>
      <c r="L29" s="88">
        <v>0</v>
      </c>
      <c r="M29" s="88">
        <v>0</v>
      </c>
      <c r="N29" s="91">
        <f t="shared" si="2"/>
        <v>0</v>
      </c>
      <c r="O29" s="92"/>
      <c r="P29" s="92"/>
      <c r="Q29" s="93">
        <f t="shared" si="2"/>
        <v>0</v>
      </c>
    </row>
    <row r="30" spans="1:17" s="37" customFormat="1" ht="51" customHeight="1" x14ac:dyDescent="0.3">
      <c r="A30" s="82"/>
      <c r="B30" s="109"/>
      <c r="C30" s="109"/>
      <c r="D30" s="275" t="s">
        <v>193</v>
      </c>
      <c r="E30" s="276" t="s">
        <v>55</v>
      </c>
      <c r="F30" s="111">
        <f t="shared" si="11"/>
        <v>2880066</v>
      </c>
      <c r="G30" s="87">
        <v>0</v>
      </c>
      <c r="H30" s="88">
        <v>0</v>
      </c>
      <c r="I30" s="89">
        <v>2880066</v>
      </c>
      <c r="J30" s="111">
        <f t="shared" si="12"/>
        <v>0</v>
      </c>
      <c r="K30" s="87">
        <v>0</v>
      </c>
      <c r="L30" s="88">
        <v>0</v>
      </c>
      <c r="M30" s="88">
        <v>0</v>
      </c>
      <c r="N30" s="91">
        <f t="shared" si="2"/>
        <v>0</v>
      </c>
      <c r="O30" s="92"/>
      <c r="P30" s="92"/>
      <c r="Q30" s="93">
        <f t="shared" si="2"/>
        <v>0</v>
      </c>
    </row>
    <row r="31" spans="1:17" s="48" customFormat="1" ht="39.75" customHeight="1" x14ac:dyDescent="0.35">
      <c r="A31" s="44"/>
      <c r="B31" s="278"/>
      <c r="C31" s="278" t="s">
        <v>178</v>
      </c>
      <c r="D31" s="115" t="s">
        <v>126</v>
      </c>
      <c r="E31" s="279"/>
      <c r="F31" s="116">
        <f>G31+H31+I31</f>
        <v>16998100</v>
      </c>
      <c r="G31" s="117">
        <f t="shared" ref="G31:I31" si="13">G32</f>
        <v>0</v>
      </c>
      <c r="H31" s="117">
        <f t="shared" si="13"/>
        <v>0</v>
      </c>
      <c r="I31" s="118">
        <f t="shared" si="13"/>
        <v>16998100</v>
      </c>
      <c r="J31" s="116">
        <f>J32</f>
        <v>6500000</v>
      </c>
      <c r="K31" s="117">
        <f t="shared" ref="K31:M31" si="14">K32</f>
        <v>0</v>
      </c>
      <c r="L31" s="117">
        <f t="shared" si="14"/>
        <v>0</v>
      </c>
      <c r="M31" s="253">
        <f t="shared" si="14"/>
        <v>6500000</v>
      </c>
      <c r="N31" s="49">
        <f>J31/F31*100</f>
        <v>38.239567951712253</v>
      </c>
      <c r="O31" s="50"/>
      <c r="P31" s="50"/>
      <c r="Q31" s="51">
        <f t="shared" si="2"/>
        <v>38.239567951712253</v>
      </c>
    </row>
    <row r="32" spans="1:17" s="37" customFormat="1" ht="21.75" customHeight="1" x14ac:dyDescent="0.3">
      <c r="A32" s="82"/>
      <c r="B32" s="109"/>
      <c r="C32" s="109"/>
      <c r="D32" s="114" t="s">
        <v>121</v>
      </c>
      <c r="E32" s="276"/>
      <c r="F32" s="111">
        <f>G32+H32+I32</f>
        <v>16998100</v>
      </c>
      <c r="G32" s="87">
        <v>0</v>
      </c>
      <c r="H32" s="88">
        <v>0</v>
      </c>
      <c r="I32" s="89">
        <v>16998100</v>
      </c>
      <c r="J32" s="111">
        <f t="shared" ref="J32:J34" si="15">K32+M32</f>
        <v>6500000</v>
      </c>
      <c r="K32" s="87">
        <v>0</v>
      </c>
      <c r="L32" s="88">
        <v>0</v>
      </c>
      <c r="M32" s="88">
        <v>6500000</v>
      </c>
      <c r="N32" s="91">
        <f t="shared" ref="N32:N35" si="16">J32/F32*100</f>
        <v>38.239567951712253</v>
      </c>
      <c r="O32" s="92"/>
      <c r="P32" s="92"/>
      <c r="Q32" s="93">
        <f t="shared" si="2"/>
        <v>38.239567951712253</v>
      </c>
    </row>
    <row r="33" spans="1:17" s="48" customFormat="1" ht="38.25" customHeight="1" x14ac:dyDescent="0.35">
      <c r="A33" s="44"/>
      <c r="B33" s="278"/>
      <c r="C33" s="278" t="s">
        <v>177</v>
      </c>
      <c r="D33" s="115" t="s">
        <v>126</v>
      </c>
      <c r="E33" s="209"/>
      <c r="F33" s="116">
        <f>F34</f>
        <v>152982600</v>
      </c>
      <c r="G33" s="117">
        <f t="shared" ref="G33:I33" si="17">G34</f>
        <v>152982600</v>
      </c>
      <c r="H33" s="117">
        <f t="shared" si="17"/>
        <v>0</v>
      </c>
      <c r="I33" s="118">
        <f t="shared" si="17"/>
        <v>0</v>
      </c>
      <c r="J33" s="116">
        <f>J34</f>
        <v>58500000</v>
      </c>
      <c r="K33" s="117">
        <f t="shared" ref="K33:M33" si="18">K34</f>
        <v>58500000</v>
      </c>
      <c r="L33" s="117">
        <f t="shared" si="18"/>
        <v>0</v>
      </c>
      <c r="M33" s="253">
        <f t="shared" si="18"/>
        <v>0</v>
      </c>
      <c r="N33" s="49">
        <f t="shared" si="16"/>
        <v>38.239642939785305</v>
      </c>
      <c r="O33" s="50">
        <f t="shared" si="2"/>
        <v>38.239642939785305</v>
      </c>
      <c r="P33" s="50"/>
      <c r="Q33" s="51">
        <v>0</v>
      </c>
    </row>
    <row r="34" spans="1:17" s="37" customFormat="1" ht="18.75" customHeight="1" x14ac:dyDescent="0.3">
      <c r="A34" s="82"/>
      <c r="B34" s="109"/>
      <c r="C34" s="109"/>
      <c r="D34" s="114" t="s">
        <v>121</v>
      </c>
      <c r="E34" s="85"/>
      <c r="F34" s="280">
        <f>G34</f>
        <v>152982600</v>
      </c>
      <c r="G34" s="87">
        <v>152982600</v>
      </c>
      <c r="H34" s="87">
        <v>0</v>
      </c>
      <c r="I34" s="294">
        <v>0</v>
      </c>
      <c r="J34" s="280">
        <f t="shared" si="15"/>
        <v>58500000</v>
      </c>
      <c r="K34" s="87">
        <v>58500000</v>
      </c>
      <c r="L34" s="210">
        <v>0</v>
      </c>
      <c r="M34" s="210">
        <v>0</v>
      </c>
      <c r="N34" s="91">
        <f t="shared" si="16"/>
        <v>38.239642939785305</v>
      </c>
      <c r="O34" s="92">
        <f t="shared" si="2"/>
        <v>38.239642939785305</v>
      </c>
      <c r="P34" s="92"/>
      <c r="Q34" s="93">
        <v>0</v>
      </c>
    </row>
    <row r="35" spans="1:17" s="48" customFormat="1" ht="21" customHeight="1" x14ac:dyDescent="0.35">
      <c r="A35" s="44"/>
      <c r="B35" s="278"/>
      <c r="C35" s="278" t="s">
        <v>127</v>
      </c>
      <c r="D35" s="121" t="s">
        <v>49</v>
      </c>
      <c r="E35" s="209" t="s">
        <v>55</v>
      </c>
      <c r="F35" s="116">
        <f>F36+F37</f>
        <v>7582040</v>
      </c>
      <c r="G35" s="117">
        <f t="shared" ref="G35:I35" si="19">G36+G37</f>
        <v>0</v>
      </c>
      <c r="H35" s="117">
        <f t="shared" si="19"/>
        <v>0</v>
      </c>
      <c r="I35" s="118">
        <f t="shared" si="19"/>
        <v>7582040</v>
      </c>
      <c r="J35" s="116">
        <f>J36+J37</f>
        <v>0</v>
      </c>
      <c r="K35" s="117">
        <f t="shared" ref="K35:M35" si="20">K36+K37</f>
        <v>0</v>
      </c>
      <c r="L35" s="117">
        <f t="shared" si="20"/>
        <v>0</v>
      </c>
      <c r="M35" s="253">
        <f t="shared" si="20"/>
        <v>0</v>
      </c>
      <c r="N35" s="49">
        <f t="shared" si="16"/>
        <v>0</v>
      </c>
      <c r="O35" s="50"/>
      <c r="P35" s="50"/>
      <c r="Q35" s="51">
        <f t="shared" ref="Q35" si="21">M35/I35*100</f>
        <v>0</v>
      </c>
    </row>
    <row r="36" spans="1:17" s="48" customFormat="1" ht="50.25" customHeight="1" x14ac:dyDescent="0.35">
      <c r="A36" s="44" t="s">
        <v>160</v>
      </c>
      <c r="B36" s="109"/>
      <c r="C36" s="109"/>
      <c r="D36" s="281" t="s">
        <v>179</v>
      </c>
      <c r="E36" s="276" t="s">
        <v>55</v>
      </c>
      <c r="F36" s="86">
        <f>G36+H36+I36</f>
        <v>590235</v>
      </c>
      <c r="G36" s="95">
        <f t="shared" ref="G36:H36" si="22">G37+G38+G39+G40+G41+G42</f>
        <v>0</v>
      </c>
      <c r="H36" s="95">
        <f t="shared" si="22"/>
        <v>0</v>
      </c>
      <c r="I36" s="295">
        <v>590235</v>
      </c>
      <c r="J36" s="282">
        <v>0</v>
      </c>
      <c r="K36" s="122">
        <v>0</v>
      </c>
      <c r="L36" s="283">
        <v>0</v>
      </c>
      <c r="M36" s="283">
        <v>0</v>
      </c>
      <c r="N36" s="49">
        <f t="shared" ref="N36:N37" si="23">J36/F36*100</f>
        <v>0</v>
      </c>
      <c r="O36" s="50"/>
      <c r="P36" s="50"/>
      <c r="Q36" s="51">
        <f t="shared" si="2"/>
        <v>0</v>
      </c>
    </row>
    <row r="37" spans="1:17" s="37" customFormat="1" ht="49.5" customHeight="1" thickBot="1" x14ac:dyDescent="0.35">
      <c r="A37" s="82"/>
      <c r="B37" s="284"/>
      <c r="C37" s="284"/>
      <c r="D37" s="285" t="s">
        <v>192</v>
      </c>
      <c r="E37" s="286" t="s">
        <v>55</v>
      </c>
      <c r="F37" s="287">
        <f>G37+H37+I37</f>
        <v>6991805</v>
      </c>
      <c r="G37" s="97">
        <v>0</v>
      </c>
      <c r="H37" s="97">
        <v>0</v>
      </c>
      <c r="I37" s="296">
        <f>7620242-628437</f>
        <v>6991805</v>
      </c>
      <c r="J37" s="180">
        <v>0</v>
      </c>
      <c r="K37" s="97">
        <v>0</v>
      </c>
      <c r="L37" s="97">
        <v>0</v>
      </c>
      <c r="M37" s="288">
        <v>0</v>
      </c>
      <c r="N37" s="130">
        <f t="shared" si="23"/>
        <v>0</v>
      </c>
      <c r="O37" s="131"/>
      <c r="P37" s="131"/>
      <c r="Q37" s="132">
        <f t="shared" si="2"/>
        <v>0</v>
      </c>
    </row>
    <row r="38" spans="1:17" s="48" customFormat="1" ht="39" customHeight="1" x14ac:dyDescent="0.35">
      <c r="A38" s="44"/>
      <c r="B38" s="71" t="s">
        <v>180</v>
      </c>
      <c r="C38" s="211" t="s">
        <v>180</v>
      </c>
      <c r="D38" s="264" t="s">
        <v>74</v>
      </c>
      <c r="E38" s="261" t="s">
        <v>196</v>
      </c>
      <c r="F38" s="213">
        <f t="shared" ref="F38:M38" si="24">SUM(F39:F39)</f>
        <v>42547306</v>
      </c>
      <c r="G38" s="214">
        <f t="shared" si="24"/>
        <v>0</v>
      </c>
      <c r="H38" s="214">
        <f t="shared" si="24"/>
        <v>0</v>
      </c>
      <c r="I38" s="215">
        <f t="shared" si="24"/>
        <v>42547306</v>
      </c>
      <c r="J38" s="213">
        <f t="shared" si="24"/>
        <v>27827554.860000003</v>
      </c>
      <c r="K38" s="214">
        <f t="shared" si="24"/>
        <v>0</v>
      </c>
      <c r="L38" s="214">
        <f t="shared" si="24"/>
        <v>0</v>
      </c>
      <c r="M38" s="215">
        <f t="shared" si="24"/>
        <v>27827554.860000003</v>
      </c>
      <c r="N38" s="72">
        <f t="shared" ref="N38:N44" si="25">J38/F38*100</f>
        <v>65.403799855154176</v>
      </c>
      <c r="O38" s="73"/>
      <c r="P38" s="73"/>
      <c r="Q38" s="74">
        <f t="shared" ref="Q38:Q44" si="26">M38/I38*100</f>
        <v>65.403799855154176</v>
      </c>
    </row>
    <row r="39" spans="1:17" s="37" customFormat="1" ht="61.5" customHeight="1" thickBot="1" x14ac:dyDescent="0.35">
      <c r="A39" s="124"/>
      <c r="B39" s="82"/>
      <c r="C39" s="69" t="s">
        <v>104</v>
      </c>
      <c r="D39" s="265" t="s">
        <v>49</v>
      </c>
      <c r="E39" s="262" t="s">
        <v>197</v>
      </c>
      <c r="F39" s="86">
        <f>G39+H39+I39</f>
        <v>42547306</v>
      </c>
      <c r="G39" s="87">
        <v>0</v>
      </c>
      <c r="H39" s="87">
        <v>0</v>
      </c>
      <c r="I39" s="89">
        <f>I43+I44</f>
        <v>42547306</v>
      </c>
      <c r="J39" s="86">
        <f>K39+L39+M39</f>
        <v>27827554.860000003</v>
      </c>
      <c r="K39" s="87">
        <v>0</v>
      </c>
      <c r="L39" s="87">
        <v>0</v>
      </c>
      <c r="M39" s="89">
        <f>M43+M44</f>
        <v>27827554.860000003</v>
      </c>
      <c r="N39" s="91">
        <f t="shared" si="25"/>
        <v>65.403799855154176</v>
      </c>
      <c r="O39" s="92"/>
      <c r="P39" s="92"/>
      <c r="Q39" s="93">
        <f t="shared" si="26"/>
        <v>65.403799855154176</v>
      </c>
    </row>
    <row r="40" spans="1:17" s="37" customFormat="1" ht="77.25" hidden="1" customHeight="1" thickBot="1" x14ac:dyDescent="0.35">
      <c r="A40" s="133"/>
      <c r="B40" s="263"/>
      <c r="C40" s="109"/>
      <c r="D40" s="266" t="s">
        <v>140</v>
      </c>
      <c r="E40" s="85"/>
      <c r="F40" s="86">
        <f t="shared" ref="F40:F44" si="27">G40+H40+I40</f>
        <v>0</v>
      </c>
      <c r="G40" s="87">
        <v>0</v>
      </c>
      <c r="H40" s="87">
        <v>0</v>
      </c>
      <c r="I40" s="119"/>
      <c r="J40" s="86">
        <f t="shared" ref="J40:J42" si="28">K40+L40+M40</f>
        <v>25170535.010000002</v>
      </c>
      <c r="K40" s="87"/>
      <c r="L40" s="87"/>
      <c r="M40" s="89">
        <v>25170535.010000002</v>
      </c>
      <c r="N40" s="91" t="e">
        <f t="shared" si="25"/>
        <v>#DIV/0!</v>
      </c>
      <c r="O40" s="92"/>
      <c r="P40" s="92"/>
      <c r="Q40" s="93" t="e">
        <f t="shared" si="26"/>
        <v>#DIV/0!</v>
      </c>
    </row>
    <row r="41" spans="1:17" s="37" customFormat="1" ht="77.25" hidden="1" customHeight="1" x14ac:dyDescent="0.3">
      <c r="A41" s="82"/>
      <c r="B41" s="263"/>
      <c r="C41" s="109"/>
      <c r="D41" s="266" t="s">
        <v>140</v>
      </c>
      <c r="E41" s="85"/>
      <c r="F41" s="86">
        <f t="shared" si="27"/>
        <v>0</v>
      </c>
      <c r="G41" s="87">
        <v>0</v>
      </c>
      <c r="H41" s="87">
        <v>0</v>
      </c>
      <c r="I41" s="119"/>
      <c r="J41" s="86">
        <f t="shared" si="28"/>
        <v>25170535.010000002</v>
      </c>
      <c r="K41" s="87"/>
      <c r="L41" s="87"/>
      <c r="M41" s="89">
        <v>25170535.010000002</v>
      </c>
      <c r="N41" s="91" t="e">
        <f t="shared" si="25"/>
        <v>#DIV/0!</v>
      </c>
      <c r="O41" s="92"/>
      <c r="P41" s="92"/>
      <c r="Q41" s="93" t="e">
        <f t="shared" si="26"/>
        <v>#DIV/0!</v>
      </c>
    </row>
    <row r="42" spans="1:17" s="37" customFormat="1" ht="63.75" hidden="1" customHeight="1" x14ac:dyDescent="0.3">
      <c r="A42" s="82"/>
      <c r="B42" s="263"/>
      <c r="C42" s="109"/>
      <c r="D42" s="266" t="s">
        <v>141</v>
      </c>
      <c r="E42" s="85"/>
      <c r="F42" s="86">
        <f t="shared" si="27"/>
        <v>0</v>
      </c>
      <c r="G42" s="87">
        <v>0</v>
      </c>
      <c r="H42" s="87">
        <v>0</v>
      </c>
      <c r="I42" s="119"/>
      <c r="J42" s="86">
        <f t="shared" si="28"/>
        <v>25170535.010000002</v>
      </c>
      <c r="K42" s="87"/>
      <c r="L42" s="87"/>
      <c r="M42" s="89">
        <v>25170535.010000002</v>
      </c>
      <c r="N42" s="91" t="e">
        <f t="shared" si="25"/>
        <v>#DIV/0!</v>
      </c>
      <c r="O42" s="92"/>
      <c r="P42" s="92"/>
      <c r="Q42" s="93" t="e">
        <f t="shared" si="26"/>
        <v>#DIV/0!</v>
      </c>
    </row>
    <row r="43" spans="1:17" s="37" customFormat="1" ht="30.75" customHeight="1" x14ac:dyDescent="0.3">
      <c r="A43" s="133"/>
      <c r="B43" s="263"/>
      <c r="C43" s="109"/>
      <c r="D43" s="265"/>
      <c r="E43" s="85" t="s">
        <v>195</v>
      </c>
      <c r="F43" s="86">
        <f t="shared" si="27"/>
        <v>42234000</v>
      </c>
      <c r="G43" s="87">
        <v>0</v>
      </c>
      <c r="H43" s="87">
        <v>0</v>
      </c>
      <c r="I43" s="119">
        <v>42234000</v>
      </c>
      <c r="J43" s="86">
        <f>K43+L43+M43</f>
        <v>27787034.170000002</v>
      </c>
      <c r="K43" s="87">
        <v>0</v>
      </c>
      <c r="L43" s="87">
        <v>0</v>
      </c>
      <c r="M43" s="89">
        <v>27787034.170000002</v>
      </c>
      <c r="N43" s="91">
        <f t="shared" si="25"/>
        <v>65.793043921958613</v>
      </c>
      <c r="O43" s="92"/>
      <c r="P43" s="92"/>
      <c r="Q43" s="93">
        <f t="shared" si="26"/>
        <v>65.793043921958613</v>
      </c>
    </row>
    <row r="44" spans="1:17" s="37" customFormat="1" ht="28.5" customHeight="1" thickBot="1" x14ac:dyDescent="0.35">
      <c r="A44" s="133"/>
      <c r="B44" s="289"/>
      <c r="C44" s="290"/>
      <c r="D44" s="291"/>
      <c r="E44" s="103" t="s">
        <v>194</v>
      </c>
      <c r="F44" s="126">
        <f t="shared" si="27"/>
        <v>313306</v>
      </c>
      <c r="G44" s="105">
        <v>0</v>
      </c>
      <c r="H44" s="105">
        <v>0</v>
      </c>
      <c r="I44" s="292">
        <v>313306</v>
      </c>
      <c r="J44" s="287">
        <f>K44+L44+M44</f>
        <v>40520.69</v>
      </c>
      <c r="K44" s="97">
        <v>0</v>
      </c>
      <c r="L44" s="97">
        <v>0</v>
      </c>
      <c r="M44" s="344">
        <v>40520.69</v>
      </c>
      <c r="N44" s="106">
        <f t="shared" si="25"/>
        <v>12.933263327226419</v>
      </c>
      <c r="O44" s="96"/>
      <c r="P44" s="96"/>
      <c r="Q44" s="107">
        <f t="shared" si="26"/>
        <v>12.933263327226419</v>
      </c>
    </row>
    <row r="45" spans="1:17" s="48" customFormat="1" ht="60.75" customHeight="1" x14ac:dyDescent="0.35">
      <c r="A45" s="70" t="s">
        <v>161</v>
      </c>
      <c r="B45" s="123" t="s">
        <v>161</v>
      </c>
      <c r="C45" s="123" t="s">
        <v>161</v>
      </c>
      <c r="D45" s="212" t="s">
        <v>82</v>
      </c>
      <c r="E45" s="216" t="s">
        <v>195</v>
      </c>
      <c r="F45" s="245">
        <f>F46</f>
        <v>93431500</v>
      </c>
      <c r="G45" s="220">
        <f t="shared" ref="G45:I45" si="29">G46</f>
        <v>0</v>
      </c>
      <c r="H45" s="220">
        <f t="shared" si="29"/>
        <v>93431500</v>
      </c>
      <c r="I45" s="246">
        <f t="shared" si="29"/>
        <v>0</v>
      </c>
      <c r="J45" s="267">
        <f>J46</f>
        <v>72158280.319999993</v>
      </c>
      <c r="K45" s="218">
        <f t="shared" ref="K45:M45" si="30">K46</f>
        <v>0</v>
      </c>
      <c r="L45" s="217">
        <f t="shared" si="30"/>
        <v>72158280.319999993</v>
      </c>
      <c r="M45" s="219">
        <f t="shared" si="30"/>
        <v>0</v>
      </c>
      <c r="N45" s="72">
        <f t="shared" si="2"/>
        <v>77.231212513980822</v>
      </c>
      <c r="O45" s="73"/>
      <c r="P45" s="73">
        <f t="shared" si="2"/>
        <v>77.231212513980822</v>
      </c>
      <c r="Q45" s="74"/>
    </row>
    <row r="46" spans="1:17" s="37" customFormat="1" ht="81" customHeight="1" thickBot="1" x14ac:dyDescent="0.35">
      <c r="A46" s="138"/>
      <c r="B46" s="139"/>
      <c r="C46" s="139" t="s">
        <v>105</v>
      </c>
      <c r="D46" s="140" t="s">
        <v>189</v>
      </c>
      <c r="E46" s="141"/>
      <c r="F46" s="142">
        <f>G46+H46+I46</f>
        <v>93431500</v>
      </c>
      <c r="G46" s="144">
        <v>0</v>
      </c>
      <c r="H46" s="144">
        <v>93431500</v>
      </c>
      <c r="I46" s="143">
        <v>0</v>
      </c>
      <c r="J46" s="142">
        <f>K46+L46+M46</f>
        <v>72158280.319999993</v>
      </c>
      <c r="K46" s="144">
        <v>0</v>
      </c>
      <c r="L46" s="144">
        <v>72158280.319999993</v>
      </c>
      <c r="M46" s="143">
        <v>0</v>
      </c>
      <c r="N46" s="145">
        <f t="shared" ref="N46" si="31">J46/F46*100</f>
        <v>77.231212513980822</v>
      </c>
      <c r="O46" s="146">
        <v>0</v>
      </c>
      <c r="P46" s="146">
        <f t="shared" ref="P46" si="32">L46/H46*100</f>
        <v>77.231212513980822</v>
      </c>
      <c r="Q46" s="147">
        <v>0</v>
      </c>
    </row>
    <row r="47" spans="1:17" s="48" customFormat="1" ht="58.5" x14ac:dyDescent="0.35">
      <c r="A47" s="148" t="s">
        <v>171</v>
      </c>
      <c r="B47" s="211" t="s">
        <v>171</v>
      </c>
      <c r="C47" s="71" t="s">
        <v>171</v>
      </c>
      <c r="D47" s="212" t="s">
        <v>83</v>
      </c>
      <c r="E47" s="216" t="s">
        <v>195</v>
      </c>
      <c r="F47" s="213">
        <f t="shared" ref="F47:M49" si="33">F48</f>
        <v>113592900</v>
      </c>
      <c r="G47" s="214">
        <f t="shared" si="33"/>
        <v>54525100</v>
      </c>
      <c r="H47" s="214">
        <f t="shared" si="33"/>
        <v>44611300</v>
      </c>
      <c r="I47" s="215">
        <f t="shared" si="33"/>
        <v>14456500</v>
      </c>
      <c r="J47" s="213">
        <f t="shared" si="33"/>
        <v>69113240</v>
      </c>
      <c r="K47" s="214">
        <f t="shared" si="33"/>
        <v>33480319.219999999</v>
      </c>
      <c r="L47" s="214">
        <f t="shared" si="33"/>
        <v>27392988.870000001</v>
      </c>
      <c r="M47" s="215">
        <f t="shared" si="33"/>
        <v>8239931.9100000001</v>
      </c>
      <c r="N47" s="72">
        <f t="shared" si="2"/>
        <v>60.842922400959921</v>
      </c>
      <c r="O47" s="73">
        <f t="shared" si="2"/>
        <v>61.403498975701098</v>
      </c>
      <c r="P47" s="73">
        <f t="shared" si="2"/>
        <v>61.403700116338243</v>
      </c>
      <c r="Q47" s="74">
        <f t="shared" si="2"/>
        <v>56.998110953550309</v>
      </c>
    </row>
    <row r="48" spans="1:17" s="37" customFormat="1" ht="78" customHeight="1" thickBot="1" x14ac:dyDescent="0.35">
      <c r="A48" s="69"/>
      <c r="B48" s="201"/>
      <c r="C48" s="185" t="s">
        <v>120</v>
      </c>
      <c r="D48" s="202" t="s">
        <v>136</v>
      </c>
      <c r="E48" s="203"/>
      <c r="F48" s="129">
        <f>SUM(G48:I48)</f>
        <v>113592900</v>
      </c>
      <c r="G48" s="105">
        <v>54525100</v>
      </c>
      <c r="H48" s="105">
        <v>44611300</v>
      </c>
      <c r="I48" s="252">
        <v>14456500</v>
      </c>
      <c r="J48" s="180">
        <f>SUM(K48:M48)</f>
        <v>69113240</v>
      </c>
      <c r="K48" s="97">
        <v>33480319.219999999</v>
      </c>
      <c r="L48" s="97">
        <v>27392988.870000001</v>
      </c>
      <c r="M48" s="98">
        <v>8239931.9100000001</v>
      </c>
      <c r="N48" s="106">
        <f t="shared" ref="N48:N49" si="34">J48/F48*100</f>
        <v>60.842922400959921</v>
      </c>
      <c r="O48" s="96">
        <f t="shared" ref="O48:O49" si="35">K48/G48*100</f>
        <v>61.403498975701098</v>
      </c>
      <c r="P48" s="96">
        <f t="shared" ref="P48:P49" si="36">L48/H48*100</f>
        <v>61.403700116338243</v>
      </c>
      <c r="Q48" s="107">
        <f t="shared" ref="Q48:Q49" si="37">M48/I48*100</f>
        <v>56.998110953550309</v>
      </c>
    </row>
    <row r="49" spans="1:17" s="154" customFormat="1" ht="43.5" customHeight="1" x14ac:dyDescent="0.25">
      <c r="A49" s="152" t="s">
        <v>172</v>
      </c>
      <c r="B49" s="222" t="s">
        <v>172</v>
      </c>
      <c r="C49" s="70" t="s">
        <v>172</v>
      </c>
      <c r="D49" s="223" t="s">
        <v>170</v>
      </c>
      <c r="E49" s="216" t="s">
        <v>195</v>
      </c>
      <c r="F49" s="213">
        <f t="shared" si="33"/>
        <v>4183940</v>
      </c>
      <c r="G49" s="214">
        <f t="shared" si="33"/>
        <v>2526700</v>
      </c>
      <c r="H49" s="214">
        <f t="shared" si="33"/>
        <v>1615400</v>
      </c>
      <c r="I49" s="215">
        <f t="shared" si="33"/>
        <v>41840</v>
      </c>
      <c r="J49" s="213">
        <f t="shared" si="33"/>
        <v>3031299.46</v>
      </c>
      <c r="K49" s="214">
        <f t="shared" si="33"/>
        <v>1830602.5</v>
      </c>
      <c r="L49" s="214">
        <f t="shared" si="33"/>
        <v>1170383.56</v>
      </c>
      <c r="M49" s="254">
        <f t="shared" si="33"/>
        <v>30313.4</v>
      </c>
      <c r="N49" s="72">
        <f t="shared" si="34"/>
        <v>72.450834859008495</v>
      </c>
      <c r="O49" s="73">
        <f t="shared" si="35"/>
        <v>72.450330470574258</v>
      </c>
      <c r="P49" s="73">
        <f t="shared" si="36"/>
        <v>72.451625603565688</v>
      </c>
      <c r="Q49" s="74">
        <f t="shared" si="37"/>
        <v>72.450764818355637</v>
      </c>
    </row>
    <row r="50" spans="1:17" s="37" customFormat="1" ht="78.75" customHeight="1" thickBot="1" x14ac:dyDescent="0.35">
      <c r="A50" s="125"/>
      <c r="B50" s="155"/>
      <c r="C50" s="199" t="s">
        <v>173</v>
      </c>
      <c r="D50" s="200" t="s">
        <v>174</v>
      </c>
      <c r="E50" s="156"/>
      <c r="F50" s="129">
        <f>SUM(G50:I50)</f>
        <v>4183940</v>
      </c>
      <c r="G50" s="105">
        <v>2526700</v>
      </c>
      <c r="H50" s="105">
        <v>1615400</v>
      </c>
      <c r="I50" s="252">
        <v>41840</v>
      </c>
      <c r="J50" s="129">
        <f>SUM(K50:M50)</f>
        <v>3031299.46</v>
      </c>
      <c r="K50" s="105">
        <v>1830602.5</v>
      </c>
      <c r="L50" s="105">
        <v>1170383.56</v>
      </c>
      <c r="M50" s="128">
        <v>30313.4</v>
      </c>
      <c r="N50" s="130">
        <f>J50/F50*100</f>
        <v>72.450834859008495</v>
      </c>
      <c r="O50" s="131">
        <f>K50/G50*100</f>
        <v>72.450330470574258</v>
      </c>
      <c r="P50" s="131">
        <f t="shared" ref="P50" si="38">L50/H50*100</f>
        <v>72.451625603565688</v>
      </c>
      <c r="Q50" s="132">
        <f t="shared" ref="Q50" si="39">M50/I50*100</f>
        <v>72.450764818355637</v>
      </c>
    </row>
    <row r="51" spans="1:17" s="38" customFormat="1" ht="37.5" x14ac:dyDescent="0.3">
      <c r="A51" s="157" t="s">
        <v>13</v>
      </c>
      <c r="B51" s="224" t="s">
        <v>7</v>
      </c>
      <c r="C51" s="224" t="s">
        <v>7</v>
      </c>
      <c r="D51" s="225" t="s">
        <v>75</v>
      </c>
      <c r="E51" s="226" t="s">
        <v>195</v>
      </c>
      <c r="F51" s="227">
        <f t="shared" ref="F51:M51" si="40">F52</f>
        <v>3447050</v>
      </c>
      <c r="G51" s="228">
        <f t="shared" si="40"/>
        <v>3023400</v>
      </c>
      <c r="H51" s="228">
        <f t="shared" si="40"/>
        <v>0</v>
      </c>
      <c r="I51" s="228">
        <f t="shared" si="40"/>
        <v>423650</v>
      </c>
      <c r="J51" s="230">
        <f t="shared" si="40"/>
        <v>2451005.5099999998</v>
      </c>
      <c r="K51" s="231">
        <f t="shared" si="40"/>
        <v>2451005.5099999998</v>
      </c>
      <c r="L51" s="231">
        <f t="shared" si="40"/>
        <v>0</v>
      </c>
      <c r="M51" s="231">
        <f t="shared" si="40"/>
        <v>0</v>
      </c>
      <c r="N51" s="135">
        <f t="shared" si="2"/>
        <v>71.104437417501913</v>
      </c>
      <c r="O51" s="99">
        <f t="shared" si="2"/>
        <v>81.067854402328493</v>
      </c>
      <c r="P51" s="99">
        <v>0</v>
      </c>
      <c r="Q51" s="100">
        <f t="shared" si="2"/>
        <v>0</v>
      </c>
    </row>
    <row r="52" spans="1:17" s="48" customFormat="1" ht="39" x14ac:dyDescent="0.35">
      <c r="A52" s="44" t="s">
        <v>7</v>
      </c>
      <c r="B52" s="158"/>
      <c r="C52" s="158"/>
      <c r="D52" s="115" t="s">
        <v>89</v>
      </c>
      <c r="E52" s="153"/>
      <c r="F52" s="45">
        <f>F53+F54</f>
        <v>3447050</v>
      </c>
      <c r="G52" s="46">
        <f t="shared" ref="G52" si="41">G53+G54</f>
        <v>3023400</v>
      </c>
      <c r="H52" s="46">
        <f t="shared" ref="H52:I52" si="42">H53+H54</f>
        <v>0</v>
      </c>
      <c r="I52" s="46">
        <f t="shared" si="42"/>
        <v>423650</v>
      </c>
      <c r="J52" s="45">
        <f>J53+J54</f>
        <v>2451005.5099999998</v>
      </c>
      <c r="K52" s="46">
        <f t="shared" ref="K52:M52" si="43">K53+K54</f>
        <v>2451005.5099999998</v>
      </c>
      <c r="L52" s="46">
        <v>0</v>
      </c>
      <c r="M52" s="159">
        <f t="shared" si="43"/>
        <v>0</v>
      </c>
      <c r="N52" s="49">
        <f>J52/F52*100</f>
        <v>71.104437417501913</v>
      </c>
      <c r="O52" s="50">
        <f t="shared" si="2"/>
        <v>81.067854402328493</v>
      </c>
      <c r="P52" s="50">
        <v>0</v>
      </c>
      <c r="Q52" s="51">
        <f t="shared" si="2"/>
        <v>0</v>
      </c>
    </row>
    <row r="53" spans="1:17" s="38" customFormat="1" ht="114.75" customHeight="1" x14ac:dyDescent="0.3">
      <c r="A53" s="69"/>
      <c r="B53" s="162"/>
      <c r="C53" s="162" t="s">
        <v>106</v>
      </c>
      <c r="D53" s="163" t="s">
        <v>143</v>
      </c>
      <c r="E53" s="151"/>
      <c r="F53" s="110">
        <f t="shared" ref="F53:F54" si="44">SUM(G53:I53)</f>
        <v>3023400</v>
      </c>
      <c r="G53" s="87">
        <v>3023400</v>
      </c>
      <c r="H53" s="87">
        <v>0</v>
      </c>
      <c r="I53" s="89">
        <v>0</v>
      </c>
      <c r="J53" s="86">
        <f t="shared" ref="J53:J54" si="45">K53+L53+M53</f>
        <v>2451005.5099999998</v>
      </c>
      <c r="K53" s="110">
        <v>2451005.5099999998</v>
      </c>
      <c r="L53" s="87">
        <v>0</v>
      </c>
      <c r="M53" s="88">
        <v>0</v>
      </c>
      <c r="N53" s="91">
        <f t="shared" ref="N53" si="46">J53/F53*100</f>
        <v>81.067854402328493</v>
      </c>
      <c r="O53" s="92">
        <f t="shared" ref="O53" si="47">K53/G53*100</f>
        <v>81.067854402328493</v>
      </c>
      <c r="P53" s="92">
        <v>0</v>
      </c>
      <c r="Q53" s="51">
        <v>0</v>
      </c>
    </row>
    <row r="54" spans="1:17" s="170" customFormat="1" ht="24.75" customHeight="1" thickBot="1" x14ac:dyDescent="0.3">
      <c r="A54" s="164"/>
      <c r="B54" s="165"/>
      <c r="C54" s="165" t="s">
        <v>142</v>
      </c>
      <c r="D54" s="166" t="s">
        <v>86</v>
      </c>
      <c r="E54" s="167"/>
      <c r="F54" s="110">
        <f t="shared" si="44"/>
        <v>423650</v>
      </c>
      <c r="G54" s="168">
        <v>0</v>
      </c>
      <c r="H54" s="168">
        <v>0</v>
      </c>
      <c r="I54" s="255">
        <v>423650</v>
      </c>
      <c r="J54" s="86">
        <f t="shared" si="45"/>
        <v>0</v>
      </c>
      <c r="K54" s="169">
        <v>0</v>
      </c>
      <c r="L54" s="168">
        <v>0</v>
      </c>
      <c r="M54" s="168">
        <v>0</v>
      </c>
      <c r="N54" s="145">
        <f>J54/F54*100</f>
        <v>0</v>
      </c>
      <c r="O54" s="146">
        <v>0</v>
      </c>
      <c r="P54" s="146">
        <v>0</v>
      </c>
      <c r="Q54" s="147">
        <f>M54/I54*100</f>
        <v>0</v>
      </c>
    </row>
    <row r="55" spans="1:17" s="38" customFormat="1" ht="37.5" x14ac:dyDescent="0.3">
      <c r="A55" s="171" t="s">
        <v>27</v>
      </c>
      <c r="B55" s="232" t="s">
        <v>28</v>
      </c>
      <c r="C55" s="232" t="s">
        <v>28</v>
      </c>
      <c r="D55" s="233" t="s">
        <v>76</v>
      </c>
      <c r="E55" s="241" t="s">
        <v>195</v>
      </c>
      <c r="F55" s="236">
        <f t="shared" ref="F55:M55" si="48">F56</f>
        <v>56573186</v>
      </c>
      <c r="G55" s="234">
        <f t="shared" si="48"/>
        <v>42604640</v>
      </c>
      <c r="H55" s="234"/>
      <c r="I55" s="235">
        <f t="shared" si="48"/>
        <v>13968546</v>
      </c>
      <c r="J55" s="236">
        <f t="shared" si="48"/>
        <v>47866983.18</v>
      </c>
      <c r="K55" s="234">
        <f t="shared" si="48"/>
        <v>36109678.449999996</v>
      </c>
      <c r="L55" s="234"/>
      <c r="M55" s="234">
        <f t="shared" si="48"/>
        <v>11757304.73</v>
      </c>
      <c r="N55" s="237">
        <f t="shared" si="2"/>
        <v>84.610725618316778</v>
      </c>
      <c r="O55" s="238">
        <f t="shared" si="2"/>
        <v>84.755271843630169</v>
      </c>
      <c r="P55" s="238"/>
      <c r="Q55" s="239">
        <f t="shared" si="2"/>
        <v>84.169853684127176</v>
      </c>
    </row>
    <row r="56" spans="1:17" s="48" customFormat="1" ht="39" x14ac:dyDescent="0.35">
      <c r="A56" s="172" t="s">
        <v>162</v>
      </c>
      <c r="B56" s="123"/>
      <c r="C56" s="123"/>
      <c r="D56" s="121" t="s">
        <v>88</v>
      </c>
      <c r="E56" s="173"/>
      <c r="F56" s="174">
        <f>F59+F57+F58+F60</f>
        <v>56573186</v>
      </c>
      <c r="G56" s="159">
        <f>G59+G57+G58+G60</f>
        <v>42604640</v>
      </c>
      <c r="H56" s="159"/>
      <c r="I56" s="47">
        <f>I59+I57+I58+I60</f>
        <v>13968546</v>
      </c>
      <c r="J56" s="174">
        <f>J59+J57+J58+J60</f>
        <v>47866983.18</v>
      </c>
      <c r="K56" s="159">
        <f>K59+K57+K58+K60</f>
        <v>36109678.449999996</v>
      </c>
      <c r="L56" s="159"/>
      <c r="M56" s="159">
        <f>M59+M57+M58+M60</f>
        <v>11757304.73</v>
      </c>
      <c r="N56" s="160">
        <f t="shared" ref="N56" si="49">J56/F56*100</f>
        <v>84.610725618316778</v>
      </c>
      <c r="O56" s="150">
        <f t="shared" ref="O56" si="50">K56/G56*100</f>
        <v>84.755271843630169</v>
      </c>
      <c r="P56" s="150"/>
      <c r="Q56" s="161">
        <f t="shared" ref="Q56" si="51">M56/I56*100</f>
        <v>84.169853684127176</v>
      </c>
    </row>
    <row r="57" spans="1:17" s="108" customFormat="1" ht="19.5" customHeight="1" x14ac:dyDescent="0.25">
      <c r="A57" s="175"/>
      <c r="B57" s="69"/>
      <c r="C57" s="69" t="s">
        <v>107</v>
      </c>
      <c r="D57" s="137" t="s">
        <v>84</v>
      </c>
      <c r="E57" s="173"/>
      <c r="F57" s="111">
        <f t="shared" ref="F57:F58" si="52">SUM(G57:I57)</f>
        <v>7432600</v>
      </c>
      <c r="G57" s="87">
        <v>0</v>
      </c>
      <c r="H57" s="87"/>
      <c r="I57" s="89">
        <v>7432600</v>
      </c>
      <c r="J57" s="111">
        <f>SUM(K57:M57)</f>
        <v>7209959.3399999999</v>
      </c>
      <c r="K57" s="87">
        <v>0</v>
      </c>
      <c r="L57" s="87"/>
      <c r="M57" s="88">
        <v>7209959.3399999999</v>
      </c>
      <c r="N57" s="91">
        <f t="shared" si="2"/>
        <v>97.004538654037617</v>
      </c>
      <c r="O57" s="92">
        <v>0</v>
      </c>
      <c r="P57" s="92"/>
      <c r="Q57" s="93">
        <f t="shared" si="2"/>
        <v>97.004538654037617</v>
      </c>
    </row>
    <row r="58" spans="1:17" s="38" customFormat="1" ht="81" customHeight="1" x14ac:dyDescent="0.3">
      <c r="A58" s="175"/>
      <c r="B58" s="176"/>
      <c r="C58" s="176" t="s">
        <v>108</v>
      </c>
      <c r="D58" s="177" t="s">
        <v>188</v>
      </c>
      <c r="E58" s="173"/>
      <c r="F58" s="111">
        <f t="shared" si="52"/>
        <v>17576440</v>
      </c>
      <c r="G58" s="134">
        <v>17576440</v>
      </c>
      <c r="H58" s="134"/>
      <c r="I58" s="120">
        <v>0</v>
      </c>
      <c r="J58" s="111">
        <f>SUM(K58:M58)</f>
        <v>13642040.369999999</v>
      </c>
      <c r="K58" s="134">
        <v>13642040.369999999</v>
      </c>
      <c r="L58" s="134"/>
      <c r="M58" s="210">
        <v>0</v>
      </c>
      <c r="N58" s="135">
        <f>J58/F58*100</f>
        <v>77.615491931244321</v>
      </c>
      <c r="O58" s="99">
        <f t="shared" si="2"/>
        <v>77.615491931244321</v>
      </c>
      <c r="P58" s="99"/>
      <c r="Q58" s="100"/>
    </row>
    <row r="59" spans="1:17" s="38" customFormat="1" ht="56.25" customHeight="1" x14ac:dyDescent="0.3">
      <c r="A59" s="175"/>
      <c r="B59" s="162"/>
      <c r="C59" s="162" t="s">
        <v>109</v>
      </c>
      <c r="D59" s="114" t="s">
        <v>137</v>
      </c>
      <c r="E59" s="173"/>
      <c r="F59" s="111">
        <f>SUM(G59:I59)</f>
        <v>25028200</v>
      </c>
      <c r="G59" s="87">
        <v>25028200</v>
      </c>
      <c r="H59" s="87"/>
      <c r="I59" s="89">
        <v>0</v>
      </c>
      <c r="J59" s="111">
        <f>SUM(K59:M59)</f>
        <v>22467638.079999998</v>
      </c>
      <c r="K59" s="87">
        <v>22467638.079999998</v>
      </c>
      <c r="L59" s="87"/>
      <c r="M59" s="88">
        <v>0</v>
      </c>
      <c r="N59" s="91">
        <f>J59/F59*100</f>
        <v>89.769292557994575</v>
      </c>
      <c r="O59" s="92">
        <f>K59/G59*100</f>
        <v>89.769292557994575</v>
      </c>
      <c r="P59" s="92"/>
      <c r="Q59" s="93"/>
    </row>
    <row r="60" spans="1:17" s="38" customFormat="1" ht="36" customHeight="1" thickBot="1" x14ac:dyDescent="0.35">
      <c r="A60" s="164"/>
      <c r="B60" s="139"/>
      <c r="C60" s="139" t="s">
        <v>110</v>
      </c>
      <c r="D60" s="140" t="s">
        <v>85</v>
      </c>
      <c r="E60" s="179"/>
      <c r="F60" s="180">
        <f>SUM(G60:I60)</f>
        <v>6535946</v>
      </c>
      <c r="G60" s="181">
        <v>0</v>
      </c>
      <c r="H60" s="181"/>
      <c r="I60" s="255">
        <v>6535946</v>
      </c>
      <c r="J60" s="182">
        <f>SUM(K60:M60)</f>
        <v>4547345.3899999997</v>
      </c>
      <c r="K60" s="183">
        <v>0</v>
      </c>
      <c r="L60" s="183"/>
      <c r="M60" s="260">
        <v>4547345.3899999997</v>
      </c>
      <c r="N60" s="145">
        <f>J60/F60*100</f>
        <v>69.574402695493504</v>
      </c>
      <c r="O60" s="146">
        <v>0</v>
      </c>
      <c r="P60" s="146"/>
      <c r="Q60" s="147">
        <f t="shared" si="2"/>
        <v>69.574402695493504</v>
      </c>
    </row>
    <row r="61" spans="1:17" s="38" customFormat="1" x14ac:dyDescent="0.3">
      <c r="A61" s="171" t="s">
        <v>29</v>
      </c>
      <c r="B61" s="240" t="s">
        <v>183</v>
      </c>
      <c r="C61" s="240" t="s">
        <v>183</v>
      </c>
      <c r="D61" s="233" t="s">
        <v>22</v>
      </c>
      <c r="E61" s="241"/>
      <c r="F61" s="236">
        <f>F62+F68</f>
        <v>72223666</v>
      </c>
      <c r="G61" s="234">
        <f>G62+G68</f>
        <v>4665300</v>
      </c>
      <c r="H61" s="234"/>
      <c r="I61" s="235">
        <f>I62+I68</f>
        <v>67558366</v>
      </c>
      <c r="J61" s="236">
        <f>J62+J68</f>
        <v>53924362.25</v>
      </c>
      <c r="K61" s="234">
        <f>K62+K68</f>
        <v>4189444.14</v>
      </c>
      <c r="L61" s="234"/>
      <c r="M61" s="235">
        <f>M62+M68</f>
        <v>49734918.109999999</v>
      </c>
      <c r="N61" s="242">
        <f>J61/F61*100</f>
        <v>74.663009005939955</v>
      </c>
      <c r="O61" s="238">
        <f>K61/G61*100</f>
        <v>89.800101601183201</v>
      </c>
      <c r="P61" s="238"/>
      <c r="Q61" s="239">
        <f>M61/I61*100</f>
        <v>73.617704297347871</v>
      </c>
    </row>
    <row r="62" spans="1:17" s="48" customFormat="1" ht="39" x14ac:dyDescent="0.35">
      <c r="A62" s="184" t="s">
        <v>163</v>
      </c>
      <c r="B62" s="243" t="s">
        <v>182</v>
      </c>
      <c r="C62" s="243" t="s">
        <v>182</v>
      </c>
      <c r="D62" s="121" t="s">
        <v>88</v>
      </c>
      <c r="E62" s="244" t="s">
        <v>195</v>
      </c>
      <c r="F62" s="245">
        <f>G62+H62+I62</f>
        <v>72135666</v>
      </c>
      <c r="G62" s="220">
        <f>G63+G67+G66+G65+G64</f>
        <v>4665300</v>
      </c>
      <c r="H62" s="220"/>
      <c r="I62" s="220">
        <f>I63+I67+I66+I65+I64</f>
        <v>67470366</v>
      </c>
      <c r="J62" s="245">
        <f>K62+L62+M62</f>
        <v>53872362.25</v>
      </c>
      <c r="K62" s="220">
        <f>K63+K67+K66+K65+K64</f>
        <v>4189444.14</v>
      </c>
      <c r="L62" s="220"/>
      <c r="M62" s="220">
        <f>M63+M67+M66+M65+M64</f>
        <v>49682918.109999999</v>
      </c>
      <c r="N62" s="160">
        <f>J62/F62*100</f>
        <v>74.682005777835343</v>
      </c>
      <c r="O62" s="150">
        <f t="shared" ref="O62:Q62" si="53">K62/G62*100</f>
        <v>89.800101601183201</v>
      </c>
      <c r="P62" s="150"/>
      <c r="Q62" s="161">
        <f t="shared" si="53"/>
        <v>73.636651252195662</v>
      </c>
    </row>
    <row r="63" spans="1:17" s="38" customFormat="1" ht="38.25" customHeight="1" x14ac:dyDescent="0.3">
      <c r="A63" s="101"/>
      <c r="B63" s="185"/>
      <c r="C63" s="185" t="s">
        <v>111</v>
      </c>
      <c r="D63" s="186" t="s">
        <v>18</v>
      </c>
      <c r="E63" s="187"/>
      <c r="F63" s="188">
        <f>SUM(G63:I63)</f>
        <v>47725536</v>
      </c>
      <c r="G63" s="97">
        <v>0</v>
      </c>
      <c r="H63" s="97"/>
      <c r="I63" s="112">
        <v>47725536</v>
      </c>
      <c r="J63" s="86">
        <f t="shared" ref="J63:J65" si="54">K63+L63+M63</f>
        <v>32938679.620000001</v>
      </c>
      <c r="K63" s="188">
        <v>0</v>
      </c>
      <c r="L63" s="97"/>
      <c r="M63" s="104">
        <v>32938679.620000001</v>
      </c>
      <c r="N63" s="91">
        <f t="shared" ref="N63:N69" si="55">J63/F63*100</f>
        <v>69.016887772617167</v>
      </c>
      <c r="O63" s="92"/>
      <c r="P63" s="92"/>
      <c r="Q63" s="93">
        <f t="shared" ref="Q63:Q69" si="56">M63/I63*100</f>
        <v>69.016887772617167</v>
      </c>
    </row>
    <row r="64" spans="1:17" s="108" customFormat="1" ht="21.75" customHeight="1" x14ac:dyDescent="0.25">
      <c r="A64" s="82"/>
      <c r="B64" s="82"/>
      <c r="C64" s="82" t="s">
        <v>115</v>
      </c>
      <c r="D64" s="189" t="s">
        <v>87</v>
      </c>
      <c r="E64" s="190"/>
      <c r="F64" s="110">
        <f>SUM(G64:I64)</f>
        <v>19744830</v>
      </c>
      <c r="G64" s="87">
        <v>0</v>
      </c>
      <c r="H64" s="87"/>
      <c r="I64" s="112">
        <v>19744830</v>
      </c>
      <c r="J64" s="86">
        <f>K64+L64+M64</f>
        <v>16744238.49</v>
      </c>
      <c r="K64" s="110">
        <v>0</v>
      </c>
      <c r="L64" s="87"/>
      <c r="M64" s="88">
        <v>16744238.49</v>
      </c>
      <c r="N64" s="91">
        <f>J64/F64*100</f>
        <v>84.80315348372207</v>
      </c>
      <c r="O64" s="92"/>
      <c r="P64" s="92"/>
      <c r="Q64" s="93">
        <f>M64/I64*100</f>
        <v>84.80315348372207</v>
      </c>
    </row>
    <row r="65" spans="1:17" s="108" customFormat="1" ht="40.5" customHeight="1" x14ac:dyDescent="0.25">
      <c r="A65" s="101"/>
      <c r="B65" s="101"/>
      <c r="C65" s="101" t="s">
        <v>113</v>
      </c>
      <c r="D65" s="189" t="s">
        <v>138</v>
      </c>
      <c r="E65" s="187"/>
      <c r="F65" s="111">
        <f t="shared" ref="F65" si="57">SUM(G65:I65)</f>
        <v>4665300</v>
      </c>
      <c r="G65" s="92">
        <v>4665300</v>
      </c>
      <c r="H65" s="87"/>
      <c r="I65" s="112">
        <v>0</v>
      </c>
      <c r="J65" s="86">
        <f t="shared" si="54"/>
        <v>4189444.14</v>
      </c>
      <c r="K65" s="87">
        <v>4189444.14</v>
      </c>
      <c r="L65" s="87"/>
      <c r="M65" s="89"/>
      <c r="N65" s="91">
        <f t="shared" si="55"/>
        <v>89.800101601183201</v>
      </c>
      <c r="O65" s="92">
        <f t="shared" ref="O65" si="58">K65/G65*100</f>
        <v>89.800101601183201</v>
      </c>
      <c r="P65" s="92"/>
      <c r="Q65" s="93"/>
    </row>
    <row r="66" spans="1:17" s="38" customFormat="1" ht="58.5" hidden="1" customHeight="1" x14ac:dyDescent="0.3">
      <c r="A66" s="101"/>
      <c r="B66" s="185"/>
      <c r="C66" s="185" t="s">
        <v>114</v>
      </c>
      <c r="D66" s="186" t="s">
        <v>191</v>
      </c>
      <c r="E66" s="187"/>
      <c r="F66" s="188">
        <f>SUM(G66:I66)</f>
        <v>0</v>
      </c>
      <c r="G66" s="92">
        <v>0</v>
      </c>
      <c r="H66" s="97"/>
      <c r="I66" s="112">
        <v>0</v>
      </c>
      <c r="J66" s="86">
        <f>K66+L66+M66</f>
        <v>0</v>
      </c>
      <c r="K66" s="188">
        <v>0</v>
      </c>
      <c r="L66" s="97"/>
      <c r="M66" s="104"/>
      <c r="N66" s="91">
        <v>0</v>
      </c>
      <c r="O66" s="92"/>
      <c r="P66" s="92"/>
      <c r="Q66" s="93"/>
    </row>
    <row r="67" spans="1:17" s="108" customFormat="1" ht="23.25" hidden="1" customHeight="1" x14ac:dyDescent="0.25">
      <c r="A67" s="69"/>
      <c r="B67" s="69"/>
      <c r="C67" s="69" t="s">
        <v>112</v>
      </c>
      <c r="D67" s="189" t="s">
        <v>86</v>
      </c>
      <c r="E67" s="151"/>
      <c r="F67" s="111">
        <f>SUM(G67:I67)</f>
        <v>0</v>
      </c>
      <c r="G67" s="87">
        <v>0</v>
      </c>
      <c r="H67" s="87"/>
      <c r="I67" s="112">
        <v>0</v>
      </c>
      <c r="J67" s="86">
        <f>K67+L67+M67</f>
        <v>0</v>
      </c>
      <c r="K67" s="87">
        <v>0</v>
      </c>
      <c r="L67" s="87"/>
      <c r="M67" s="89">
        <v>0</v>
      </c>
      <c r="N67" s="91">
        <v>0</v>
      </c>
      <c r="O67" s="92"/>
      <c r="P67" s="92"/>
      <c r="Q67" s="93">
        <v>0</v>
      </c>
    </row>
    <row r="68" spans="1:17" s="48" customFormat="1" ht="82.5" customHeight="1" x14ac:dyDescent="0.35">
      <c r="A68" s="184" t="s">
        <v>164</v>
      </c>
      <c r="B68" s="243" t="s">
        <v>184</v>
      </c>
      <c r="C68" s="243" t="s">
        <v>184</v>
      </c>
      <c r="D68" s="121" t="s">
        <v>81</v>
      </c>
      <c r="E68" s="244" t="s">
        <v>195</v>
      </c>
      <c r="F68" s="245">
        <f>F69</f>
        <v>88000</v>
      </c>
      <c r="G68" s="220"/>
      <c r="H68" s="220"/>
      <c r="I68" s="221">
        <f>I69</f>
        <v>88000</v>
      </c>
      <c r="J68" s="245">
        <f>J69</f>
        <v>52000</v>
      </c>
      <c r="K68" s="220"/>
      <c r="L68" s="220"/>
      <c r="M68" s="246">
        <f>M69</f>
        <v>52000</v>
      </c>
      <c r="N68" s="149">
        <f>J68/F68*100</f>
        <v>59.090909090909093</v>
      </c>
      <c r="O68" s="150"/>
      <c r="P68" s="150"/>
      <c r="Q68" s="161">
        <f>M68/I68*100</f>
        <v>59.090909090909093</v>
      </c>
    </row>
    <row r="69" spans="1:17" s="108" customFormat="1" ht="20.25" customHeight="1" thickBot="1" x14ac:dyDescent="0.3">
      <c r="A69" s="138"/>
      <c r="B69" s="138"/>
      <c r="C69" s="138" t="s">
        <v>119</v>
      </c>
      <c r="D69" s="191" t="s">
        <v>86</v>
      </c>
      <c r="E69" s="167"/>
      <c r="F69" s="127">
        <f t="shared" ref="F69" si="59">SUM(G69:I69)</f>
        <v>88000</v>
      </c>
      <c r="G69" s="183"/>
      <c r="H69" s="183"/>
      <c r="I69" s="256">
        <v>88000</v>
      </c>
      <c r="J69" s="129">
        <f t="shared" ref="J69" si="60">SUM(K69:M69)</f>
        <v>52000</v>
      </c>
      <c r="K69" s="183"/>
      <c r="L69" s="183"/>
      <c r="M69" s="147">
        <v>52000</v>
      </c>
      <c r="N69" s="178">
        <f t="shared" si="55"/>
        <v>59.090909090909093</v>
      </c>
      <c r="O69" s="99"/>
      <c r="P69" s="99"/>
      <c r="Q69" s="100">
        <f t="shared" si="56"/>
        <v>59.090909090909093</v>
      </c>
    </row>
    <row r="70" spans="1:17" s="38" customFormat="1" ht="37.5" x14ac:dyDescent="0.3">
      <c r="A70" s="171" t="s">
        <v>15</v>
      </c>
      <c r="B70" s="240" t="s">
        <v>15</v>
      </c>
      <c r="C70" s="240" t="s">
        <v>15</v>
      </c>
      <c r="D70" s="233" t="s">
        <v>77</v>
      </c>
      <c r="E70" s="247"/>
      <c r="F70" s="248">
        <f t="shared" ref="F70:I70" si="61">F71+F73</f>
        <v>136983647</v>
      </c>
      <c r="G70" s="249"/>
      <c r="H70" s="249"/>
      <c r="I70" s="235">
        <f t="shared" si="61"/>
        <v>136983647</v>
      </c>
      <c r="J70" s="248">
        <f>J71+J73</f>
        <v>102741306.40000001</v>
      </c>
      <c r="K70" s="249"/>
      <c r="L70" s="249"/>
      <c r="M70" s="235">
        <f t="shared" ref="M70" si="62">M71+M73</f>
        <v>102741306.40000001</v>
      </c>
      <c r="N70" s="237">
        <f t="shared" si="2"/>
        <v>75.00260699001538</v>
      </c>
      <c r="O70" s="238"/>
      <c r="P70" s="238"/>
      <c r="Q70" s="239">
        <f t="shared" si="2"/>
        <v>75.00260699001538</v>
      </c>
    </row>
    <row r="71" spans="1:17" s="48" customFormat="1" ht="58.5" x14ac:dyDescent="0.35">
      <c r="A71" s="44" t="s">
        <v>165</v>
      </c>
      <c r="B71" s="52" t="s">
        <v>185</v>
      </c>
      <c r="C71" s="52" t="s">
        <v>185</v>
      </c>
      <c r="D71" s="115" t="s">
        <v>90</v>
      </c>
      <c r="E71" s="209" t="s">
        <v>195</v>
      </c>
      <c r="F71" s="45">
        <f>SUM(G71:I71)</f>
        <v>61086865</v>
      </c>
      <c r="G71" s="46"/>
      <c r="H71" s="46"/>
      <c r="I71" s="47">
        <f>I72</f>
        <v>61086865</v>
      </c>
      <c r="J71" s="45">
        <f>K71+M71</f>
        <v>43523212.079999998</v>
      </c>
      <c r="K71" s="46"/>
      <c r="L71" s="46"/>
      <c r="M71" s="47">
        <f>M72</f>
        <v>43523212.079999998</v>
      </c>
      <c r="N71" s="49">
        <f t="shared" si="2"/>
        <v>71.248069580915626</v>
      </c>
      <c r="O71" s="50"/>
      <c r="P71" s="50"/>
      <c r="Q71" s="51">
        <f t="shared" si="2"/>
        <v>71.248069580915626</v>
      </c>
    </row>
    <row r="72" spans="1:17" s="37" customFormat="1" ht="34.5" customHeight="1" x14ac:dyDescent="0.3">
      <c r="A72" s="101"/>
      <c r="B72" s="185"/>
      <c r="C72" s="185" t="s">
        <v>116</v>
      </c>
      <c r="D72" s="192" t="s">
        <v>21</v>
      </c>
      <c r="E72" s="103"/>
      <c r="F72" s="111">
        <f>SUM(G72:I72)</f>
        <v>61086865</v>
      </c>
      <c r="G72" s="87"/>
      <c r="H72" s="87"/>
      <c r="I72" s="89">
        <v>61086865</v>
      </c>
      <c r="J72" s="111">
        <f>K72+M72</f>
        <v>43523212.079999998</v>
      </c>
      <c r="K72" s="87"/>
      <c r="L72" s="87"/>
      <c r="M72" s="89">
        <v>43523212.079999998</v>
      </c>
      <c r="N72" s="91">
        <f t="shared" ref="N72:N74" si="63">J72/F72*100</f>
        <v>71.248069580915626</v>
      </c>
      <c r="O72" s="92"/>
      <c r="P72" s="92"/>
      <c r="Q72" s="93">
        <f t="shared" ref="Q72:Q74" si="64">M72/I72*100</f>
        <v>71.248069580915626</v>
      </c>
    </row>
    <row r="73" spans="1:17" s="48" customFormat="1" ht="39" x14ac:dyDescent="0.35">
      <c r="A73" s="44" t="s">
        <v>166</v>
      </c>
      <c r="B73" s="52" t="s">
        <v>186</v>
      </c>
      <c r="C73" s="52" t="s">
        <v>186</v>
      </c>
      <c r="D73" s="115" t="s">
        <v>91</v>
      </c>
      <c r="E73" s="209" t="s">
        <v>195</v>
      </c>
      <c r="F73" s="45">
        <f>SUM(G73:I73)</f>
        <v>75896782</v>
      </c>
      <c r="G73" s="46"/>
      <c r="H73" s="46"/>
      <c r="I73" s="47">
        <f>I74</f>
        <v>75896782</v>
      </c>
      <c r="J73" s="45">
        <f>J74</f>
        <v>59218094.32</v>
      </c>
      <c r="K73" s="46"/>
      <c r="L73" s="46"/>
      <c r="M73" s="47">
        <f>M74</f>
        <v>59218094.32</v>
      </c>
      <c r="N73" s="49">
        <f t="shared" si="63"/>
        <v>78.024512712541622</v>
      </c>
      <c r="O73" s="50"/>
      <c r="P73" s="50"/>
      <c r="Q73" s="51">
        <f t="shared" si="64"/>
        <v>78.024512712541622</v>
      </c>
    </row>
    <row r="74" spans="1:17" s="37" customFormat="1" ht="39" customHeight="1" thickBot="1" x14ac:dyDescent="0.35">
      <c r="A74" s="138"/>
      <c r="B74" s="193"/>
      <c r="C74" s="193" t="s">
        <v>117</v>
      </c>
      <c r="D74" s="140" t="s">
        <v>18</v>
      </c>
      <c r="E74" s="194"/>
      <c r="F74" s="129">
        <f>SUM(G74:I74)</f>
        <v>75896782</v>
      </c>
      <c r="G74" s="105"/>
      <c r="H74" s="105"/>
      <c r="I74" s="252">
        <v>75896782</v>
      </c>
      <c r="J74" s="129">
        <f>K74+M74</f>
        <v>59218094.32</v>
      </c>
      <c r="K74" s="105"/>
      <c r="L74" s="105"/>
      <c r="M74" s="252">
        <v>59218094.32</v>
      </c>
      <c r="N74" s="130">
        <f t="shared" si="63"/>
        <v>78.024512712541622</v>
      </c>
      <c r="O74" s="131"/>
      <c r="P74" s="131"/>
      <c r="Q74" s="132">
        <f t="shared" si="64"/>
        <v>78.024512712541622</v>
      </c>
    </row>
    <row r="75" spans="1:17" s="38" customFormat="1" ht="37.5" x14ac:dyDescent="0.3">
      <c r="A75" s="157" t="s">
        <v>30</v>
      </c>
      <c r="B75" s="250" t="s">
        <v>30</v>
      </c>
      <c r="C75" s="250" t="s">
        <v>30</v>
      </c>
      <c r="D75" s="251" t="s">
        <v>78</v>
      </c>
      <c r="E75" s="226"/>
      <c r="F75" s="227">
        <f t="shared" ref="F75:M75" si="65">F76</f>
        <v>55000</v>
      </c>
      <c r="G75" s="228"/>
      <c r="H75" s="228"/>
      <c r="I75" s="229">
        <f t="shared" si="65"/>
        <v>55000</v>
      </c>
      <c r="J75" s="227">
        <f t="shared" si="65"/>
        <v>54900</v>
      </c>
      <c r="K75" s="228"/>
      <c r="L75" s="228"/>
      <c r="M75" s="231">
        <f t="shared" si="65"/>
        <v>54900</v>
      </c>
      <c r="N75" s="237">
        <f t="shared" si="2"/>
        <v>99.818181818181813</v>
      </c>
      <c r="O75" s="238"/>
      <c r="P75" s="238"/>
      <c r="Q75" s="239">
        <f t="shared" si="2"/>
        <v>99.818181818181813</v>
      </c>
    </row>
    <row r="76" spans="1:17" s="48" customFormat="1" ht="57.75" customHeight="1" x14ac:dyDescent="0.35">
      <c r="A76" s="44" t="s">
        <v>167</v>
      </c>
      <c r="B76" s="52" t="s">
        <v>167</v>
      </c>
      <c r="C76" s="52" t="s">
        <v>167</v>
      </c>
      <c r="D76" s="195" t="s">
        <v>79</v>
      </c>
      <c r="E76" s="153" t="s">
        <v>195</v>
      </c>
      <c r="F76" s="116">
        <f t="shared" ref="F76:M76" si="66">F77</f>
        <v>55000</v>
      </c>
      <c r="G76" s="117"/>
      <c r="H76" s="117"/>
      <c r="I76" s="118">
        <f t="shared" si="66"/>
        <v>55000</v>
      </c>
      <c r="J76" s="116">
        <f t="shared" si="66"/>
        <v>54900</v>
      </c>
      <c r="K76" s="117"/>
      <c r="L76" s="117"/>
      <c r="M76" s="253">
        <f t="shared" si="66"/>
        <v>54900</v>
      </c>
      <c r="N76" s="49">
        <f t="shared" si="2"/>
        <v>99.818181818181813</v>
      </c>
      <c r="O76" s="50"/>
      <c r="P76" s="50"/>
      <c r="Q76" s="51">
        <f t="shared" si="2"/>
        <v>99.818181818181813</v>
      </c>
    </row>
    <row r="77" spans="1:17" s="198" customFormat="1" ht="21.75" customHeight="1" thickBot="1" x14ac:dyDescent="0.3">
      <c r="A77" s="124"/>
      <c r="B77" s="124"/>
      <c r="C77" s="124" t="s">
        <v>118</v>
      </c>
      <c r="D77" s="196" t="s">
        <v>49</v>
      </c>
      <c r="E77" s="197"/>
      <c r="F77" s="129">
        <f>SUM(G77:I77)</f>
        <v>55000</v>
      </c>
      <c r="G77" s="105"/>
      <c r="H77" s="105"/>
      <c r="I77" s="252">
        <v>55000</v>
      </c>
      <c r="J77" s="129">
        <f>SUM(K77:M77)</f>
        <v>54900</v>
      </c>
      <c r="K77" s="105"/>
      <c r="L77" s="105"/>
      <c r="M77" s="128">
        <v>54900</v>
      </c>
      <c r="N77" s="130">
        <f t="shared" ref="N77" si="67">J77/F77*100</f>
        <v>99.818181818181813</v>
      </c>
      <c r="O77" s="131"/>
      <c r="P77" s="131"/>
      <c r="Q77" s="132">
        <f t="shared" ref="Q77" si="68">M77/I77*100</f>
        <v>99.818181818181813</v>
      </c>
    </row>
    <row r="79" spans="1:17" hidden="1" x14ac:dyDescent="0.3"/>
    <row r="80" spans="1:17" hidden="1" x14ac:dyDescent="0.3">
      <c r="F80" s="42" t="e">
        <f>F8+#REF!+F45+F47+F51+F55+F61+F70+F75+F49</f>
        <v>#REF!</v>
      </c>
      <c r="G80" s="42" t="e">
        <f>G8+#REF!+G45+G47+G51+G55+G61+G70+G75+G49</f>
        <v>#REF!</v>
      </c>
      <c r="H80" s="42" t="e">
        <f>H8+#REF!+H45+H47+H51+H55+H61+H70+H75+H49</f>
        <v>#REF!</v>
      </c>
      <c r="I80" s="42" t="e">
        <f>I8+#REF!+I45+I47+I51+I55+I61+I70+I75+I49</f>
        <v>#REF!</v>
      </c>
      <c r="J80" s="42" t="e">
        <f>J8+#REF!+J45+J47+J51+J55+J61+J70+J75+J49</f>
        <v>#REF!</v>
      </c>
      <c r="K80" s="42" t="e">
        <f>K8+#REF!+K45+K47+K51+K55+K61+K70+K75+K49</f>
        <v>#REF!</v>
      </c>
      <c r="L80" s="42" t="e">
        <f>L8+#REF!+L45+L47+L51+L55+L61+L70+L75+L49</f>
        <v>#REF!</v>
      </c>
      <c r="M80" s="42" t="e">
        <f>M8+#REF!+M45+M47+M51+M55+M61+M70+M75+M49</f>
        <v>#REF!</v>
      </c>
    </row>
    <row r="81" spans="6:13" hidden="1" x14ac:dyDescent="0.3">
      <c r="F81" s="42" t="e">
        <f>F80=G80+H80+I80</f>
        <v>#REF!</v>
      </c>
      <c r="G81" s="42"/>
      <c r="H81" s="42"/>
      <c r="I81" s="42"/>
      <c r="J81" s="42" t="e">
        <f>J80=K80+L80+M80</f>
        <v>#REF!</v>
      </c>
      <c r="K81" s="42"/>
      <c r="L81" s="42"/>
      <c r="M81" s="42"/>
    </row>
    <row r="82" spans="6:13" hidden="1" x14ac:dyDescent="0.3"/>
  </sheetData>
  <mergeCells count="9">
    <mergeCell ref="A1:Q1"/>
    <mergeCell ref="A5:Q5"/>
    <mergeCell ref="D6:E6"/>
    <mergeCell ref="A2:A3"/>
    <mergeCell ref="E2:E3"/>
    <mergeCell ref="F2:I2"/>
    <mergeCell ref="J2:M2"/>
    <mergeCell ref="N2:Q2"/>
    <mergeCell ref="B2:B3"/>
  </mergeCells>
  <pageMargins left="0.25" right="0.25" top="0.75" bottom="0.75" header="0.3" footer="0.3"/>
  <pageSetup paperSize="9" scale="39" fitToHeight="0" orientation="landscape" r:id="rId1"/>
  <rowBreaks count="1" manualBreakCount="1">
    <brk id="32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ведомственная</vt:lpstr>
      <vt:lpstr>АИП</vt:lpstr>
      <vt:lpstr>31.10.2023</vt:lpstr>
      <vt:lpstr>'31.10.2023'!Заголовки_для_печати</vt:lpstr>
      <vt:lpstr>'31.10.2023'!Область_печати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Кристина Чурилова</cp:lastModifiedBy>
  <cp:lastPrinted>2023-11-13T06:09:26Z</cp:lastPrinted>
  <dcterms:created xsi:type="dcterms:W3CDTF">2012-05-22T08:33:39Z</dcterms:created>
  <dcterms:modified xsi:type="dcterms:W3CDTF">2023-11-13T11:14:42Z</dcterms:modified>
</cp:coreProperties>
</file>