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7. ПРОТОКОЛ 42 ноябрь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82" i="10" l="1"/>
  <c r="C87" i="10" l="1"/>
  <c r="C45" i="10"/>
  <c r="C73" i="10" l="1"/>
  <c r="C49" i="10"/>
  <c r="C44" i="10"/>
  <c r="C33" i="10"/>
  <c r="C86" i="10"/>
  <c r="C40" i="10"/>
  <c r="C83" i="10" l="1"/>
  <c r="C70" i="10" l="1"/>
  <c r="C69" i="10"/>
  <c r="C68" i="10"/>
  <c r="C63" i="10"/>
  <c r="C62" i="10"/>
  <c r="C54" i="10"/>
  <c r="C52" i="10"/>
  <c r="C51" i="10"/>
  <c r="C71" i="10"/>
  <c r="C66" i="10" l="1"/>
  <c r="C65" i="10"/>
  <c r="C60" i="10"/>
  <c r="C56" i="10"/>
  <c r="C55" i="10"/>
  <c r="C75" i="10" l="1"/>
  <c r="C48" i="10"/>
  <c r="C39" i="10"/>
  <c r="C81" i="10" l="1"/>
  <c r="C72" i="10" l="1"/>
  <c r="C38" i="10"/>
  <c r="C31" i="10"/>
  <c r="C23" i="10" l="1"/>
  <c r="C84" i="10" l="1"/>
  <c r="C36" i="10" l="1"/>
  <c r="C85" i="10" l="1"/>
  <c r="C78" i="10"/>
  <c r="C25" i="10" l="1"/>
  <c r="C35" i="10" l="1"/>
  <c r="C32" i="10" l="1"/>
  <c r="C76" i="10" l="1"/>
  <c r="C47" i="10" l="1"/>
  <c r="C80" i="10" l="1"/>
  <c r="C79" i="10" s="1"/>
  <c r="C67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90" i="10" s="1"/>
  <c r="C89" i="10" l="1"/>
  <c r="C88" i="10"/>
</calcChain>
</file>

<file path=xl/sharedStrings.xml><?xml version="1.0" encoding="utf-8"?>
<sst xmlns="http://schemas.openxmlformats.org/spreadsheetml/2006/main" count="167" uniqueCount="167">
  <si>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</si>
  <si>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</si>
  <si>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</si>
  <si>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</si>
  <si>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</si>
  <si>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</si>
  <si>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</si>
  <si>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</si>
  <si>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</si>
  <si>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</si>
  <si>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</si>
  <si>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</si>
  <si>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</si>
  <si>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</si>
  <si>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</si>
  <si>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</si>
  <si>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</si>
  <si>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</si>
  <si>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</si>
  <si>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</si>
  <si>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</si>
  <si>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</si>
  <si>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</si>
  <si>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</si>
  <si>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</si>
  <si>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</si>
  <si>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</si>
  <si>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</si>
  <si>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</si>
  <si>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</si>
  <si>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</si>
  <si>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</si>
  <si>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</si>
  <si>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</si>
  <si>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</si>
  <si>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</si>
  <si>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</si>
  <si>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</si>
  <si>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</si>
  <si>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</si>
  <si>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</si>
  <si>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</si>
  <si>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</si>
  <si>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</si>
  <si>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</si>
  <si>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</si>
  <si>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</si>
  <si>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</si>
  <si>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</si>
  <si>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</si>
  <si>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</si>
  <si>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</si>
  <si>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</si>
  <si>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</si>
  <si>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</si>
  <si>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</si>
  <si>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</si>
  <si>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</si>
  <si>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</si>
  <si>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</si>
  <si>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</si>
  <si>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</si>
  <si>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</si>
  <si>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</si>
  <si>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</si>
  <si>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</si>
  <si>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</si>
  <si>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</si>
  <si>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</si>
  <si>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</si>
  <si>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</si>
  <si>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</si>
  <si>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</si>
  <si>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</si>
  <si>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</si>
  <si>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</si>
  <si>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</si>
  <si>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</si>
  <si>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</si>
  <si>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</si>
  <si>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</si>
  <si>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</si>
  <si>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</si>
  <si>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</si>
  <si>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</si>
  <si>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</si>
  <si>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</si>
  <si>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</si>
  <si>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</si>
  <si>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</si>
  <si>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</si>
  <si>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</si>
  <si>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</si>
  <si>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</si>
  <si>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</si>
  <si>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</si>
  <si>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</si>
  <si>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</si>
  <si>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</si>
  <si>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</si>
  <si>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</si>
  <si>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</si>
  <si>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</si>
  <si>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</si>
  <si>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</si>
  <si>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</si>
  <si>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</si>
  <si>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</si>
  <si>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</si>
  <si>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</si>
  <si>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</si>
  <si>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</si>
  <si>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</si>
  <si>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</si>
  <si>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</si>
  <si>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</si>
  <si>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</si>
  <si>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</si>
  <si>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</si>
  <si>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</si>
  <si>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</si>
  <si>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</si>
  <si>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</si>
  <si>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</si>
  <si>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</si>
  <si>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</si>
  <si>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</si>
  <si>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</si>
  <si>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</si>
  <si>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</si>
  <si>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</si>
  <si>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</si>
  <si>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</si>
  <si>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</si>
  <si>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</si>
  <si>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</si>
  <si>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</si>
  <si>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</si>
  <si>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</si>
  <si>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</si>
  <si>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</si>
  <si>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</si>
  <si>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</si>
  <si>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</si>
  <si>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</si>
  <si>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</si>
  <si>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</si>
  <si>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</si>
  <si>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</si>
  <si>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</si>
  <si>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</si>
  <si>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</si>
  <si>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</si>
  <si>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</si>
  <si>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</si>
  <si>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</si>
  <si>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</si>
  <si>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</si>
  <si>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</si>
  <si>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</si>
  <si>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</si>
  <si>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</si>
  <si>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</si>
  <si>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</si>
  <si>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</si>
  <si>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</si>
  <si>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от 29.11.2023 года № 450-VII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</si>
</sst>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166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4988297834</v>
      </c>
    </row>
    <row r="10" spans="1:3" ht="21" customHeight="1" outlineLevel="1" x14ac:dyDescent="0.2">
      <c r="A10" s="3"/>
      <c r="B10" s="4" t="s">
        <v>5</v>
      </c>
      <c r="C10" s="18">
        <f>C11+C12+C13+C17+C25</f>
        <v>4093345900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2267254000+890687800+10000000+24000000+11000000</f>
        <v>3202941800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31.5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C30+C41+C43+C46+C50+C76</f>
        <v>894951934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430932888</v>
      </c>
    </row>
    <row r="31" spans="1:3" s="9" customFormat="1" ht="63" outlineLevel="3" x14ac:dyDescent="0.2">
      <c r="A31" s="5" t="s">
        <v>70</v>
      </c>
      <c r="B31" s="6" t="s">
        <v>71</v>
      </c>
      <c r="C31" s="19">
        <f>2173000-247217</f>
        <v>1925783</v>
      </c>
    </row>
    <row r="32" spans="1:3" s="9" customFormat="1" ht="94.5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102.75" customHeight="1" outlineLevel="4" x14ac:dyDescent="0.2">
      <c r="A33" s="5" t="s">
        <v>27</v>
      </c>
      <c r="B33" s="6" t="s">
        <v>28</v>
      </c>
      <c r="C33" s="19">
        <f>1107000+201520</f>
        <v>1308520</v>
      </c>
    </row>
    <row r="34" spans="1:3" s="9" customFormat="1" ht="94.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126" outlineLevel="4" x14ac:dyDescent="0.2">
      <c r="A36" s="27" t="s">
        <v>156</v>
      </c>
      <c r="B36" s="28" t="s">
        <v>157</v>
      </c>
      <c r="C36" s="19">
        <f>25+1509</f>
        <v>1534</v>
      </c>
    </row>
    <row r="37" spans="1:3" s="29" customFormat="1" ht="110.25" outlineLevel="4" x14ac:dyDescent="0.2">
      <c r="A37" s="27" t="s">
        <v>160</v>
      </c>
      <c r="B37" s="28" t="s">
        <v>161</v>
      </c>
      <c r="C37" s="19">
        <v>279</v>
      </c>
    </row>
    <row r="38" spans="1:3" s="9" customFormat="1" ht="63" outlineLevel="4" x14ac:dyDescent="0.2">
      <c r="A38" s="5" t="s">
        <v>72</v>
      </c>
      <c r="B38" s="6" t="s">
        <v>73</v>
      </c>
      <c r="C38" s="19">
        <f>1026150-902900</f>
        <v>123250</v>
      </c>
    </row>
    <row r="39" spans="1:3" s="9" customFormat="1" ht="94.5" outlineLevel="4" x14ac:dyDescent="0.2">
      <c r="A39" s="5" t="s">
        <v>74</v>
      </c>
      <c r="B39" s="6" t="s">
        <v>75</v>
      </c>
      <c r="C39" s="19">
        <f>6000000+1500000</f>
        <v>7500000</v>
      </c>
    </row>
    <row r="40" spans="1:3" s="9" customFormat="1" ht="110.25" outlineLevel="4" x14ac:dyDescent="0.2">
      <c r="A40" s="5" t="s">
        <v>126</v>
      </c>
      <c r="B40" s="6" t="s">
        <v>132</v>
      </c>
      <c r="C40" s="19">
        <f>1800000+1200000</f>
        <v>3000000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8291060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5699100+278157</f>
        <v>5977257</v>
      </c>
    </row>
    <row r="45" spans="1:3" s="9" customFormat="1" ht="31.5" outlineLevel="4" x14ac:dyDescent="0.2">
      <c r="A45" s="5" t="s">
        <v>79</v>
      </c>
      <c r="B45" s="6" t="s">
        <v>80</v>
      </c>
      <c r="C45" s="19">
        <f>2315491-1688</f>
        <v>2313803</v>
      </c>
    </row>
    <row r="46" spans="1:3" s="9" customFormat="1" ht="31.5" outlineLevel="1" x14ac:dyDescent="0.2">
      <c r="A46" s="5" t="s">
        <v>37</v>
      </c>
      <c r="B46" s="10" t="s">
        <v>38</v>
      </c>
      <c r="C46" s="19">
        <f t="shared" ref="C46" si="5">SUM(C47:C49)</f>
        <v>91836163</v>
      </c>
    </row>
    <row r="47" spans="1:3" s="9" customFormat="1" ht="31.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94.5" outlineLevel="4" x14ac:dyDescent="0.2">
      <c r="A48" s="5" t="s">
        <v>106</v>
      </c>
      <c r="B48" s="7" t="s">
        <v>107</v>
      </c>
      <c r="C48" s="19">
        <f>15153410+6394</f>
        <v>15159804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14026513+3750243</f>
        <v>17776756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SUM(C51:C75)</f>
        <v>342279841</v>
      </c>
    </row>
    <row r="51" spans="1:3" s="9" customFormat="1" ht="94.5" outlineLevel="2" x14ac:dyDescent="0.2">
      <c r="A51" s="5" t="s">
        <v>85</v>
      </c>
      <c r="B51" s="6" t="s">
        <v>108</v>
      </c>
      <c r="C51" s="19">
        <f>50500+24744+3199</f>
        <v>78443</v>
      </c>
    </row>
    <row r="52" spans="1:3" s="9" customFormat="1" ht="110.25" outlineLevel="2" x14ac:dyDescent="0.2">
      <c r="A52" s="5" t="s">
        <v>86</v>
      </c>
      <c r="B52" s="6" t="s">
        <v>109</v>
      </c>
      <c r="C52" s="19">
        <f>159900+94182+68500</f>
        <v>322582</v>
      </c>
    </row>
    <row r="53" spans="1:3" s="9" customFormat="1" ht="110.25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94.5" outlineLevel="2" x14ac:dyDescent="0.2">
      <c r="A54" s="5" t="s">
        <v>87</v>
      </c>
      <c r="B54" s="6" t="s">
        <v>110</v>
      </c>
      <c r="C54" s="19">
        <f>4300+10462+1500</f>
        <v>16262</v>
      </c>
    </row>
    <row r="55" spans="1:3" s="9" customFormat="1" ht="110.25" outlineLevel="2" x14ac:dyDescent="0.2">
      <c r="A55" s="5" t="s">
        <v>117</v>
      </c>
      <c r="B55" s="6" t="s">
        <v>121</v>
      </c>
      <c r="C55" s="19">
        <f>849500-649500</f>
        <v>200000</v>
      </c>
    </row>
    <row r="56" spans="1:3" s="9" customFormat="1" ht="94.5" hidden="1" outlineLevel="2" x14ac:dyDescent="0.2">
      <c r="A56" s="5" t="s">
        <v>120</v>
      </c>
      <c r="B56" s="6" t="s">
        <v>122</v>
      </c>
      <c r="C56" s="19">
        <f>130000-130000</f>
        <v>0</v>
      </c>
    </row>
    <row r="57" spans="1:3" s="9" customFormat="1" ht="110.25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29" customFormat="1" ht="94.5" outlineLevel="2" x14ac:dyDescent="0.2">
      <c r="A58" s="27" t="s">
        <v>162</v>
      </c>
      <c r="B58" s="28" t="s">
        <v>163</v>
      </c>
      <c r="C58" s="19">
        <v>24000</v>
      </c>
    </row>
    <row r="59" spans="1:3" s="29" customFormat="1" ht="94.5" outlineLevel="2" x14ac:dyDescent="0.2">
      <c r="A59" s="27" t="s">
        <v>164</v>
      </c>
      <c r="B59" s="28" t="s">
        <v>165</v>
      </c>
      <c r="C59" s="19">
        <v>3000</v>
      </c>
    </row>
    <row r="60" spans="1:3" s="9" customFormat="1" ht="90" hidden="1" customHeight="1" outlineLevel="2" x14ac:dyDescent="0.2">
      <c r="A60" s="5" t="s">
        <v>119</v>
      </c>
      <c r="B60" s="6" t="s">
        <v>123</v>
      </c>
      <c r="C60" s="19">
        <f>27500-27500</f>
        <v>0</v>
      </c>
    </row>
    <row r="61" spans="1:3" s="9" customFormat="1" ht="126" outlineLevel="2" x14ac:dyDescent="0.2">
      <c r="A61" s="5" t="s">
        <v>118</v>
      </c>
      <c r="B61" s="6" t="s">
        <v>124</v>
      </c>
      <c r="C61" s="19">
        <v>62500</v>
      </c>
    </row>
    <row r="62" spans="1:3" s="9" customFormat="1" ht="110.25" outlineLevel="2" x14ac:dyDescent="0.2">
      <c r="A62" s="5" t="s">
        <v>90</v>
      </c>
      <c r="B62" s="6" t="s">
        <v>91</v>
      </c>
      <c r="C62" s="19">
        <f>182900-113376+33000</f>
        <v>102524</v>
      </c>
    </row>
    <row r="63" spans="1:3" s="9" customFormat="1" ht="126" outlineLevel="3" x14ac:dyDescent="0.2">
      <c r="A63" s="5" t="s">
        <v>92</v>
      </c>
      <c r="B63" s="6" t="s">
        <v>141</v>
      </c>
      <c r="C63" s="19">
        <f>63900-33749+1600</f>
        <v>31751</v>
      </c>
    </row>
    <row r="64" spans="1:3" s="9" customFormat="1" ht="126" outlineLevel="3" x14ac:dyDescent="0.2">
      <c r="A64" s="5" t="s">
        <v>93</v>
      </c>
      <c r="B64" s="6" t="s">
        <v>142</v>
      </c>
      <c r="C64" s="19">
        <v>80000</v>
      </c>
    </row>
    <row r="65" spans="1:3" s="9" customFormat="1" ht="94.5" outlineLevel="3" x14ac:dyDescent="0.2">
      <c r="A65" s="5" t="s">
        <v>94</v>
      </c>
      <c r="B65" s="6" t="s">
        <v>95</v>
      </c>
      <c r="C65" s="19">
        <f>82000-50000-11035</f>
        <v>20965</v>
      </c>
    </row>
    <row r="66" spans="1:3" s="9" customFormat="1" ht="141.75" hidden="1" outlineLevel="3" x14ac:dyDescent="0.2">
      <c r="A66" s="5" t="s">
        <v>96</v>
      </c>
      <c r="B66" s="6" t="s">
        <v>143</v>
      </c>
      <c r="C66" s="19">
        <f>8800-8800</f>
        <v>0</v>
      </c>
    </row>
    <row r="67" spans="1:3" s="9" customFormat="1" ht="110.25" outlineLevel="3" x14ac:dyDescent="0.2">
      <c r="A67" s="5" t="s">
        <v>97</v>
      </c>
      <c r="B67" s="6" t="s">
        <v>98</v>
      </c>
      <c r="C67" s="19">
        <f>10000</f>
        <v>10000</v>
      </c>
    </row>
    <row r="68" spans="1:3" s="9" customFormat="1" ht="94.5" outlineLevel="3" x14ac:dyDescent="0.2">
      <c r="A68" s="5" t="s">
        <v>99</v>
      </c>
      <c r="B68" s="6" t="s">
        <v>100</v>
      </c>
      <c r="C68" s="19">
        <f>2268100-30000-1968886+15000</f>
        <v>284214</v>
      </c>
    </row>
    <row r="69" spans="1:3" s="9" customFormat="1" ht="94.5" outlineLevel="3" x14ac:dyDescent="0.2">
      <c r="A69" s="5" t="s">
        <v>101</v>
      </c>
      <c r="B69" s="6" t="s">
        <v>102</v>
      </c>
      <c r="C69" s="19">
        <f>4596700-11000-234265+200420</f>
        <v>4551855</v>
      </c>
    </row>
    <row r="70" spans="1:3" s="9" customFormat="1" ht="157.5" outlineLevel="3" x14ac:dyDescent="0.2">
      <c r="A70" s="5" t="s">
        <v>128</v>
      </c>
      <c r="B70" s="6" t="s">
        <v>134</v>
      </c>
      <c r="C70" s="19">
        <f>437700-368880+32500</f>
        <v>101320</v>
      </c>
    </row>
    <row r="71" spans="1:3" s="9" customFormat="1" ht="78.75" outlineLevel="1" x14ac:dyDescent="0.2">
      <c r="A71" s="5" t="s">
        <v>43</v>
      </c>
      <c r="B71" s="14" t="s">
        <v>44</v>
      </c>
      <c r="C71" s="19">
        <f>394200-300</f>
        <v>393900</v>
      </c>
    </row>
    <row r="72" spans="1:3" s="9" customFormat="1" ht="78.75" outlineLevel="1" x14ac:dyDescent="0.2">
      <c r="A72" s="5" t="s">
        <v>45</v>
      </c>
      <c r="B72" s="14" t="s">
        <v>46</v>
      </c>
      <c r="C72" s="19">
        <f>41000+200000+474700+1082000</f>
        <v>1797700</v>
      </c>
    </row>
    <row r="73" spans="1:3" s="9" customFormat="1" ht="94.5" outlineLevel="1" x14ac:dyDescent="0.2">
      <c r="A73" s="5" t="s">
        <v>47</v>
      </c>
      <c r="B73" s="14" t="s">
        <v>48</v>
      </c>
      <c r="C73" s="19">
        <f>327748927+1500000+283958</f>
        <v>329532885</v>
      </c>
    </row>
    <row r="74" spans="1:3" s="9" customFormat="1" ht="47.25" outlineLevel="1" x14ac:dyDescent="0.2">
      <c r="A74" s="5" t="s">
        <v>150</v>
      </c>
      <c r="B74" s="14" t="s">
        <v>151</v>
      </c>
      <c r="C74" s="19">
        <v>4340</v>
      </c>
    </row>
    <row r="75" spans="1:3" s="9" customFormat="1" ht="63" outlineLevel="3" x14ac:dyDescent="0.2">
      <c r="A75" s="5" t="s">
        <v>41</v>
      </c>
      <c r="B75" s="6" t="s">
        <v>42</v>
      </c>
      <c r="C75" s="19">
        <f>3000000+500000</f>
        <v>3500000</v>
      </c>
    </row>
    <row r="76" spans="1:3" s="9" customFormat="1" ht="15.75" outlineLevel="3" x14ac:dyDescent="0.2">
      <c r="A76" s="5" t="s">
        <v>152</v>
      </c>
      <c r="B76" s="6" t="s">
        <v>153</v>
      </c>
      <c r="C76" s="19">
        <f>C77+C78</f>
        <v>119115</v>
      </c>
    </row>
    <row r="77" spans="1:3" s="9" customFormat="1" ht="15.75" outlineLevel="3" x14ac:dyDescent="0.2">
      <c r="A77" s="5" t="s">
        <v>154</v>
      </c>
      <c r="B77" s="6" t="s">
        <v>155</v>
      </c>
      <c r="C77" s="19">
        <v>1388</v>
      </c>
    </row>
    <row r="78" spans="1:3" s="29" customFormat="1" ht="31.5" outlineLevel="3" x14ac:dyDescent="0.2">
      <c r="A78" s="27" t="s">
        <v>158</v>
      </c>
      <c r="B78" s="28" t="s">
        <v>159</v>
      </c>
      <c r="C78" s="19">
        <f>95000+7650+15077</f>
        <v>117727</v>
      </c>
    </row>
    <row r="79" spans="1:3" ht="15.75" x14ac:dyDescent="0.2">
      <c r="A79" s="3" t="s">
        <v>49</v>
      </c>
      <c r="B79" s="15" t="s">
        <v>50</v>
      </c>
      <c r="C79" s="31">
        <f>C80+C87+C85+C86</f>
        <v>11220382527.66</v>
      </c>
    </row>
    <row r="80" spans="1:3" ht="30" customHeight="1" outlineLevel="1" x14ac:dyDescent="0.2">
      <c r="A80" s="5" t="s">
        <v>51</v>
      </c>
      <c r="B80" s="11" t="s">
        <v>52</v>
      </c>
      <c r="C80" s="26">
        <f t="shared" ref="C80" si="6">C82+C83+C84+C81</f>
        <v>10843321465.66</v>
      </c>
    </row>
    <row r="81" spans="1:3" ht="24.75" customHeight="1" outlineLevel="2" x14ac:dyDescent="0.2">
      <c r="A81" s="5" t="s">
        <v>111</v>
      </c>
      <c r="B81" s="6" t="s">
        <v>53</v>
      </c>
      <c r="C81" s="26">
        <f>258246000+10271600+5394000+6162600</f>
        <v>280074200</v>
      </c>
    </row>
    <row r="82" spans="1:3" ht="31.5" outlineLevel="2" x14ac:dyDescent="0.2">
      <c r="A82" s="5" t="s">
        <v>112</v>
      </c>
      <c r="B82" s="6" t="s">
        <v>54</v>
      </c>
      <c r="C82" s="26">
        <f>6138196979.66+33809100-2031400-2874500+10089400+36780000-300</f>
        <v>6213969279.6599998</v>
      </c>
    </row>
    <row r="83" spans="1:3" ht="31.5" outlineLevel="2" x14ac:dyDescent="0.2">
      <c r="A83" s="5" t="s">
        <v>113</v>
      </c>
      <c r="B83" s="6" t="s">
        <v>55</v>
      </c>
      <c r="C83" s="19">
        <f>4240903400-13000000-3327200+26000000</f>
        <v>4250576200</v>
      </c>
    </row>
    <row r="84" spans="1:3" ht="15.75" outlineLevel="2" x14ac:dyDescent="0.2">
      <c r="A84" s="5" t="s">
        <v>114</v>
      </c>
      <c r="B84" s="6" t="s">
        <v>56</v>
      </c>
      <c r="C84" s="19">
        <f>98215786+336000+150000</f>
        <v>98701786</v>
      </c>
    </row>
    <row r="85" spans="1:3" ht="31.5" outlineLevel="2" x14ac:dyDescent="0.2">
      <c r="A85" s="5" t="s">
        <v>146</v>
      </c>
      <c r="B85" s="6" t="s">
        <v>147</v>
      </c>
      <c r="C85" s="19">
        <f>-5928374+403500000</f>
        <v>397571626</v>
      </c>
    </row>
    <row r="86" spans="1:3" ht="31.5" outlineLevel="2" x14ac:dyDescent="0.2">
      <c r="A86" s="5" t="s">
        <v>148</v>
      </c>
      <c r="B86" s="6" t="s">
        <v>149</v>
      </c>
      <c r="C86" s="19">
        <f>347664+149848</f>
        <v>497512</v>
      </c>
    </row>
    <row r="87" spans="1:3" ht="47.25" outlineLevel="2" x14ac:dyDescent="0.2">
      <c r="A87" s="5" t="s">
        <v>144</v>
      </c>
      <c r="B87" s="6" t="s">
        <v>145</v>
      </c>
      <c r="C87" s="19">
        <f>-20969551-38525</f>
        <v>-21008076</v>
      </c>
    </row>
    <row r="88" spans="1:3" ht="15.75" x14ac:dyDescent="0.2">
      <c r="A88" s="16"/>
      <c r="B88" s="12" t="s">
        <v>57</v>
      </c>
      <c r="C88" s="30">
        <f>C9+C79</f>
        <v>16208680361.66</v>
      </c>
    </row>
    <row r="89" spans="1:3" ht="22.5" hidden="1" customHeight="1" x14ac:dyDescent="0.2">
      <c r="B89" s="12" t="s">
        <v>135</v>
      </c>
      <c r="C89" s="30" t="e">
        <f>C7*10%</f>
        <v>#VALUE!</v>
      </c>
    </row>
    <row r="90" spans="1:3" ht="29.25" hidden="1" customHeight="1" x14ac:dyDescent="0.2">
      <c r="B90" s="12" t="s">
        <v>136</v>
      </c>
      <c r="C90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2023-10-16T05:15:07Z</cp:lastPrinted>
  <dcterms:created xsi:type="dcterms:W3CDTF">2019-11-01T04:08:00Z</dcterms:created>
  <dcterms:modified xsi:type="dcterms:W3CDTF">2023-11-29T08:48:13Z</dcterms:modified>
</cp:coreProperties>
</file>