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\Отчёт в ДДА на сайт до 10\__________2023\9. на 30.09.2023\"/>
    </mc:Choice>
  </mc:AlternateContent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30.09.2023" sheetId="38" r:id="rId3"/>
  </sheets>
  <externalReferences>
    <externalReference r:id="rId4"/>
  </externalReferences>
  <definedNames>
    <definedName name="_xlnm._FilterDatabase" localSheetId="2" hidden="1">'30.09.2023'!$A$4:$AA$77</definedName>
    <definedName name="для">'[1]УКС по состоянию на 01.05.2010'!#REF!</definedName>
    <definedName name="_xlnm.Print_Titles" localSheetId="2">'30.09.2023'!$2:$4</definedName>
    <definedName name="копия">'[1]УКС по состоянию на 01.05.2010'!#REF!</definedName>
    <definedName name="_xlnm.Print_Area" localSheetId="2">'30.09.2023'!$A$1:$Y$77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" i="38" l="1"/>
  <c r="R41" i="38"/>
  <c r="R42" i="38"/>
  <c r="R43" i="38"/>
  <c r="U40" i="38"/>
  <c r="U41" i="38"/>
  <c r="U42" i="38"/>
  <c r="U43" i="38"/>
  <c r="V40" i="38"/>
  <c r="V41" i="38"/>
  <c r="V42" i="38"/>
  <c r="V43" i="38"/>
  <c r="V44" i="38"/>
  <c r="Y40" i="38"/>
  <c r="Y41" i="38"/>
  <c r="Y42" i="38"/>
  <c r="Y43" i="38"/>
  <c r="Y44" i="38"/>
  <c r="N44" i="38"/>
  <c r="N40" i="38"/>
  <c r="N41" i="38"/>
  <c r="N42" i="38"/>
  <c r="N43" i="38"/>
  <c r="F40" i="38"/>
  <c r="F41" i="38"/>
  <c r="F42" i="38"/>
  <c r="F43" i="38"/>
  <c r="F44" i="38"/>
  <c r="F36" i="38"/>
  <c r="F37" i="38"/>
  <c r="M39" i="38" l="1"/>
  <c r="J40" i="38"/>
  <c r="J41" i="38"/>
  <c r="J42" i="38"/>
  <c r="J43" i="38"/>
  <c r="J44" i="38"/>
  <c r="N29" i="38" l="1"/>
  <c r="N30" i="38"/>
  <c r="N23" i="38"/>
  <c r="N24" i="38"/>
  <c r="N25" i="38"/>
  <c r="N26" i="38"/>
  <c r="M37" i="38"/>
  <c r="U25" i="38" l="1"/>
  <c r="U26" i="38"/>
  <c r="S34" i="38" l="1"/>
  <c r="U32" i="38"/>
  <c r="U27" i="38"/>
  <c r="U60" i="38"/>
  <c r="S58" i="38" l="1"/>
  <c r="S53" i="38"/>
  <c r="U50" i="38"/>
  <c r="T50" i="38"/>
  <c r="S50" i="38"/>
  <c r="U77" i="38" l="1"/>
  <c r="U39" i="38"/>
  <c r="Q68" i="38" l="1"/>
  <c r="N27" i="38"/>
  <c r="J34" i="38" l="1"/>
  <c r="J24" i="38"/>
  <c r="V24" i="38" s="1"/>
  <c r="J25" i="38"/>
  <c r="V25" i="38" s="1"/>
  <c r="J26" i="38"/>
  <c r="V26" i="38" s="1"/>
  <c r="J27" i="38"/>
  <c r="V27" i="38" s="1"/>
  <c r="J28" i="38"/>
  <c r="J29" i="38"/>
  <c r="V29" i="38" s="1"/>
  <c r="J30" i="38"/>
  <c r="V30" i="38" s="1"/>
  <c r="J23" i="38"/>
  <c r="V23" i="38" s="1"/>
  <c r="N39" i="38"/>
  <c r="N28" i="38" l="1"/>
  <c r="V28" i="38" s="1"/>
  <c r="F24" i="38"/>
  <c r="F25" i="38"/>
  <c r="R25" i="38" s="1"/>
  <c r="F26" i="38"/>
  <c r="R26" i="38" s="1"/>
  <c r="F27" i="38"/>
  <c r="R27" i="38" s="1"/>
  <c r="F28" i="38"/>
  <c r="F29" i="38"/>
  <c r="F30" i="38"/>
  <c r="F23" i="38"/>
  <c r="U28" i="38"/>
  <c r="I31" i="38"/>
  <c r="F34" i="38"/>
  <c r="F33" i="38" s="1"/>
  <c r="Y37" i="38"/>
  <c r="J37" i="38"/>
  <c r="V37" i="38" s="1"/>
  <c r="Y36" i="38"/>
  <c r="Q35" i="38"/>
  <c r="P35" i="38"/>
  <c r="O35" i="38"/>
  <c r="N35" i="38"/>
  <c r="M35" i="38"/>
  <c r="I35" i="38"/>
  <c r="H35" i="38"/>
  <c r="G35" i="38"/>
  <c r="F35" i="38"/>
  <c r="N34" i="38"/>
  <c r="R34" i="38" s="1"/>
  <c r="Q33" i="38"/>
  <c r="P33" i="38"/>
  <c r="M33" i="38"/>
  <c r="L33" i="38"/>
  <c r="K33" i="38"/>
  <c r="J33" i="38"/>
  <c r="I33" i="38"/>
  <c r="H33" i="38"/>
  <c r="G33" i="38"/>
  <c r="Y32" i="38"/>
  <c r="N32" i="38"/>
  <c r="J32" i="38"/>
  <c r="Q31" i="38"/>
  <c r="P31" i="38"/>
  <c r="O31" i="38"/>
  <c r="M31" i="38"/>
  <c r="L31" i="38"/>
  <c r="K31" i="38"/>
  <c r="H31" i="38"/>
  <c r="G31" i="38"/>
  <c r="Y30" i="38"/>
  <c r="Y29" i="38"/>
  <c r="Y28" i="38"/>
  <c r="Y27" i="38"/>
  <c r="Y26" i="38"/>
  <c r="Y25" i="38"/>
  <c r="Y24" i="38"/>
  <c r="Y23" i="38"/>
  <c r="Q22" i="38"/>
  <c r="P22" i="38"/>
  <c r="O22" i="38"/>
  <c r="M22" i="38"/>
  <c r="L22" i="38"/>
  <c r="K22" i="38"/>
  <c r="J22" i="38"/>
  <c r="I22" i="38"/>
  <c r="H22" i="38"/>
  <c r="G22" i="38"/>
  <c r="U22" i="38" l="1"/>
  <c r="U31" i="38"/>
  <c r="R28" i="38"/>
  <c r="V32" i="38"/>
  <c r="Q21" i="38"/>
  <c r="N31" i="38"/>
  <c r="Y35" i="38"/>
  <c r="N22" i="38"/>
  <c r="Y31" i="38"/>
  <c r="M21" i="38"/>
  <c r="Y21" i="38" s="1"/>
  <c r="F22" i="38"/>
  <c r="H21" i="38"/>
  <c r="P21" i="38"/>
  <c r="J31" i="38"/>
  <c r="V31" i="38" s="1"/>
  <c r="G21" i="38"/>
  <c r="Y22" i="38"/>
  <c r="F32" i="38"/>
  <c r="F31" i="38" s="1"/>
  <c r="I21" i="38"/>
  <c r="U21" i="38" s="1"/>
  <c r="V34" i="38"/>
  <c r="N33" i="38"/>
  <c r="R33" i="38" s="1"/>
  <c r="O33" i="38"/>
  <c r="S33" i="38" s="1"/>
  <c r="W34" i="38"/>
  <c r="R31" i="38" l="1"/>
  <c r="R32" i="38"/>
  <c r="V22" i="38"/>
  <c r="R22" i="38"/>
  <c r="F21" i="38"/>
  <c r="N21" i="38"/>
  <c r="V33" i="38"/>
  <c r="W33" i="38"/>
  <c r="O21" i="38"/>
  <c r="S21" i="38" s="1"/>
  <c r="R21" i="38" l="1"/>
  <c r="G8" i="38" l="1"/>
  <c r="H8" i="38"/>
  <c r="I8" i="38"/>
  <c r="K8" i="38"/>
  <c r="L8" i="38"/>
  <c r="M8" i="38"/>
  <c r="O8" i="38"/>
  <c r="P8" i="38"/>
  <c r="Q8" i="38"/>
  <c r="N69" i="38"/>
  <c r="N68" i="38" s="1"/>
  <c r="F39" i="38"/>
  <c r="F48" i="38"/>
  <c r="N46" i="38"/>
  <c r="J46" i="38"/>
  <c r="F46" i="38"/>
  <c r="J39" i="38"/>
  <c r="F14" i="38"/>
  <c r="N10" i="38"/>
  <c r="N11" i="38"/>
  <c r="N12" i="38"/>
  <c r="N13" i="38"/>
  <c r="N14" i="38"/>
  <c r="N15" i="38"/>
  <c r="N16" i="38"/>
  <c r="N17" i="38"/>
  <c r="N18" i="38"/>
  <c r="N19" i="38"/>
  <c r="N20" i="38"/>
  <c r="N9" i="38"/>
  <c r="F38" i="38" l="1"/>
  <c r="R39" i="38"/>
  <c r="N8" i="38"/>
  <c r="K45" i="38"/>
  <c r="L45" i="38"/>
  <c r="M45" i="38"/>
  <c r="J45" i="38"/>
  <c r="P51" i="38" l="1"/>
  <c r="L52" i="38"/>
  <c r="L51" i="38" s="1"/>
  <c r="M52" i="38"/>
  <c r="M51" i="38" s="1"/>
  <c r="H52" i="38"/>
  <c r="H51" i="38" s="1"/>
  <c r="Q49" i="38"/>
  <c r="P49" i="38"/>
  <c r="O49" i="38"/>
  <c r="M49" i="38"/>
  <c r="L49" i="38"/>
  <c r="K49" i="38"/>
  <c r="I49" i="38"/>
  <c r="H49" i="38"/>
  <c r="G49" i="38"/>
  <c r="Q38" i="38"/>
  <c r="P38" i="38"/>
  <c r="O38" i="38"/>
  <c r="N38" i="38"/>
  <c r="M38" i="38"/>
  <c r="L38" i="38"/>
  <c r="L36" i="38" s="1"/>
  <c r="K38" i="38"/>
  <c r="K36" i="38" s="1"/>
  <c r="K35" i="38" s="1"/>
  <c r="K21" i="38" s="1"/>
  <c r="J38" i="38"/>
  <c r="G38" i="38"/>
  <c r="H38" i="38"/>
  <c r="I38" i="38"/>
  <c r="J36" i="38" l="1"/>
  <c r="L35" i="38"/>
  <c r="L21" i="38" s="1"/>
  <c r="U49" i="38"/>
  <c r="X49" i="38"/>
  <c r="W49" i="38"/>
  <c r="T49" i="38"/>
  <c r="Y49" i="38"/>
  <c r="S49" i="38"/>
  <c r="J10" i="38"/>
  <c r="J11" i="38"/>
  <c r="J12" i="38"/>
  <c r="J13" i="38"/>
  <c r="J14" i="38"/>
  <c r="J15" i="38"/>
  <c r="J16" i="38"/>
  <c r="J17" i="38"/>
  <c r="J18" i="38"/>
  <c r="J19" i="38"/>
  <c r="J20" i="38"/>
  <c r="J9" i="38"/>
  <c r="F10" i="38"/>
  <c r="F11" i="38"/>
  <c r="F12" i="38"/>
  <c r="F13" i="38"/>
  <c r="F15" i="38"/>
  <c r="F16" i="38"/>
  <c r="F17" i="38"/>
  <c r="F18" i="38"/>
  <c r="F19" i="38"/>
  <c r="F20" i="38"/>
  <c r="R20" i="38" s="1"/>
  <c r="F9" i="38"/>
  <c r="J8" i="38" l="1"/>
  <c r="V36" i="38"/>
  <c r="J35" i="38"/>
  <c r="F50" i="38"/>
  <c r="F49" i="38" s="1"/>
  <c r="V35" i="38" l="1"/>
  <c r="J21" i="38"/>
  <c r="V21" i="38" s="1"/>
  <c r="Y50" i="38"/>
  <c r="W50" i="38"/>
  <c r="X50" i="38"/>
  <c r="N50" i="38"/>
  <c r="J50" i="38"/>
  <c r="J49" i="38" s="1"/>
  <c r="N49" i="38" l="1"/>
  <c r="V49" i="38" s="1"/>
  <c r="R50" i="38"/>
  <c r="V50" i="38"/>
  <c r="R49" i="38" l="1"/>
  <c r="Y60" i="38"/>
  <c r="H45" i="38" l="1"/>
  <c r="I45" i="38"/>
  <c r="G45" i="38"/>
  <c r="F45" i="38" l="1"/>
  <c r="Y63" i="38"/>
  <c r="W65" i="38"/>
  <c r="Y64" i="38"/>
  <c r="Y69" i="38"/>
  <c r="Y54" i="38"/>
  <c r="O52" i="38"/>
  <c r="Q52" i="38"/>
  <c r="Q51" i="38" s="1"/>
  <c r="N54" i="38"/>
  <c r="K52" i="38"/>
  <c r="J54" i="38"/>
  <c r="O51" i="38" l="1"/>
  <c r="V54" i="38"/>
  <c r="G52" i="38"/>
  <c r="S52" i="38" s="1"/>
  <c r="I52" i="38"/>
  <c r="F54" i="38" l="1"/>
  <c r="Y52" i="38"/>
  <c r="Y74" i="38" l="1"/>
  <c r="Y72" i="38"/>
  <c r="X46" i="38" l="1"/>
  <c r="W53" i="38"/>
  <c r="U38" i="38" l="1"/>
  <c r="Y38" i="38"/>
  <c r="Y39" i="38"/>
  <c r="V39" i="38"/>
  <c r="R38" i="38" l="1"/>
  <c r="V38" i="38"/>
  <c r="O45" i="38"/>
  <c r="P45" i="38"/>
  <c r="Q45" i="38"/>
  <c r="Y57" i="38"/>
  <c r="Q71" i="38"/>
  <c r="N71" i="38" s="1"/>
  <c r="U57" i="38"/>
  <c r="Q62" i="38"/>
  <c r="O62" i="38"/>
  <c r="O61" i="38" s="1"/>
  <c r="M62" i="38"/>
  <c r="K62" i="38"/>
  <c r="I62" i="38"/>
  <c r="G62" i="38"/>
  <c r="G61" i="38" s="1"/>
  <c r="T46" i="38"/>
  <c r="U69" i="38"/>
  <c r="Q73" i="38"/>
  <c r="F64" i="38"/>
  <c r="F63" i="38"/>
  <c r="S59" i="38"/>
  <c r="W48" i="38"/>
  <c r="X48" i="38"/>
  <c r="Y48" i="38"/>
  <c r="S48" i="38"/>
  <c r="T48" i="38"/>
  <c r="U48" i="38"/>
  <c r="Q76" i="38"/>
  <c r="I76" i="38"/>
  <c r="U72" i="38"/>
  <c r="U74" i="38"/>
  <c r="M76" i="38"/>
  <c r="J77" i="38"/>
  <c r="J76" i="38" s="1"/>
  <c r="J75" i="38" s="1"/>
  <c r="Y77" i="38"/>
  <c r="N77" i="38"/>
  <c r="R77" i="38" s="1"/>
  <c r="F77" i="38"/>
  <c r="F76" i="38" s="1"/>
  <c r="F75" i="38" s="1"/>
  <c r="Q47" i="38"/>
  <c r="P47" i="38"/>
  <c r="O47" i="38"/>
  <c r="M47" i="38"/>
  <c r="M7" i="38" s="1"/>
  <c r="L47" i="38"/>
  <c r="L7" i="38" s="1"/>
  <c r="L6" i="38" s="1"/>
  <c r="K47" i="38"/>
  <c r="K7" i="38" s="1"/>
  <c r="I47" i="38"/>
  <c r="I7" i="38" s="1"/>
  <c r="H47" i="38"/>
  <c r="H7" i="38" s="1"/>
  <c r="H6" i="38" s="1"/>
  <c r="G47" i="38"/>
  <c r="G7" i="38" s="1"/>
  <c r="N48" i="38"/>
  <c r="N47" i="38" s="1"/>
  <c r="J48" i="38"/>
  <c r="J47" i="38" s="1"/>
  <c r="J7" i="38" s="1"/>
  <c r="F47" i="38"/>
  <c r="U63" i="38"/>
  <c r="S65" i="38"/>
  <c r="U64" i="38"/>
  <c r="M73" i="38"/>
  <c r="M71" i="38"/>
  <c r="I71" i="38"/>
  <c r="F71" i="38" s="1"/>
  <c r="I73" i="38"/>
  <c r="N74" i="38"/>
  <c r="J74" i="38"/>
  <c r="F74" i="38"/>
  <c r="N72" i="38"/>
  <c r="J72" i="38"/>
  <c r="F72" i="38"/>
  <c r="J53" i="38"/>
  <c r="J52" i="38" s="1"/>
  <c r="J51" i="38" s="1"/>
  <c r="I51" i="38"/>
  <c r="G51" i="38"/>
  <c r="S51" i="38" s="1"/>
  <c r="N53" i="38"/>
  <c r="F53" i="38"/>
  <c r="M68" i="38"/>
  <c r="K61" i="38"/>
  <c r="I68" i="38"/>
  <c r="J69" i="38"/>
  <c r="J68" i="38" s="1"/>
  <c r="F69" i="38"/>
  <c r="F68" i="38" s="1"/>
  <c r="N63" i="38"/>
  <c r="J63" i="38"/>
  <c r="N67" i="38"/>
  <c r="N66" i="38"/>
  <c r="N65" i="38"/>
  <c r="N64" i="38"/>
  <c r="J64" i="38"/>
  <c r="F67" i="38"/>
  <c r="F66" i="38"/>
  <c r="F65" i="38"/>
  <c r="J67" i="38"/>
  <c r="J66" i="38"/>
  <c r="J65" i="38"/>
  <c r="G56" i="38"/>
  <c r="I56" i="38"/>
  <c r="K56" i="38"/>
  <c r="K55" i="38" s="1"/>
  <c r="M56" i="38"/>
  <c r="M55" i="38" s="1"/>
  <c r="O56" i="38"/>
  <c r="Q56" i="38"/>
  <c r="N60" i="38"/>
  <c r="N58" i="38"/>
  <c r="W58" i="38"/>
  <c r="N57" i="38"/>
  <c r="F57" i="38"/>
  <c r="F58" i="38"/>
  <c r="F60" i="38"/>
  <c r="J57" i="38"/>
  <c r="J58" i="38"/>
  <c r="J60" i="38"/>
  <c r="W18" i="38"/>
  <c r="W16" i="38"/>
  <c r="W59" i="38"/>
  <c r="N59" i="38"/>
  <c r="J59" i="38"/>
  <c r="F59" i="38"/>
  <c r="W52" i="38"/>
  <c r="K51" i="38"/>
  <c r="Y20" i="38"/>
  <c r="U20" i="38"/>
  <c r="W19" i="38"/>
  <c r="S19" i="38"/>
  <c r="S18" i="38"/>
  <c r="W17" i="38"/>
  <c r="S17" i="38"/>
  <c r="S16" i="38"/>
  <c r="W15" i="38"/>
  <c r="S15" i="38"/>
  <c r="W14" i="38"/>
  <c r="S14" i="38"/>
  <c r="W13" i="38"/>
  <c r="S13" i="38"/>
  <c r="W12" i="38"/>
  <c r="S12" i="38"/>
  <c r="W11" i="38"/>
  <c r="S11" i="38"/>
  <c r="Y10" i="38"/>
  <c r="U10" i="38"/>
  <c r="Y9" i="38"/>
  <c r="U9" i="38"/>
  <c r="G18" i="37"/>
  <c r="G14" i="37" s="1"/>
  <c r="W14" i="37" s="1"/>
  <c r="W18" i="37"/>
  <c r="P15" i="37"/>
  <c r="L15" i="37"/>
  <c r="D15" i="37"/>
  <c r="E10" i="37"/>
  <c r="F10" i="37"/>
  <c r="G10" i="37"/>
  <c r="I10" i="37"/>
  <c r="J10" i="37"/>
  <c r="J4" i="37" s="1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U5" i="37" s="1"/>
  <c r="R5" i="37"/>
  <c r="S5" i="37"/>
  <c r="W5" i="37" s="1"/>
  <c r="P6" i="37"/>
  <c r="P5" i="37"/>
  <c r="H6" i="37"/>
  <c r="H5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I14" i="37"/>
  <c r="I4" i="37" s="1"/>
  <c r="H14" i="37"/>
  <c r="H12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D12" i="37" s="1"/>
  <c r="W11" i="37"/>
  <c r="W10" i="37" s="1"/>
  <c r="P11" i="37"/>
  <c r="P10" i="37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U7" i="37" s="1"/>
  <c r="W6" i="37"/>
  <c r="U6" i="37"/>
  <c r="O6" i="37"/>
  <c r="O5" i="37" s="1"/>
  <c r="D6" i="37"/>
  <c r="T6" i="37" s="1"/>
  <c r="D5" i="37"/>
  <c r="T5" i="37" s="1"/>
  <c r="D18" i="37"/>
  <c r="T18" i="37" s="1"/>
  <c r="H7" i="37"/>
  <c r="T8" i="37"/>
  <c r="O14" i="37"/>
  <c r="M7" i="36"/>
  <c r="M6" i="36"/>
  <c r="L6" i="36"/>
  <c r="L7" i="36"/>
  <c r="G7" i="36"/>
  <c r="D7" i="36"/>
  <c r="N7" i="36" s="1"/>
  <c r="G6" i="36"/>
  <c r="D6" i="36"/>
  <c r="I5" i="36"/>
  <c r="H5" i="36"/>
  <c r="F5" i="36"/>
  <c r="E5" i="36"/>
  <c r="J7" i="36"/>
  <c r="R58" i="38" l="1"/>
  <c r="R53" i="38"/>
  <c r="R60" i="38"/>
  <c r="K6" i="38"/>
  <c r="Q75" i="38"/>
  <c r="U76" i="38"/>
  <c r="O7" i="38"/>
  <c r="Q7" i="38"/>
  <c r="S4" i="37"/>
  <c r="W4" i="37" s="1"/>
  <c r="H4" i="37"/>
  <c r="R4" i="37"/>
  <c r="K4" i="37"/>
  <c r="F4" i="37"/>
  <c r="T13" i="37"/>
  <c r="P7" i="38"/>
  <c r="P6" i="38" s="1"/>
  <c r="D5" i="36"/>
  <c r="P7" i="37"/>
  <c r="T16" i="37"/>
  <c r="L14" i="37"/>
  <c r="O10" i="37"/>
  <c r="D7" i="37"/>
  <c r="P14" i="37"/>
  <c r="T14" i="37" s="1"/>
  <c r="V65" i="38"/>
  <c r="J6" i="36"/>
  <c r="T9" i="37"/>
  <c r="T11" i="37"/>
  <c r="T10" i="37" s="1"/>
  <c r="P12" i="37"/>
  <c r="T12" i="37" s="1"/>
  <c r="N6" i="36"/>
  <c r="U12" i="37"/>
  <c r="L6" i="37"/>
  <c r="L5" i="37" s="1"/>
  <c r="E4" i="37"/>
  <c r="L5" i="36"/>
  <c r="D14" i="37"/>
  <c r="D4" i="37" s="1"/>
  <c r="L12" i="37"/>
  <c r="M4" i="37"/>
  <c r="G4" i="37"/>
  <c r="T15" i="37"/>
  <c r="X45" i="38"/>
  <c r="P80" i="38"/>
  <c r="K80" i="38"/>
  <c r="L80" i="38"/>
  <c r="F62" i="38"/>
  <c r="F61" i="38" s="1"/>
  <c r="U62" i="38"/>
  <c r="R19" i="38"/>
  <c r="R16" i="38"/>
  <c r="F56" i="38"/>
  <c r="F55" i="38" s="1"/>
  <c r="W61" i="38"/>
  <c r="V15" i="38"/>
  <c r="V9" i="38"/>
  <c r="R46" i="38"/>
  <c r="U73" i="38"/>
  <c r="U47" i="38"/>
  <c r="T45" i="38"/>
  <c r="V20" i="38"/>
  <c r="R9" i="38"/>
  <c r="O4" i="37"/>
  <c r="L7" i="37"/>
  <c r="T7" i="37"/>
  <c r="G5" i="36"/>
  <c r="M5" i="36"/>
  <c r="W7" i="37"/>
  <c r="V19" i="38"/>
  <c r="Y62" i="38"/>
  <c r="U14" i="37"/>
  <c r="Q4" i="37"/>
  <c r="U4" i="37" s="1"/>
  <c r="N4" i="37"/>
  <c r="W12" i="37"/>
  <c r="V69" i="38"/>
  <c r="V77" i="38"/>
  <c r="V58" i="38"/>
  <c r="H80" i="38"/>
  <c r="R63" i="38"/>
  <c r="V63" i="38"/>
  <c r="F52" i="38"/>
  <c r="F51" i="38" s="1"/>
  <c r="V60" i="38"/>
  <c r="N52" i="38"/>
  <c r="Y71" i="38"/>
  <c r="Q61" i="38"/>
  <c r="Y68" i="38"/>
  <c r="W62" i="38"/>
  <c r="R64" i="38"/>
  <c r="V64" i="38"/>
  <c r="M61" i="38"/>
  <c r="V53" i="38"/>
  <c r="S62" i="38"/>
  <c r="U71" i="38"/>
  <c r="R72" i="38"/>
  <c r="V72" i="38"/>
  <c r="W47" i="38"/>
  <c r="Y73" i="38"/>
  <c r="N73" i="38"/>
  <c r="N70" i="38" s="1"/>
  <c r="V74" i="38"/>
  <c r="W8" i="38"/>
  <c r="J73" i="38"/>
  <c r="Q55" i="38"/>
  <c r="Y55" i="38" s="1"/>
  <c r="Y56" i="38"/>
  <c r="R74" i="38"/>
  <c r="Y76" i="38"/>
  <c r="R59" i="38"/>
  <c r="U68" i="38"/>
  <c r="O55" i="38"/>
  <c r="W55" i="38" s="1"/>
  <c r="W56" i="38"/>
  <c r="N45" i="38"/>
  <c r="N7" i="38" s="1"/>
  <c r="V46" i="38"/>
  <c r="Y51" i="38"/>
  <c r="V11" i="38"/>
  <c r="N62" i="38"/>
  <c r="W51" i="38"/>
  <c r="S47" i="38"/>
  <c r="R13" i="38"/>
  <c r="S8" i="38"/>
  <c r="Y8" i="38"/>
  <c r="V59" i="38"/>
  <c r="S56" i="38"/>
  <c r="M75" i="38"/>
  <c r="R48" i="38"/>
  <c r="I55" i="38"/>
  <c r="R65" i="38"/>
  <c r="F73" i="38"/>
  <c r="M70" i="38"/>
  <c r="J62" i="38"/>
  <c r="J61" i="38" s="1"/>
  <c r="Q70" i="38"/>
  <c r="R10" i="38"/>
  <c r="V16" i="38"/>
  <c r="V12" i="38"/>
  <c r="R14" i="38"/>
  <c r="R18" i="38"/>
  <c r="R15" i="38"/>
  <c r="V17" i="38"/>
  <c r="V14" i="38"/>
  <c r="R12" i="38"/>
  <c r="V13" i="38"/>
  <c r="R17" i="38"/>
  <c r="R11" i="38"/>
  <c r="I70" i="38"/>
  <c r="J56" i="38"/>
  <c r="J55" i="38" s="1"/>
  <c r="G55" i="38"/>
  <c r="G80" i="38" s="1"/>
  <c r="S61" i="38"/>
  <c r="V10" i="38"/>
  <c r="T47" i="38"/>
  <c r="Y47" i="38"/>
  <c r="I61" i="38"/>
  <c r="V57" i="38"/>
  <c r="R47" i="38"/>
  <c r="V47" i="38"/>
  <c r="R71" i="38"/>
  <c r="U8" i="38"/>
  <c r="N56" i="38"/>
  <c r="X47" i="38"/>
  <c r="J71" i="38"/>
  <c r="N76" i="38"/>
  <c r="R76" i="38" s="1"/>
  <c r="U56" i="38"/>
  <c r="R57" i="38"/>
  <c r="I75" i="38"/>
  <c r="R69" i="38"/>
  <c r="V48" i="38"/>
  <c r="V18" i="38"/>
  <c r="F8" i="38"/>
  <c r="F7" i="38" s="1"/>
  <c r="G6" i="38" l="1"/>
  <c r="M6" i="38"/>
  <c r="Y75" i="38"/>
  <c r="R52" i="38"/>
  <c r="U75" i="38"/>
  <c r="I6" i="38"/>
  <c r="N5" i="36"/>
  <c r="Q6" i="38"/>
  <c r="J5" i="36"/>
  <c r="P4" i="37"/>
  <c r="T4" i="37" s="1"/>
  <c r="O6" i="38"/>
  <c r="L4" i="37"/>
  <c r="V45" i="38"/>
  <c r="M80" i="38"/>
  <c r="Q80" i="38"/>
  <c r="O80" i="38"/>
  <c r="U70" i="38"/>
  <c r="V62" i="38"/>
  <c r="Y61" i="38"/>
  <c r="I80" i="38"/>
  <c r="Y7" i="38"/>
  <c r="U7" i="38"/>
  <c r="U61" i="38"/>
  <c r="T7" i="38"/>
  <c r="V52" i="38"/>
  <c r="N51" i="38"/>
  <c r="R73" i="38"/>
  <c r="V73" i="38"/>
  <c r="R68" i="38"/>
  <c r="V68" i="38"/>
  <c r="R62" i="38"/>
  <c r="R45" i="38"/>
  <c r="V56" i="38"/>
  <c r="Y70" i="38"/>
  <c r="X7" i="38"/>
  <c r="N61" i="38"/>
  <c r="F70" i="38"/>
  <c r="R70" i="38" s="1"/>
  <c r="S7" i="38"/>
  <c r="S55" i="38"/>
  <c r="U55" i="38"/>
  <c r="W7" i="38"/>
  <c r="V8" i="38"/>
  <c r="N75" i="38"/>
  <c r="R75" i="38" s="1"/>
  <c r="V76" i="38"/>
  <c r="J70" i="38"/>
  <c r="V70" i="38" s="1"/>
  <c r="V71" i="38"/>
  <c r="N55" i="38"/>
  <c r="R56" i="38"/>
  <c r="R8" i="38"/>
  <c r="V51" i="38" l="1"/>
  <c r="R51" i="38"/>
  <c r="F6" i="38"/>
  <c r="N6" i="38"/>
  <c r="J6" i="38"/>
  <c r="N80" i="38"/>
  <c r="N81" i="38" s="1"/>
  <c r="J80" i="38"/>
  <c r="J81" i="38" s="1"/>
  <c r="R61" i="38"/>
  <c r="V61" i="38"/>
  <c r="V7" i="38"/>
  <c r="F80" i="38"/>
  <c r="W6" i="38"/>
  <c r="X6" i="38"/>
  <c r="S6" i="38"/>
  <c r="T6" i="38"/>
  <c r="U6" i="38"/>
  <c r="Y6" i="38"/>
  <c r="R7" i="38"/>
  <c r="V55" i="38"/>
  <c r="R55" i="38"/>
  <c r="V75" i="38"/>
  <c r="F81" i="38" l="1"/>
  <c r="R6" i="38"/>
  <c r="V6" i="38"/>
</calcChain>
</file>

<file path=xl/sharedStrings.xml><?xml version="1.0" encoding="utf-8"?>
<sst xmlns="http://schemas.openxmlformats.org/spreadsheetml/2006/main" count="374" uniqueCount="204">
  <si>
    <t>№ п/п</t>
  </si>
  <si>
    <t>Наименование программы</t>
  </si>
  <si>
    <t>Запланированные мероприятия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</si>
  <si>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</si>
  <si>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</si>
  <si>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</si>
  <si>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</si>
  <si>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</si>
  <si>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</si>
  <si>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</si>
  <si>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</si>
  <si>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</si>
  <si>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</si>
  <si>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</si>
  <si>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</si>
  <si>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</si>
  <si>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</si>
  <si>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</si>
  <si>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</si>
  <si>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</si>
  <si>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</si>
  <si>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</si>
  <si>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</si>
  <si>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</si>
  <si>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</si>
  <si>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</si>
  <si>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</si>
  <si>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</si>
  <si>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</si>
  <si>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</si>
  <si>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</si>
  <si>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</si>
  <si>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</si>
  <si>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</si>
  <si>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</si>
  <si>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</si>
  <si>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</si>
  <si>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</si>
  <si>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</si>
  <si>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</si>
  <si>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</si>
  <si>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</si>
  <si>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</si>
  <si>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</si>
  <si>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</si>
  <si>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</si>
  <si>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</si>
  <si>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</si>
  <si>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</si>
  <si>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</si>
  <si>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</si>
  <si>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</si>
  <si>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</si>
  <si>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</si>
  <si>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</si>
  <si>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</si>
  <si>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</si>
  <si>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</si>
  <si>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</si>
  <si>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</si>
  <si>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</si>
  <si>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</si>
  <si>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</si>
  <si>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</si>
  <si>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</si>
  <si>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</si>
  <si>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</si>
  <si>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</si>
  <si>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</si>
  <si>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</si>
  <si>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</si>
  <si>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</si>
  <si>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</si>
  <si>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</si>
  <si>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</si>
  <si>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</si>
  <si>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</si>
  <si>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</si>
  <si>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</si>
  <si>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</si>
  <si>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</si>
  <si>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</si>
  <si>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</si>
  <si>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</si>
  <si>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</si>
  <si>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</si>
  <si>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Мероприятия по организации отдыха и оздоровления детей</t>
  </si>
  <si>
    <t>На оплату стоимости питания детей школьного возраста в оздоровительных лагерях с дневным пребыванием детей</t>
  </si>
  <si>
    <t xml:space="preserve">Реализация мероприятий 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</si>
  <si>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</si>
  <si>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</si>
  <si>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</si>
  <si>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</si>
  <si>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</si>
  <si>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</si>
  <si>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</si>
  <si>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</si>
  <si>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</si>
  <si>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</si>
  <si>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</si>
  <si>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</si>
  <si>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</si>
  <si>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</si>
  <si>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</si>
  <si>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</si>
  <si>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</si>
  <si>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</si>
  <si>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</si>
  <si>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</si>
  <si>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</si>
  <si>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</si>
  <si>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</si>
  <si>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</si>
  <si>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</si>
  <si>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</si>
  <si>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</si>
  <si>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</si>
  <si>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</si>
  <si>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</si>
  <si>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</si>
  <si>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</si>
  <si>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</si>
  <si>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</si>
  <si>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</si>
  <si>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</si>
  <si>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</si>
  <si>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</si>
  <si>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</si>
  <si>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</si>
  <si>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</si>
  <si>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</si>
  <si>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</si>
  <si>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</si>
  <si>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</si>
  <si>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</si>
  <si>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</si>
  <si>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</si>
  <si>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</si>
  <si>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</si>
  <si>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</si>
  <si>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</si>
  <si>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</si>
  <si>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</si>
  <si>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</si>
  <si>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</si>
  <si>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</si>
  <si>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</si>
  <si>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</si>
  <si>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</si>
  <si>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</si>
  <si>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</si>
  <si>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</si>
  <si>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</si>
  <si>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</si>
  <si>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</si>
  <si>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</si>
  <si>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</si>
  <si>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</si>
  <si>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</si>
  <si>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</si>
  <si>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</si>
  <si>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</si>
  <si>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1.2.3</t>
  </si>
  <si>
    <t>1.5</t>
  </si>
  <si>
    <t>3.1.</t>
  </si>
  <si>
    <t>4.1</t>
  </si>
  <si>
    <t>4.2</t>
  </si>
  <si>
    <t>5.1</t>
  </si>
  <si>
    <t>5.2</t>
  </si>
  <si>
    <t>6.1</t>
  </si>
  <si>
    <t>Обеспечение предоставления дошкольного, общего, дополнительного образования (показатель №№ 1,2,5,7,8,21,22,23,26,27,28,29,30,31,32,33)</t>
  </si>
  <si>
    <t>Развитие материально-технической базы образовательных организаций (показатель №№ 6,22,26)</t>
  </si>
  <si>
    <t>Региональный проект «Патриотическое воспитание граждан Российской Федерации» (показатель № 35)</t>
  </si>
  <si>
    <t>1.6</t>
  </si>
  <si>
    <t>1.8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</si>
  <si>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</si>
  <si>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</si>
  <si>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ПЛАН на 2023 год                                                                                                                                          (рублей)</t>
  </si>
  <si>
    <t xml:space="preserve">Детский сад на 300 мест в 16 микрорайоне г.Нефтеюгансказа счет средств местного бюджета </t>
  </si>
  <si>
    <t>0210282090</t>
  </si>
  <si>
    <t>02102S2090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</si>
  <si>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</si>
  <si>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1.3</t>
  </si>
  <si>
    <t>цср</t>
  </si>
  <si>
    <t>4.1.</t>
  </si>
  <si>
    <t>4.</t>
  </si>
  <si>
    <t>4.2.</t>
  </si>
  <si>
    <t>5.1.</t>
  </si>
  <si>
    <t>5.2.</t>
  </si>
  <si>
    <t>% исполнения к плану за 2023 год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</si>
  <si>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</si>
  <si>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Times New Roman"/>
        <family val="1"/>
        <charset val="204"/>
        <scheme val="minor"/>
      </rPr>
      <t>за счет средств федерального бюджета</t>
    </r>
  </si>
  <si>
    <t>20</t>
  </si>
  <si>
    <t>24</t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</si>
  <si>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автономного округа</t>
    </r>
  </si>
  <si>
    <t>На выполнение работ по обустройству спортивной площадки "Спортивная комплексная площадка"в 11Б мкр. ул.Центральная, зд.18 (территория МБОУ "СОШ № 14")</t>
  </si>
  <si>
    <t>ПЛАН на 9 месяцев (рублей)</t>
  </si>
  <si>
    <t>% исполнения к плану на 9 месяцев 2023 года</t>
  </si>
  <si>
    <t>Освоение на 31.09.2023 года                                                                                                                                                (рублей)</t>
  </si>
  <si>
    <t>На выполнение подрядных работ по строительству объектов капитального строительства здание детского сада №7" (наружное освещение территории), расположенного по адресу: г.Нефтеюганск, 6 мкр., здание №64</t>
  </si>
  <si>
    <t>КФКиС</t>
  </si>
  <si>
    <t>ДО</t>
  </si>
  <si>
    <t>ДО и КФКиС</t>
  </si>
  <si>
    <t>ДО и КФКиС,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</si>
</sst>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  <numFmt numFmtId="170" formatCode="#,##0.00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99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0" fontId="3" fillId="25" borderId="22" xfId="0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top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35" xfId="0" applyNumberFormat="1" applyFont="1" applyFill="1" applyBorder="1" applyAlignment="1">
      <alignment horizontal="center" vertical="top"/>
    </xf>
    <xf numFmtId="0" fontId="32" fillId="25" borderId="21" xfId="0" applyFont="1" applyFill="1" applyBorder="1" applyAlignment="1">
      <alignment horizontal="left" vertical="top" wrapText="1"/>
    </xf>
    <xf numFmtId="0" fontId="32" fillId="25" borderId="2" xfId="0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>
      <alignment horizontal="center" vertical="top"/>
    </xf>
    <xf numFmtId="2" fontId="3" fillId="25" borderId="21" xfId="0" applyNumberFormat="1" applyFont="1" applyFill="1" applyBorder="1" applyAlignment="1">
      <alignment horizontal="left" vertical="top" wrapText="1"/>
    </xf>
    <xf numFmtId="0" fontId="3" fillId="25" borderId="2" xfId="0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" fontId="3" fillId="25" borderId="35" xfId="2" applyNumberFormat="1" applyFont="1" applyFill="1" applyBorder="1" applyAlignment="1">
      <alignment horizontal="center" vertical="center"/>
    </xf>
    <xf numFmtId="4" fontId="3" fillId="25" borderId="3" xfId="2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9" fontId="3" fillId="25" borderId="51" xfId="0" applyNumberFormat="1" applyFont="1" applyFill="1" applyBorder="1" applyAlignment="1">
      <alignment horizontal="center" vertical="center"/>
    </xf>
    <xf numFmtId="2" fontId="3" fillId="25" borderId="49" xfId="0" applyNumberFormat="1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/>
    </xf>
    <xf numFmtId="49" fontId="3" fillId="25" borderId="44" xfId="0" applyNumberFormat="1" applyFont="1" applyFill="1" applyBorder="1" applyAlignment="1">
      <alignment horizontal="center" vertical="top" wrapText="1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" xfId="2" applyNumberFormat="1" applyFont="1" applyFill="1" applyBorder="1" applyAlignment="1">
      <alignment horizontal="center" vertical="center"/>
    </xf>
    <xf numFmtId="2" fontId="3" fillId="25" borderId="35" xfId="0" applyNumberFormat="1" applyFont="1" applyFill="1" applyBorder="1" applyAlignment="1">
      <alignment horizontal="left" vertical="top" wrapText="1"/>
    </xf>
    <xf numFmtId="2" fontId="41" fillId="25" borderId="35" xfId="0" applyNumberFormat="1" applyFont="1" applyFill="1" applyBorder="1" applyAlignment="1">
      <alignment horizontal="left" vertical="top" wrapText="1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 applyProtection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/>
    </xf>
    <xf numFmtId="2" fontId="41" fillId="25" borderId="52" xfId="0" applyNumberFormat="1" applyFont="1" applyFill="1" applyBorder="1" applyAlignment="1">
      <alignment horizontal="left" vertical="top" wrapText="1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9" fontId="41" fillId="25" borderId="4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center"/>
    </xf>
    <xf numFmtId="49" fontId="3" fillId="25" borderId="42" xfId="0" applyNumberFormat="1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4" fontId="3" fillId="25" borderId="53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9" fontId="3" fillId="25" borderId="52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>
      <alignment horizontal="center" vertical="center" wrapText="1"/>
    </xf>
    <xf numFmtId="4" fontId="3" fillId="25" borderId="29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 applyProtection="1">
      <alignment horizontal="left" vertical="center" wrapText="1"/>
    </xf>
    <xf numFmtId="49" fontId="3" fillId="25" borderId="54" xfId="0" applyNumberFormat="1" applyFont="1" applyFill="1" applyBorder="1" applyAlignment="1">
      <alignment horizontal="center" vertical="center"/>
    </xf>
    <xf numFmtId="49" fontId="3" fillId="25" borderId="47" xfId="0" applyNumberFormat="1" applyFont="1" applyFill="1" applyBorder="1" applyAlignment="1">
      <alignment horizontal="center" vertical="top"/>
    </xf>
    <xf numFmtId="2" fontId="3" fillId="25" borderId="54" xfId="0" applyNumberFormat="1" applyFont="1" applyFill="1" applyBorder="1" applyAlignment="1">
      <alignment horizontal="left" vertical="top" wrapText="1"/>
    </xf>
    <xf numFmtId="0" fontId="3" fillId="25" borderId="48" xfId="0" applyFont="1" applyFill="1" applyBorder="1" applyAlignment="1">
      <alignment horizontal="center" vertical="center"/>
    </xf>
    <xf numFmtId="4" fontId="3" fillId="25" borderId="55" xfId="2" applyNumberFormat="1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4" fontId="3" fillId="25" borderId="48" xfId="2" applyNumberFormat="1" applyFont="1" applyFill="1" applyBorder="1" applyAlignment="1">
      <alignment horizontal="center" vertical="center"/>
    </xf>
    <xf numFmtId="4" fontId="3" fillId="25" borderId="56" xfId="2" applyNumberFormat="1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center" vertical="center" wrapText="1"/>
    </xf>
    <xf numFmtId="4" fontId="3" fillId="25" borderId="56" xfId="0" applyNumberFormat="1" applyFont="1" applyFill="1" applyBorder="1" applyAlignment="1">
      <alignment horizontal="center" vertical="center" wrapText="1"/>
    </xf>
    <xf numFmtId="4" fontId="3" fillId="25" borderId="48" xfId="0" applyNumberFormat="1" applyFont="1" applyFill="1" applyBorder="1" applyAlignment="1">
      <alignment horizontal="center" vertical="center" wrapText="1"/>
    </xf>
    <xf numFmtId="49" fontId="41" fillId="25" borderId="41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top"/>
    </xf>
    <xf numFmtId="0" fontId="3" fillId="25" borderId="27" xfId="0" applyFont="1" applyFill="1" applyBorder="1" applyAlignment="1">
      <alignment horizontal="center" vertical="center"/>
    </xf>
    <xf numFmtId="49" fontId="32" fillId="25" borderId="52" xfId="0" applyNumberFormat="1" applyFont="1" applyFill="1" applyBorder="1" applyAlignment="1">
      <alignment horizontal="center" vertical="center"/>
    </xf>
    <xf numFmtId="49" fontId="41" fillId="25" borderId="44" xfId="0" applyNumberFormat="1" applyFont="1" applyFill="1" applyBorder="1" applyAlignment="1">
      <alignment horizontal="center" vertical="top"/>
    </xf>
    <xf numFmtId="4" fontId="41" fillId="25" borderId="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/>
    </xf>
    <xf numFmtId="4" fontId="40" fillId="25" borderId="21" xfId="0" applyNumberFormat="1" applyFont="1" applyFill="1" applyBorder="1" applyAlignment="1">
      <alignment horizontal="left" vertical="top" wrapText="1"/>
    </xf>
    <xf numFmtId="49" fontId="3" fillId="25" borderId="45" xfId="0" applyNumberFormat="1" applyFont="1" applyFill="1" applyBorder="1" applyAlignment="1">
      <alignment horizontal="center" vertical="center"/>
    </xf>
    <xf numFmtId="49" fontId="3" fillId="25" borderId="59" xfId="0" applyNumberFormat="1" applyFont="1" applyFill="1" applyBorder="1" applyAlignment="1">
      <alignment horizontal="center" vertical="center"/>
    </xf>
    <xf numFmtId="4" fontId="40" fillId="25" borderId="55" xfId="0" applyNumberFormat="1" applyFont="1" applyFill="1" applyBorder="1" applyAlignment="1">
      <alignment horizontal="left" vertical="center" wrapText="1"/>
    </xf>
    <xf numFmtId="0" fontId="3" fillId="25" borderId="61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3" fillId="25" borderId="0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6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/>
    </xf>
    <xf numFmtId="49" fontId="32" fillId="25" borderId="38" xfId="0" applyNumberFormat="1" applyFont="1" applyFill="1" applyBorder="1" applyAlignment="1">
      <alignment horizontal="center" vertical="center"/>
    </xf>
    <xf numFmtId="49" fontId="41" fillId="25" borderId="2" xfId="0" applyNumberFormat="1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vertical="center"/>
    </xf>
    <xf numFmtId="4" fontId="41" fillId="25" borderId="60" xfId="0" applyNumberFormat="1" applyFont="1" applyFill="1" applyBorder="1" applyAlignment="1">
      <alignment horizontal="center" vertical="center"/>
    </xf>
    <xf numFmtId="4" fontId="41" fillId="25" borderId="52" xfId="0" applyNumberFormat="1" applyFont="1" applyFill="1" applyBorder="1" applyAlignment="1">
      <alignment horizontal="center" vertical="center"/>
    </xf>
    <xf numFmtId="4" fontId="42" fillId="25" borderId="2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30" xfId="0" applyNumberFormat="1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vertical="center"/>
    </xf>
    <xf numFmtId="4" fontId="3" fillId="25" borderId="8" xfId="2" applyNumberFormat="1" applyFont="1" applyFill="1" applyBorder="1" applyAlignment="1">
      <alignment horizontal="center" vertical="center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/>
    </xf>
    <xf numFmtId="4" fontId="3" fillId="25" borderId="48" xfId="0" applyNumberFormat="1" applyFont="1" applyFill="1" applyBorder="1" applyAlignment="1">
      <alignment horizontal="center" vertical="center"/>
    </xf>
    <xf numFmtId="49" fontId="41" fillId="25" borderId="52" xfId="0" applyNumberFormat="1" applyFont="1" applyFill="1" applyBorder="1" applyAlignment="1">
      <alignment horizontal="center" vertical="center"/>
    </xf>
    <xf numFmtId="49" fontId="3" fillId="25" borderId="51" xfId="0" applyNumberFormat="1" applyFont="1" applyFill="1" applyBorder="1" applyAlignment="1">
      <alignment horizontal="center" vertical="top"/>
    </xf>
    <xf numFmtId="4" fontId="3" fillId="25" borderId="21" xfId="0" applyNumberFormat="1" applyFont="1" applyFill="1" applyBorder="1" applyAlignment="1">
      <alignment horizontal="left" vertical="top" wrapText="1"/>
    </xf>
    <xf numFmtId="0" fontId="3" fillId="25" borderId="62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left" vertical="center" wrapText="1"/>
    </xf>
    <xf numFmtId="0" fontId="3" fillId="25" borderId="63" xfId="0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left" vertical="center" wrapText="1"/>
    </xf>
    <xf numFmtId="2" fontId="3" fillId="25" borderId="51" xfId="0" applyNumberFormat="1" applyFont="1" applyFill="1" applyBorder="1" applyAlignment="1">
      <alignment horizontal="left" vertical="top" wrapText="1"/>
    </xf>
    <xf numFmtId="49" fontId="3" fillId="25" borderId="54" xfId="0" applyNumberFormat="1" applyFont="1" applyFill="1" applyBorder="1" applyAlignment="1">
      <alignment horizontal="center" vertical="top"/>
    </xf>
    <xf numFmtId="0" fontId="3" fillId="25" borderId="57" xfId="0" applyFont="1" applyFill="1" applyBorder="1" applyAlignment="1">
      <alignment horizontal="center" vertical="center"/>
    </xf>
    <xf numFmtId="2" fontId="41" fillId="25" borderId="21" xfId="0" applyNumberFormat="1" applyFont="1" applyFill="1" applyBorder="1" applyAlignment="1">
      <alignment horizontal="left" vertical="top" wrapText="1"/>
    </xf>
    <xf numFmtId="0" fontId="3" fillId="25" borderId="25" xfId="0" applyFont="1" applyFill="1" applyBorder="1" applyAlignment="1">
      <alignment vertical="center"/>
    </xf>
    <xf numFmtId="0" fontId="3" fillId="25" borderId="27" xfId="0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49" fontId="3" fillId="25" borderId="36" xfId="0" applyNumberFormat="1" applyFont="1" applyFill="1" applyBorder="1" applyAlignment="1">
      <alignment horizontal="center" vertical="top"/>
    </xf>
    <xf numFmtId="2" fontId="3" fillId="25" borderId="25" xfId="0" applyNumberFormat="1" applyFont="1" applyFill="1" applyBorder="1" applyAlignment="1">
      <alignment horizontal="left" vertical="top" wrapText="1"/>
    </xf>
    <xf numFmtId="49" fontId="3" fillId="25" borderId="49" xfId="0" applyNumberFormat="1" applyFont="1" applyFill="1" applyBorder="1" applyAlignment="1">
      <alignment horizontal="center" vertical="top"/>
    </xf>
    <xf numFmtId="2" fontId="3" fillId="25" borderId="49" xfId="0" applyNumberFormat="1" applyFont="1" applyFill="1" applyBorder="1" applyAlignment="1">
      <alignment horizontal="left" vertical="top" wrapText="1"/>
    </xf>
    <xf numFmtId="0" fontId="3" fillId="25" borderId="28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 wrapText="1"/>
    </xf>
    <xf numFmtId="4" fontId="3" fillId="25" borderId="9" xfId="0" applyNumberFormat="1" applyFont="1" applyFill="1" applyBorder="1" applyAlignment="1">
      <alignment horizontal="center" vertical="center" wrapText="1"/>
    </xf>
    <xf numFmtId="4" fontId="3" fillId="25" borderId="31" xfId="2" applyNumberFormat="1" applyFont="1" applyFill="1" applyBorder="1" applyAlignment="1">
      <alignment horizontal="center" vertical="center"/>
    </xf>
    <xf numFmtId="3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" fontId="32" fillId="25" borderId="1" xfId="0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/>
    </xf>
    <xf numFmtId="4" fontId="32" fillId="25" borderId="6" xfId="0" applyNumberFormat="1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/>
    </xf>
    <xf numFmtId="4" fontId="32" fillId="25" borderId="22" xfId="0" applyNumberFormat="1" applyFont="1" applyFill="1" applyBorder="1" applyAlignment="1">
      <alignment horizontal="center" vertical="center"/>
    </xf>
    <xf numFmtId="4" fontId="41" fillId="25" borderId="37" xfId="0" applyNumberFormat="1" applyFont="1" applyFill="1" applyBorder="1" applyAlignment="1">
      <alignment horizontal="center" vertical="center" wrapText="1"/>
    </xf>
    <xf numFmtId="4" fontId="3" fillId="25" borderId="69" xfId="2" applyNumberFormat="1" applyFont="1" applyFill="1" applyBorder="1" applyAlignment="1">
      <alignment horizontal="center" vertical="center"/>
    </xf>
    <xf numFmtId="4" fontId="41" fillId="25" borderId="50" xfId="0" applyNumberFormat="1" applyFont="1" applyFill="1" applyBorder="1" applyAlignment="1">
      <alignment horizontal="center" vertical="center" wrapText="1"/>
    </xf>
    <xf numFmtId="4" fontId="32" fillId="25" borderId="6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49" fontId="41" fillId="25" borderId="41" xfId="0" applyNumberFormat="1" applyFont="1" applyFill="1" applyBorder="1" applyAlignment="1">
      <alignment horizontal="center" vertical="top"/>
    </xf>
    <xf numFmtId="2" fontId="41" fillId="25" borderId="38" xfId="0" applyNumberFormat="1" applyFont="1" applyFill="1" applyBorder="1" applyAlignment="1">
      <alignment horizontal="left" vertical="top" wrapText="1"/>
    </xf>
    <xf numFmtId="4" fontId="41" fillId="25" borderId="32" xfId="0" applyNumberFormat="1" applyFont="1" applyFill="1" applyBorder="1" applyAlignment="1">
      <alignment horizontal="center" vertical="center"/>
    </xf>
    <xf numFmtId="4" fontId="41" fillId="25" borderId="33" xfId="0" applyNumberFormat="1" applyFont="1" applyFill="1" applyBorder="1" applyAlignment="1">
      <alignment horizontal="center" vertical="center"/>
    </xf>
    <xf numFmtId="4" fontId="41" fillId="25" borderId="34" xfId="0" applyNumberFormat="1" applyFont="1" applyFill="1" applyBorder="1" applyAlignment="1">
      <alignment horizontal="center" vertical="center"/>
    </xf>
    <xf numFmtId="4" fontId="41" fillId="25" borderId="6" xfId="0" applyNumberFormat="1" applyFont="1" applyFill="1" applyBorder="1" applyAlignment="1">
      <alignment horizontal="center" vertical="center"/>
    </xf>
    <xf numFmtId="0" fontId="41" fillId="25" borderId="34" xfId="0" applyFont="1" applyFill="1" applyBorder="1" applyAlignment="1">
      <alignment horizontal="center" vertical="center"/>
    </xf>
    <xf numFmtId="4" fontId="41" fillId="25" borderId="32" xfId="2" applyNumberFormat="1" applyFont="1" applyFill="1" applyBorder="1" applyAlignment="1">
      <alignment horizontal="center" vertical="center"/>
    </xf>
    <xf numFmtId="4" fontId="41" fillId="25" borderId="33" xfId="2" applyNumberFormat="1" applyFont="1" applyFill="1" applyBorder="1" applyAlignment="1">
      <alignment horizontal="center" vertical="center"/>
    </xf>
    <xf numFmtId="4" fontId="41" fillId="25" borderId="50" xfId="2" applyNumberFormat="1" applyFont="1" applyFill="1" applyBorder="1" applyAlignment="1">
      <alignment horizontal="center" vertical="center"/>
    </xf>
    <xf numFmtId="4" fontId="41" fillId="25" borderId="34" xfId="2" applyNumberFormat="1" applyFont="1" applyFill="1" applyBorder="1" applyAlignment="1">
      <alignment horizontal="center" vertical="center"/>
    </xf>
    <xf numFmtId="4" fontId="41" fillId="25" borderId="30" xfId="2" applyNumberFormat="1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9" xfId="2" applyNumberFormat="1" applyFont="1" applyFill="1" applyBorder="1" applyAlignment="1">
      <alignment horizontal="center" vertical="center"/>
    </xf>
    <xf numFmtId="4" fontId="41" fillId="25" borderId="29" xfId="0" applyNumberFormat="1" applyFont="1" applyFill="1" applyBorder="1" applyAlignment="1">
      <alignment horizontal="center" vertical="center" wrapText="1"/>
    </xf>
    <xf numFmtId="49" fontId="41" fillId="25" borderId="32" xfId="0" applyNumberFormat="1" applyFont="1" applyFill="1" applyBorder="1" applyAlignment="1">
      <alignment horizontal="center" vertical="center"/>
    </xf>
    <xf numFmtId="2" fontId="41" fillId="25" borderId="32" xfId="0" applyNumberFormat="1" applyFont="1" applyFill="1" applyBorder="1" applyAlignment="1">
      <alignment horizontal="left" vertical="center" wrapText="1"/>
    </xf>
    <xf numFmtId="4" fontId="41" fillId="25" borderId="37" xfId="2" applyNumberFormat="1" applyFont="1" applyFill="1" applyBorder="1" applyAlignment="1">
      <alignment horizontal="center" vertical="center"/>
    </xf>
    <xf numFmtId="49" fontId="32" fillId="25" borderId="43" xfId="0" applyNumberFormat="1" applyFont="1" applyFill="1" applyBorder="1" applyAlignment="1">
      <alignment horizontal="center" vertical="top"/>
    </xf>
    <xf numFmtId="2" fontId="32" fillId="25" borderId="52" xfId="0" applyNumberFormat="1" applyFont="1" applyFill="1" applyBorder="1" applyAlignment="1">
      <alignment horizontal="left" vertical="top" wrapText="1"/>
    </xf>
    <xf numFmtId="0" fontId="32" fillId="25" borderId="24" xfId="0" applyFont="1" applyFill="1" applyBorder="1" applyAlignment="1">
      <alignment horizontal="center" vertical="center"/>
    </xf>
    <xf numFmtId="4" fontId="32" fillId="25" borderId="23" xfId="0" applyNumberFormat="1" applyFont="1" applyFill="1" applyBorder="1" applyAlignment="1">
      <alignment horizontal="center" vertical="center"/>
    </xf>
    <xf numFmtId="4" fontId="32" fillId="25" borderId="5" xfId="0" applyNumberFormat="1" applyFont="1" applyFill="1" applyBorder="1" applyAlignment="1">
      <alignment horizontal="center" vertical="center"/>
    </xf>
    <xf numFmtId="4" fontId="32" fillId="25" borderId="24" xfId="0" applyNumberFormat="1" applyFont="1" applyFill="1" applyBorder="1" applyAlignment="1">
      <alignment horizontal="center" vertical="center"/>
    </xf>
    <xf numFmtId="4" fontId="32" fillId="25" borderId="52" xfId="0" applyNumberFormat="1" applyFont="1" applyFill="1" applyBorder="1" applyAlignment="1">
      <alignment horizontal="center" vertical="center"/>
    </xf>
    <xf numFmtId="4" fontId="32" fillId="25" borderId="29" xfId="0" applyNumberFormat="1" applyFont="1" applyFill="1" applyBorder="1" applyAlignment="1">
      <alignment horizontal="center" vertical="center"/>
    </xf>
    <xf numFmtId="4" fontId="32" fillId="25" borderId="23" xfId="0" applyNumberFormat="1" applyFont="1" applyFill="1" applyBorder="1" applyAlignment="1">
      <alignment horizontal="center" vertical="center" wrapText="1"/>
    </xf>
    <xf numFmtId="4" fontId="32" fillId="25" borderId="5" xfId="0" applyNumberFormat="1" applyFont="1" applyFill="1" applyBorder="1" applyAlignment="1">
      <alignment horizontal="center" vertical="center" wrapText="1"/>
    </xf>
    <xf numFmtId="4" fontId="32" fillId="25" borderId="24" xfId="0" applyNumberFormat="1" applyFont="1" applyFill="1" applyBorder="1" applyAlignment="1">
      <alignment horizontal="center" vertical="center" wrapText="1"/>
    </xf>
    <xf numFmtId="49" fontId="32" fillId="25" borderId="41" xfId="0" applyNumberFormat="1" applyFont="1" applyFill="1" applyBorder="1" applyAlignment="1">
      <alignment horizontal="center" vertical="top"/>
    </xf>
    <xf numFmtId="2" fontId="32" fillId="25" borderId="38" xfId="0" applyNumberFormat="1" applyFont="1" applyFill="1" applyBorder="1" applyAlignment="1">
      <alignment horizontal="left" vertical="top" wrapText="1"/>
    </xf>
    <xf numFmtId="4" fontId="32" fillId="25" borderId="39" xfId="0" applyNumberFormat="1" applyFont="1" applyFill="1" applyBorder="1" applyAlignment="1">
      <alignment horizontal="center" vertical="center"/>
    </xf>
    <xf numFmtId="4" fontId="32" fillId="25" borderId="50" xfId="0" applyNumberFormat="1" applyFont="1" applyFill="1" applyBorder="1" applyAlignment="1">
      <alignment horizontal="center" vertical="center"/>
    </xf>
    <xf numFmtId="4" fontId="32" fillId="25" borderId="34" xfId="0" applyNumberFormat="1" applyFont="1" applyFill="1" applyBorder="1" applyAlignment="1">
      <alignment horizontal="center" vertical="center"/>
    </xf>
    <xf numFmtId="4" fontId="32" fillId="25" borderId="38" xfId="0" applyNumberFormat="1" applyFont="1" applyFill="1" applyBorder="1" applyAlignment="1">
      <alignment horizontal="center" vertical="center"/>
    </xf>
    <xf numFmtId="4" fontId="32" fillId="25" borderId="32" xfId="0" applyNumberFormat="1" applyFont="1" applyFill="1" applyBorder="1" applyAlignment="1">
      <alignment horizontal="center" vertical="center" wrapText="1"/>
    </xf>
    <xf numFmtId="4" fontId="32" fillId="25" borderId="33" xfId="0" applyNumberFormat="1" applyFont="1" applyFill="1" applyBorder="1" applyAlignment="1">
      <alignment horizontal="center" vertical="center" wrapText="1"/>
    </xf>
    <xf numFmtId="4" fontId="32" fillId="25" borderId="34" xfId="0" applyNumberFormat="1" applyFont="1" applyFill="1" applyBorder="1" applyAlignment="1">
      <alignment horizontal="center" vertical="center" wrapText="1"/>
    </xf>
    <xf numFmtId="4" fontId="32" fillId="25" borderId="30" xfId="0" applyNumberFormat="1" applyFont="1" applyFill="1" applyBorder="1" applyAlignment="1">
      <alignment horizontal="center" vertical="center" wrapText="1"/>
    </xf>
    <xf numFmtId="49" fontId="32" fillId="25" borderId="38" xfId="0" applyNumberFormat="1" applyFont="1" applyFill="1" applyBorder="1" applyAlignment="1">
      <alignment horizontal="center" vertical="top"/>
    </xf>
    <xf numFmtId="0" fontId="32" fillId="25" borderId="34" xfId="0" applyFont="1" applyFill="1" applyBorder="1" applyAlignment="1">
      <alignment horizontal="center" vertical="center"/>
    </xf>
    <xf numFmtId="4" fontId="32" fillId="25" borderId="37" xfId="0" applyNumberFormat="1" applyFont="1" applyFill="1" applyBorder="1" applyAlignment="1">
      <alignment horizontal="center" vertical="center" wrapText="1"/>
    </xf>
    <xf numFmtId="49" fontId="41" fillId="25" borderId="52" xfId="0" applyNumberFormat="1" applyFont="1" applyFill="1" applyBorder="1" applyAlignment="1">
      <alignment horizontal="center" vertical="top"/>
    </xf>
    <xf numFmtId="0" fontId="41" fillId="25" borderId="24" xfId="0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41" fillId="25" borderId="24" xfId="2" applyNumberFormat="1" applyFont="1" applyFill="1" applyBorder="1" applyAlignment="1">
      <alignment horizontal="center" vertical="center"/>
    </xf>
    <xf numFmtId="0" fontId="32" fillId="25" borderId="50" xfId="0" applyFont="1" applyFill="1" applyBorder="1" applyAlignment="1">
      <alignment horizontal="center" vertical="center"/>
    </xf>
    <xf numFmtId="4" fontId="32" fillId="25" borderId="32" xfId="0" applyNumberFormat="1" applyFont="1" applyFill="1" applyBorder="1" applyAlignment="1">
      <alignment horizontal="center" vertical="center"/>
    </xf>
    <xf numFmtId="4" fontId="32" fillId="25" borderId="33" xfId="0" applyNumberFormat="1" applyFont="1" applyFill="1" applyBorder="1" applyAlignment="1">
      <alignment horizontal="center" vertical="center"/>
    </xf>
    <xf numFmtId="49" fontId="32" fillId="25" borderId="52" xfId="0" applyNumberFormat="1" applyFont="1" applyFill="1" applyBorder="1" applyAlignment="1">
      <alignment horizontal="center" vertical="top"/>
    </xf>
    <xf numFmtId="2" fontId="32" fillId="25" borderId="23" xfId="0" applyNumberFormat="1" applyFont="1" applyFill="1" applyBorder="1" applyAlignment="1">
      <alignment horizontal="left" vertical="top" wrapText="1"/>
    </xf>
    <xf numFmtId="4" fontId="3" fillId="25" borderId="27" xfId="0" applyNumberFormat="1" applyFont="1" applyFill="1" applyBorder="1" applyAlignment="1">
      <alignment horizontal="center" vertical="center"/>
    </xf>
    <xf numFmtId="4" fontId="41" fillId="25" borderId="2" xfId="2" applyNumberFormat="1" applyFont="1" applyFill="1" applyBorder="1" applyAlignment="1">
      <alignment horizontal="center" vertical="center"/>
    </xf>
    <xf numFmtId="4" fontId="41" fillId="25" borderId="6" xfId="0" applyNumberFormat="1" applyFont="1" applyFill="1" applyBorder="1" applyAlignment="1">
      <alignment horizontal="center" vertical="center" wrapText="1"/>
    </xf>
    <xf numFmtId="4" fontId="41" fillId="25" borderId="50" xfId="0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" fontId="32" fillId="25" borderId="55" xfId="0" applyNumberFormat="1" applyFont="1" applyFill="1" applyBorder="1" applyAlignment="1">
      <alignment horizontal="center" vertical="center" wrapText="1"/>
    </xf>
    <xf numFmtId="4" fontId="32" fillId="25" borderId="56" xfId="0" applyNumberFormat="1" applyFont="1" applyFill="1" applyBorder="1" applyAlignment="1">
      <alignment horizontal="center" vertical="center" wrapText="1"/>
    </xf>
    <xf numFmtId="4" fontId="32" fillId="25" borderId="48" xfId="0" applyNumberFormat="1" applyFont="1" applyFill="1" applyBorder="1" applyAlignment="1">
      <alignment horizontal="center" vertical="center" wrapText="1"/>
    </xf>
    <xf numFmtId="4" fontId="3" fillId="25" borderId="46" xfId="0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53" xfId="2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4" xfId="2" applyNumberFormat="1" applyFont="1" applyFill="1" applyBorder="1" applyAlignment="1">
      <alignment horizontal="center" vertical="center"/>
    </xf>
    <xf numFmtId="4" fontId="3" fillId="25" borderId="9" xfId="2" applyNumberFormat="1" applyFont="1" applyFill="1" applyBorder="1" applyAlignment="1">
      <alignment horizontal="center" vertical="center"/>
    </xf>
    <xf numFmtId="4" fontId="3" fillId="25" borderId="46" xfId="2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3" fillId="25" borderId="57" xfId="0" applyNumberFormat="1" applyFont="1" applyFill="1" applyBorder="1" applyAlignment="1">
      <alignment horizontal="center" vertical="center"/>
    </xf>
    <xf numFmtId="0" fontId="3" fillId="25" borderId="50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top" wrapText="1"/>
    </xf>
    <xf numFmtId="2" fontId="41" fillId="25" borderId="37" xfId="0" applyNumberFormat="1" applyFont="1" applyFill="1" applyBorder="1" applyAlignment="1">
      <alignment horizontal="left" vertical="top" wrapText="1"/>
    </xf>
    <xf numFmtId="2" fontId="3" fillId="25" borderId="6" xfId="0" applyNumberFormat="1" applyFont="1" applyFill="1" applyBorder="1" applyAlignment="1">
      <alignment horizontal="left" vertical="center" wrapText="1"/>
    </xf>
    <xf numFmtId="49" fontId="3" fillId="25" borderId="6" xfId="0" applyNumberFormat="1" applyFont="1" applyFill="1" applyBorder="1" applyAlignment="1" applyProtection="1">
      <alignment horizontal="left" vertical="center" wrapText="1"/>
    </xf>
    <xf numFmtId="4" fontId="41" fillId="25" borderId="38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58" xfId="0" applyNumberFormat="1" applyFont="1" applyFill="1" applyBorder="1" applyAlignment="1">
      <alignment horizontal="center" vertical="center" wrapText="1"/>
    </xf>
    <xf numFmtId="0" fontId="39" fillId="25" borderId="64" xfId="0" applyFont="1" applyFill="1" applyBorder="1" applyAlignment="1">
      <alignment horizontal="center" vertical="center"/>
    </xf>
    <xf numFmtId="0" fontId="39" fillId="25" borderId="65" xfId="0" applyFont="1" applyFill="1" applyBorder="1" applyAlignment="1">
      <alignment horizontal="center" vertical="center"/>
    </xf>
    <xf numFmtId="0" fontId="39" fillId="25" borderId="68" xfId="0" applyFont="1" applyFill="1" applyBorder="1" applyAlignment="1">
      <alignment horizontal="center" vertical="center"/>
    </xf>
    <xf numFmtId="0" fontId="39" fillId="25" borderId="66" xfId="0" applyFont="1" applyFill="1" applyBorder="1" applyAlignment="1">
      <alignment horizontal="center" vertical="center"/>
    </xf>
    <xf numFmtId="0" fontId="41" fillId="25" borderId="32" xfId="0" applyFont="1" applyFill="1" applyBorder="1" applyAlignment="1">
      <alignment horizontal="left" vertical="center" wrapText="1"/>
    </xf>
    <xf numFmtId="0" fontId="41" fillId="25" borderId="50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0" borderId="38" xfId="2" applyNumberFormat="1" applyFont="1" applyFill="1" applyBorder="1" applyAlignment="1">
      <alignment horizontal="center" vertical="center" wrapText="1"/>
    </xf>
    <xf numFmtId="4" fontId="32" fillId="0" borderId="39" xfId="2" applyNumberFormat="1" applyFont="1" applyFill="1" applyBorder="1" applyAlignment="1">
      <alignment horizontal="center" vertical="center" wrapText="1"/>
    </xf>
    <xf numFmtId="4" fontId="32" fillId="0" borderId="40" xfId="2" applyNumberFormat="1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2" fontId="32" fillId="0" borderId="32" xfId="0" applyNumberFormat="1" applyFont="1" applyFill="1" applyBorder="1" applyAlignment="1">
      <alignment horizontal="center" vertical="center" wrapText="1"/>
    </xf>
    <xf numFmtId="2" fontId="32" fillId="0" borderId="33" xfId="0" applyNumberFormat="1" applyFont="1" applyFill="1" applyBorder="1" applyAlignment="1">
      <alignment horizontal="center" vertical="center" wrapText="1"/>
    </xf>
    <xf numFmtId="2" fontId="32" fillId="0" borderId="34" xfId="0" applyNumberFormat="1" applyFont="1" applyFill="1" applyBorder="1" applyAlignment="1">
      <alignment horizontal="center" vertical="center" wrapText="1"/>
    </xf>
    <xf numFmtId="165" fontId="32" fillId="0" borderId="38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165" fontId="32" fillId="0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25" borderId="67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43" xfId="0" applyNumberFormat="1" applyFont="1" applyFill="1" applyBorder="1" applyAlignment="1" applyProtection="1">
      <alignment horizontal="center" vertical="center" wrapText="1"/>
      <protection locked="0"/>
    </xf>
    <xf numFmtId="0" fontId="41" fillId="25" borderId="50" xfId="0" applyFont="1" applyFill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center" vertical="top" wrapText="1"/>
    </xf>
    <xf numFmtId="2" fontId="32" fillId="25" borderId="35" xfId="0" applyNumberFormat="1" applyFont="1" applyFill="1" applyBorder="1" applyAlignment="1">
      <alignment horizontal="left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4" fontId="32" fillId="25" borderId="6" xfId="2" applyNumberFormat="1" applyFont="1" applyFill="1" applyBorder="1" applyAlignment="1">
      <alignment horizontal="center" vertical="center"/>
    </xf>
    <xf numFmtId="4" fontId="32" fillId="25" borderId="2" xfId="2" applyNumberFormat="1" applyFont="1" applyFill="1" applyBorder="1" applyAlignment="1">
      <alignment horizontal="center" vertical="center"/>
    </xf>
    <xf numFmtId="49" fontId="45" fillId="25" borderId="1" xfId="0" applyNumberFormat="1" applyFont="1" applyFill="1" applyBorder="1" applyAlignment="1" applyProtection="1">
      <alignment horizontal="left" vertical="center" wrapText="1"/>
    </xf>
    <xf numFmtId="170" fontId="45" fillId="25" borderId="2" xfId="0" applyNumberFormat="1" applyFont="1" applyFill="1" applyBorder="1" applyAlignment="1">
      <alignment horizontal="center" vertical="center" wrapText="1"/>
    </xf>
    <xf numFmtId="2" fontId="45" fillId="25" borderId="1" xfId="0" applyNumberFormat="1" applyFont="1" applyFill="1" applyBorder="1" applyAlignment="1">
      <alignment horizontal="left" vertical="center" wrapText="1"/>
    </xf>
    <xf numFmtId="4" fontId="3" fillId="25" borderId="22" xfId="0" applyNumberFormat="1" applyFont="1" applyFill="1" applyBorder="1" applyAlignment="1">
      <alignment horizontal="center" vertical="top" wrapText="1"/>
    </xf>
    <xf numFmtId="49" fontId="41" fillId="25" borderId="44" xfId="0" applyNumberFormat="1" applyFont="1" applyFill="1" applyBorder="1" applyAlignment="1">
      <alignment horizontal="center" vertical="top" wrapText="1"/>
    </xf>
    <xf numFmtId="170" fontId="46" fillId="25" borderId="2" xfId="0" applyNumberFormat="1" applyFont="1" applyFill="1" applyBorder="1" applyAlignment="1">
      <alignment horizontal="center" vertical="center" wrapText="1"/>
    </xf>
    <xf numFmtId="4" fontId="41" fillId="25" borderId="6" xfId="2" applyNumberFormat="1" applyFont="1" applyFill="1" applyBorder="1" applyAlignment="1">
      <alignment horizontal="center" vertical="center"/>
    </xf>
    <xf numFmtId="4" fontId="3" fillId="25" borderId="51" xfId="0" applyNumberFormat="1" applyFont="1" applyFill="1" applyBorder="1" applyAlignment="1">
      <alignment horizontal="center" vertical="center" wrapText="1"/>
    </xf>
    <xf numFmtId="4" fontId="3" fillId="25" borderId="3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 applyProtection="1">
      <alignment horizontal="center" vertical="center" wrapText="1"/>
    </xf>
    <xf numFmtId="4" fontId="3" fillId="25" borderId="35" xfId="0" applyNumberFormat="1" applyFont="1" applyFill="1" applyBorder="1" applyAlignment="1">
      <alignment horizontal="center" vertical="center"/>
    </xf>
    <xf numFmtId="4" fontId="41" fillId="25" borderId="35" xfId="0" applyNumberFormat="1" applyFont="1" applyFill="1" applyBorder="1" applyAlignment="1">
      <alignment horizontal="center" vertical="center" wrapText="1"/>
    </xf>
    <xf numFmtId="0" fontId="45" fillId="25" borderId="1" xfId="0" applyFont="1" applyFill="1" applyBorder="1" applyAlignment="1">
      <alignment vertical="top" wrapText="1"/>
    </xf>
    <xf numFmtId="4" fontId="3" fillId="25" borderId="23" xfId="2" applyNumberFormat="1" applyFont="1" applyFill="1" applyBorder="1" applyAlignment="1">
      <alignment horizontal="center" vertical="center"/>
    </xf>
    <xf numFmtId="4" fontId="3" fillId="25" borderId="29" xfId="2" applyNumberFormat="1" applyFont="1" applyFill="1" applyBorder="1" applyAlignment="1">
      <alignment horizontal="center" vertical="center"/>
    </xf>
    <xf numFmtId="49" fontId="3" fillId="25" borderId="70" xfId="0" applyNumberFormat="1" applyFont="1" applyFill="1" applyBorder="1" applyAlignment="1">
      <alignment horizontal="center" vertical="top" wrapText="1"/>
    </xf>
    <xf numFmtId="0" fontId="45" fillId="25" borderId="4" xfId="0" applyFont="1" applyFill="1" applyBorder="1" applyAlignment="1">
      <alignment vertical="top" wrapText="1"/>
    </xf>
    <xf numFmtId="170" fontId="45" fillId="25" borderId="9" xfId="0" applyNumberFormat="1" applyFont="1" applyFill="1" applyBorder="1" applyAlignment="1">
      <alignment horizontal="center" vertical="center" wrapText="1"/>
    </xf>
    <xf numFmtId="4" fontId="3" fillId="25" borderId="49" xfId="2" applyNumberFormat="1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 applyProtection="1">
      <alignment horizontal="center" vertical="center" wrapText="1"/>
    </xf>
    <xf numFmtId="4" fontId="3" fillId="25" borderId="9" xfId="0" applyNumberFormat="1" applyFont="1" applyFill="1" applyBorder="1" applyAlignment="1" applyProtection="1">
      <alignment horizontal="center" vertical="center" wrapText="1"/>
    </xf>
    <xf numFmtId="49" fontId="3" fillId="25" borderId="36" xfId="0" applyNumberFormat="1" applyFont="1" applyFill="1" applyBorder="1" applyAlignment="1">
      <alignment horizontal="center" vertical="top" wrapText="1"/>
    </xf>
    <xf numFmtId="49" fontId="3" fillId="25" borderId="42" xfId="0" applyNumberFormat="1" applyFont="1" applyFill="1" applyBorder="1" applyAlignment="1">
      <alignment horizontal="center" vertical="top" wrapText="1"/>
    </xf>
    <xf numFmtId="2" fontId="3" fillId="25" borderId="8" xfId="0" applyNumberFormat="1" applyFont="1" applyFill="1" applyBorder="1" applyAlignment="1">
      <alignment horizontal="left" vertical="center" wrapText="1"/>
    </xf>
    <xf numFmtId="4" fontId="3" fillId="25" borderId="27" xfId="0" applyNumberFormat="1" applyFont="1" applyFill="1" applyBorder="1" applyAlignment="1" applyProtection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14" t="s">
        <v>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32.25" customHeight="1" x14ac:dyDescent="0.25">
      <c r="A2" s="316" t="s">
        <v>0</v>
      </c>
      <c r="B2" s="1" t="s">
        <v>1</v>
      </c>
      <c r="C2" s="317" t="s">
        <v>17</v>
      </c>
      <c r="D2" s="318" t="s">
        <v>39</v>
      </c>
      <c r="E2" s="318"/>
      <c r="F2" s="318"/>
      <c r="G2" s="319" t="s">
        <v>47</v>
      </c>
      <c r="H2" s="319"/>
      <c r="I2" s="319"/>
      <c r="J2" s="320" t="s">
        <v>45</v>
      </c>
      <c r="K2" s="321"/>
      <c r="L2" s="322"/>
      <c r="M2" s="323" t="s">
        <v>40</v>
      </c>
      <c r="N2" s="323" t="s">
        <v>41</v>
      </c>
    </row>
    <row r="3" spans="1:14" ht="25.5" x14ac:dyDescent="0.25">
      <c r="A3" s="316"/>
      <c r="B3" s="2" t="s">
        <v>2</v>
      </c>
      <c r="C3" s="317"/>
      <c r="D3" s="3" t="s">
        <v>23</v>
      </c>
      <c r="E3" s="3" t="s">
        <v>24</v>
      </c>
      <c r="F3" s="3" t="s">
        <v>25</v>
      </c>
      <c r="G3" s="3" t="s">
        <v>23</v>
      </c>
      <c r="H3" s="3" t="s">
        <v>24</v>
      </c>
      <c r="I3" s="3" t="s">
        <v>25</v>
      </c>
      <c r="J3" s="3" t="s">
        <v>23</v>
      </c>
      <c r="K3" s="3" t="s">
        <v>24</v>
      </c>
      <c r="L3" s="3" t="s">
        <v>25</v>
      </c>
      <c r="M3" s="324"/>
      <c r="N3" s="324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13" t="s">
        <v>43</v>
      </c>
      <c r="C5" s="313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46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44</v>
      </c>
      <c r="C7" s="10" t="s">
        <v>46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32" t="s">
        <v>0</v>
      </c>
      <c r="B1" s="17" t="s">
        <v>1</v>
      </c>
      <c r="C1" s="333" t="s">
        <v>17</v>
      </c>
      <c r="D1" s="334" t="s">
        <v>58</v>
      </c>
      <c r="E1" s="334"/>
      <c r="F1" s="334"/>
      <c r="G1" s="334"/>
      <c r="H1" s="334" t="s">
        <v>59</v>
      </c>
      <c r="I1" s="334"/>
      <c r="J1" s="334"/>
      <c r="K1" s="334"/>
      <c r="L1" s="335" t="s">
        <v>69</v>
      </c>
      <c r="M1" s="336"/>
      <c r="N1" s="336"/>
      <c r="O1" s="337"/>
      <c r="P1" s="329" t="s">
        <v>60</v>
      </c>
      <c r="Q1" s="329"/>
      <c r="R1" s="329"/>
      <c r="S1" s="329"/>
      <c r="T1" s="329" t="s">
        <v>61</v>
      </c>
      <c r="U1" s="330"/>
      <c r="V1" s="330"/>
      <c r="W1" s="330"/>
    </row>
    <row r="2" spans="1:23" ht="22.5" x14ac:dyDescent="0.25">
      <c r="A2" s="332"/>
      <c r="B2" s="17" t="s">
        <v>2</v>
      </c>
      <c r="C2" s="333"/>
      <c r="D2" s="18" t="s">
        <v>23</v>
      </c>
      <c r="E2" s="18" t="s">
        <v>24</v>
      </c>
      <c r="F2" s="18" t="s">
        <v>48</v>
      </c>
      <c r="G2" s="18" t="s">
        <v>25</v>
      </c>
      <c r="H2" s="18" t="s">
        <v>23</v>
      </c>
      <c r="I2" s="18" t="s">
        <v>24</v>
      </c>
      <c r="J2" s="18" t="s">
        <v>48</v>
      </c>
      <c r="K2" s="18" t="s">
        <v>25</v>
      </c>
      <c r="L2" s="18" t="s">
        <v>23</v>
      </c>
      <c r="M2" s="18" t="s">
        <v>24</v>
      </c>
      <c r="N2" s="18" t="s">
        <v>48</v>
      </c>
      <c r="O2" s="18" t="s">
        <v>25</v>
      </c>
      <c r="P2" s="18" t="s">
        <v>23</v>
      </c>
      <c r="Q2" s="18" t="s">
        <v>24</v>
      </c>
      <c r="R2" s="18" t="s">
        <v>48</v>
      </c>
      <c r="S2" s="18" t="s">
        <v>25</v>
      </c>
      <c r="T2" s="18" t="s">
        <v>23</v>
      </c>
      <c r="U2" s="19" t="s">
        <v>24</v>
      </c>
      <c r="V2" s="18" t="s">
        <v>48</v>
      </c>
      <c r="W2" s="18" t="s">
        <v>25</v>
      </c>
    </row>
    <row r="3" spans="1:23" x14ac:dyDescent="0.25">
      <c r="A3" s="15" t="s">
        <v>3</v>
      </c>
      <c r="B3" s="15" t="s">
        <v>13</v>
      </c>
      <c r="C3" s="15" t="s">
        <v>27</v>
      </c>
      <c r="D3" s="15" t="s">
        <v>29</v>
      </c>
      <c r="E3" s="15" t="s">
        <v>15</v>
      </c>
      <c r="F3" s="15" t="s">
        <v>30</v>
      </c>
      <c r="G3" s="15" t="s">
        <v>30</v>
      </c>
      <c r="H3" s="15" t="s">
        <v>38</v>
      </c>
      <c r="I3" s="15" t="s">
        <v>31</v>
      </c>
      <c r="J3" s="15" t="s">
        <v>32</v>
      </c>
      <c r="K3" s="15" t="s">
        <v>33</v>
      </c>
      <c r="L3" s="15" t="s">
        <v>34</v>
      </c>
      <c r="M3" s="15" t="s">
        <v>35</v>
      </c>
      <c r="N3" s="15" t="s">
        <v>36</v>
      </c>
      <c r="O3" s="15" t="s">
        <v>37</v>
      </c>
      <c r="P3" s="15" t="s">
        <v>16</v>
      </c>
      <c r="Q3" s="15" t="s">
        <v>31</v>
      </c>
      <c r="R3" s="15" t="s">
        <v>57</v>
      </c>
      <c r="S3" s="15" t="s">
        <v>32</v>
      </c>
      <c r="T3" s="15" t="s">
        <v>33</v>
      </c>
      <c r="U3" s="15" t="s">
        <v>62</v>
      </c>
      <c r="V3" s="15" t="s">
        <v>51</v>
      </c>
      <c r="W3" s="15" t="s">
        <v>56</v>
      </c>
    </row>
    <row r="4" spans="1:23" x14ac:dyDescent="0.25">
      <c r="A4" s="331" t="s">
        <v>26</v>
      </c>
      <c r="B4" s="331"/>
      <c r="C4" s="331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13" t="s">
        <v>9</v>
      </c>
      <c r="C5" s="313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50</v>
      </c>
      <c r="C6" s="1" t="s">
        <v>55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313" t="s">
        <v>63</v>
      </c>
      <c r="C7" s="313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64</v>
      </c>
      <c r="C8" s="1" t="s">
        <v>55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65</v>
      </c>
      <c r="C9" s="1" t="s">
        <v>55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27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66</v>
      </c>
      <c r="B11" s="25" t="s">
        <v>67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27</v>
      </c>
      <c r="B12" s="313" t="s">
        <v>11</v>
      </c>
      <c r="C12" s="313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28</v>
      </c>
      <c r="B13" s="29" t="s">
        <v>14</v>
      </c>
      <c r="C13" s="1" t="s">
        <v>55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325" t="s">
        <v>12</v>
      </c>
      <c r="C14" s="326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23" t="s">
        <v>19</v>
      </c>
      <c r="B15" s="25" t="s">
        <v>68</v>
      </c>
      <c r="C15" s="1" t="s">
        <v>55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27"/>
      <c r="B16" s="25" t="s">
        <v>52</v>
      </c>
      <c r="C16" s="1" t="s">
        <v>55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27"/>
      <c r="B17" s="25" t="s">
        <v>53</v>
      </c>
      <c r="C17" s="1" t="s">
        <v>55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28"/>
      <c r="B18" s="25" t="s">
        <v>54</v>
      </c>
      <c r="C18" s="1" t="s">
        <v>55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2"/>
  <sheetViews>
    <sheetView tabSelected="1" view="pageBreakPreview" topLeftCell="B1" zoomScale="60" zoomScaleNormal="60" workbookViewId="0">
      <pane xSplit="4" ySplit="2" topLeftCell="F56" activePane="bottomRight" state="frozen"/>
      <selection activeCell="B1" sqref="B1"/>
      <selection pane="topRight" activeCell="F1" sqref="F1"/>
      <selection pane="bottomLeft" activeCell="B3" sqref="B3"/>
      <selection pane="bottomRight" activeCell="H75" sqref="H75"/>
    </sheetView>
  </sheetViews>
  <sheetFormatPr defaultRowHeight="18.75" x14ac:dyDescent="0.3"/>
  <cols>
    <col min="1" max="1" width="11.140625" style="39" customWidth="1"/>
    <col min="2" max="2" width="7.7109375" style="53" customWidth="1"/>
    <col min="3" max="3" width="19.140625" style="53" customWidth="1"/>
    <col min="4" max="4" width="80.28515625" style="40" customWidth="1"/>
    <col min="5" max="5" width="13.140625" style="41" customWidth="1"/>
    <col min="6" max="6" width="23.140625" style="42" customWidth="1"/>
    <col min="7" max="7" width="21.85546875" style="42" customWidth="1"/>
    <col min="8" max="8" width="20" style="42" customWidth="1"/>
    <col min="9" max="9" width="19.85546875" style="42" customWidth="1"/>
    <col min="10" max="10" width="23.140625" style="41" customWidth="1"/>
    <col min="11" max="11" width="21.85546875" style="41" customWidth="1"/>
    <col min="12" max="12" width="20.85546875" style="41" customWidth="1"/>
    <col min="13" max="13" width="25.42578125" style="41" customWidth="1"/>
    <col min="14" max="14" width="22.85546875" style="43" customWidth="1"/>
    <col min="15" max="15" width="24.140625" style="43" customWidth="1"/>
    <col min="16" max="16" width="19.28515625" style="43" customWidth="1"/>
    <col min="17" max="17" width="20.85546875" style="43" customWidth="1"/>
    <col min="18" max="18" width="11.85546875" style="43" customWidth="1"/>
    <col min="19" max="19" width="12.5703125" style="43" customWidth="1"/>
    <col min="20" max="20" width="15.7109375" style="43" customWidth="1"/>
    <col min="21" max="21" width="11.5703125" style="43" customWidth="1"/>
    <col min="22" max="22" width="11.140625" style="43" customWidth="1"/>
    <col min="23" max="23" width="13" style="43" customWidth="1"/>
    <col min="24" max="24" width="15.85546875" style="43" customWidth="1"/>
    <col min="25" max="25" width="14.28515625" style="43" customWidth="1"/>
    <col min="26" max="27" width="9.140625" style="41" customWidth="1"/>
    <col min="28" max="16384" width="9.140625" style="41"/>
  </cols>
  <sheetData>
    <row r="1" spans="1:25" s="36" customFormat="1" ht="42" customHeight="1" thickBot="1" x14ac:dyDescent="0.35">
      <c r="A1" s="338" t="s">
        <v>148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s="37" customFormat="1" ht="41.25" customHeight="1" x14ac:dyDescent="0.3">
      <c r="A2" s="345" t="s">
        <v>0</v>
      </c>
      <c r="B2" s="364" t="s">
        <v>0</v>
      </c>
      <c r="C2" s="54" t="s">
        <v>183</v>
      </c>
      <c r="D2" s="71" t="s">
        <v>1</v>
      </c>
      <c r="E2" s="347" t="s">
        <v>17</v>
      </c>
      <c r="F2" s="349" t="s">
        <v>196</v>
      </c>
      <c r="G2" s="350"/>
      <c r="H2" s="350"/>
      <c r="I2" s="351"/>
      <c r="J2" s="352" t="s">
        <v>177</v>
      </c>
      <c r="K2" s="353"/>
      <c r="L2" s="353"/>
      <c r="M2" s="354"/>
      <c r="N2" s="355" t="s">
        <v>198</v>
      </c>
      <c r="O2" s="356"/>
      <c r="P2" s="356"/>
      <c r="Q2" s="357"/>
      <c r="R2" s="358" t="s">
        <v>197</v>
      </c>
      <c r="S2" s="359"/>
      <c r="T2" s="359"/>
      <c r="U2" s="360"/>
      <c r="V2" s="361" t="s">
        <v>189</v>
      </c>
      <c r="W2" s="362"/>
      <c r="X2" s="362"/>
      <c r="Y2" s="363"/>
    </row>
    <row r="3" spans="1:25" s="37" customFormat="1" ht="45.75" customHeight="1" x14ac:dyDescent="0.3">
      <c r="A3" s="346"/>
      <c r="B3" s="365"/>
      <c r="C3" s="55"/>
      <c r="D3" s="72" t="s">
        <v>2</v>
      </c>
      <c r="E3" s="348"/>
      <c r="F3" s="56" t="s">
        <v>23</v>
      </c>
      <c r="G3" s="57" t="s">
        <v>24</v>
      </c>
      <c r="H3" s="57" t="s">
        <v>48</v>
      </c>
      <c r="I3" s="58" t="s">
        <v>25</v>
      </c>
      <c r="J3" s="59" t="s">
        <v>23</v>
      </c>
      <c r="K3" s="60" t="s">
        <v>24</v>
      </c>
      <c r="L3" s="60" t="s">
        <v>48</v>
      </c>
      <c r="M3" s="73" t="s">
        <v>25</v>
      </c>
      <c r="N3" s="61" t="s">
        <v>23</v>
      </c>
      <c r="O3" s="62" t="s">
        <v>24</v>
      </c>
      <c r="P3" s="62" t="s">
        <v>48</v>
      </c>
      <c r="Q3" s="63" t="s">
        <v>25</v>
      </c>
      <c r="R3" s="61" t="s">
        <v>23</v>
      </c>
      <c r="S3" s="62" t="s">
        <v>24</v>
      </c>
      <c r="T3" s="62" t="s">
        <v>48</v>
      </c>
      <c r="U3" s="63" t="s">
        <v>25</v>
      </c>
      <c r="V3" s="61" t="s">
        <v>23</v>
      </c>
      <c r="W3" s="62" t="s">
        <v>24</v>
      </c>
      <c r="X3" s="62" t="s">
        <v>48</v>
      </c>
      <c r="Y3" s="63" t="s">
        <v>25</v>
      </c>
    </row>
    <row r="4" spans="1:25" s="37" customFormat="1" ht="19.5" thickBot="1" x14ac:dyDescent="0.35">
      <c r="A4" s="64" t="s">
        <v>3</v>
      </c>
      <c r="B4" s="65"/>
      <c r="C4" s="65"/>
      <c r="D4" s="65" t="s">
        <v>13</v>
      </c>
      <c r="E4" s="70" t="s">
        <v>27</v>
      </c>
      <c r="F4" s="226">
        <v>4</v>
      </c>
      <c r="G4" s="66">
        <v>5</v>
      </c>
      <c r="H4" s="66">
        <v>6</v>
      </c>
      <c r="I4" s="67" t="s">
        <v>38</v>
      </c>
      <c r="J4" s="68" t="s">
        <v>31</v>
      </c>
      <c r="K4" s="69" t="s">
        <v>32</v>
      </c>
      <c r="L4" s="69" t="s">
        <v>33</v>
      </c>
      <c r="M4" s="70" t="s">
        <v>34</v>
      </c>
      <c r="N4" s="68" t="s">
        <v>35</v>
      </c>
      <c r="O4" s="69" t="s">
        <v>36</v>
      </c>
      <c r="P4" s="69" t="s">
        <v>37</v>
      </c>
      <c r="Q4" s="70" t="s">
        <v>70</v>
      </c>
      <c r="R4" s="68" t="s">
        <v>71</v>
      </c>
      <c r="S4" s="69" t="s">
        <v>57</v>
      </c>
      <c r="T4" s="69" t="s">
        <v>72</v>
      </c>
      <c r="U4" s="70" t="s">
        <v>192</v>
      </c>
      <c r="V4" s="68" t="s">
        <v>62</v>
      </c>
      <c r="W4" s="69" t="s">
        <v>51</v>
      </c>
      <c r="X4" s="69" t="s">
        <v>56</v>
      </c>
      <c r="Y4" s="70" t="s">
        <v>193</v>
      </c>
    </row>
    <row r="5" spans="1:25" s="38" customFormat="1" ht="21" thickBot="1" x14ac:dyDescent="0.35">
      <c r="A5" s="339" t="s">
        <v>4</v>
      </c>
      <c r="B5" s="340"/>
      <c r="C5" s="340"/>
      <c r="D5" s="340"/>
      <c r="E5" s="340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0"/>
      <c r="S5" s="340"/>
      <c r="T5" s="340"/>
      <c r="U5" s="340"/>
      <c r="V5" s="340"/>
      <c r="W5" s="340"/>
      <c r="X5" s="340"/>
      <c r="Y5" s="342"/>
    </row>
    <row r="6" spans="1:25" s="48" customFormat="1" ht="19.5" x14ac:dyDescent="0.35">
      <c r="A6" s="75"/>
      <c r="B6" s="76"/>
      <c r="C6" s="76"/>
      <c r="D6" s="343" t="s">
        <v>73</v>
      </c>
      <c r="E6" s="344"/>
      <c r="F6" s="77">
        <f>F7+F51+F55+F61+F70+F75</f>
        <v>4348639673.6599998</v>
      </c>
      <c r="G6" s="78">
        <f t="shared" ref="G6:Q6" si="0">G7+G51+G55+G61+G70+G75</f>
        <v>3309661073.7599998</v>
      </c>
      <c r="H6" s="78">
        <f t="shared" si="0"/>
        <v>103596686.77</v>
      </c>
      <c r="I6" s="79">
        <f t="shared" si="0"/>
        <v>935381913.13</v>
      </c>
      <c r="J6" s="232">
        <f t="shared" si="0"/>
        <v>5766181437</v>
      </c>
      <c r="K6" s="78">
        <f t="shared" si="0"/>
        <v>4435053826</v>
      </c>
      <c r="L6" s="78">
        <f t="shared" si="0"/>
        <v>139825500</v>
      </c>
      <c r="M6" s="234">
        <f t="shared" si="0"/>
        <v>1191302111</v>
      </c>
      <c r="N6" s="77">
        <f t="shared" si="0"/>
        <v>3559129558.170001</v>
      </c>
      <c r="O6" s="78">
        <f t="shared" si="0"/>
        <v>2744216383.0300002</v>
      </c>
      <c r="P6" s="78">
        <f t="shared" si="0"/>
        <v>87166069.650000006</v>
      </c>
      <c r="Q6" s="79">
        <f t="shared" si="0"/>
        <v>727747105.49000001</v>
      </c>
      <c r="R6" s="232">
        <f>N6/F6*100</f>
        <v>81.844664659798923</v>
      </c>
      <c r="S6" s="78">
        <f t="shared" ref="S6:U22" si="1">O6/G6*100</f>
        <v>82.915329451314008</v>
      </c>
      <c r="T6" s="78">
        <f t="shared" si="1"/>
        <v>84.139823741198981</v>
      </c>
      <c r="U6" s="79">
        <f t="shared" si="1"/>
        <v>77.802135713186189</v>
      </c>
      <c r="V6" s="77">
        <f>N6/J6*100</f>
        <v>61.724203392769539</v>
      </c>
      <c r="W6" s="78">
        <f>O6/K6*100</f>
        <v>61.875604912444196</v>
      </c>
      <c r="X6" s="78">
        <f>P6/L6*100</f>
        <v>62.339179656071323</v>
      </c>
      <c r="Y6" s="79">
        <f>Q6/M6*100</f>
        <v>61.088375381045559</v>
      </c>
    </row>
    <row r="7" spans="1:25" s="38" customFormat="1" ht="37.5" customHeight="1" x14ac:dyDescent="0.3">
      <c r="A7" s="80" t="s">
        <v>3</v>
      </c>
      <c r="B7" s="81" t="s">
        <v>3</v>
      </c>
      <c r="C7" s="81"/>
      <c r="D7" s="82" t="s">
        <v>74</v>
      </c>
      <c r="E7" s="83"/>
      <c r="F7" s="230">
        <f>F8+F21+F38+F45+F47+F49</f>
        <v>4130734816.8099999</v>
      </c>
      <c r="G7" s="227">
        <f t="shared" ref="G7:Q7" si="2">G8+G21+G38+G45+G47+G49</f>
        <v>3265721071.7599998</v>
      </c>
      <c r="H7" s="227">
        <f t="shared" si="2"/>
        <v>103596686.77</v>
      </c>
      <c r="I7" s="231">
        <f t="shared" si="2"/>
        <v>761417058.27999997</v>
      </c>
      <c r="J7" s="229">
        <f t="shared" si="2"/>
        <v>5496898888</v>
      </c>
      <c r="K7" s="227">
        <f t="shared" si="2"/>
        <v>4384760486</v>
      </c>
      <c r="L7" s="227">
        <f t="shared" si="2"/>
        <v>139825500</v>
      </c>
      <c r="M7" s="228">
        <f t="shared" si="2"/>
        <v>972312902</v>
      </c>
      <c r="N7" s="230">
        <f t="shared" si="2"/>
        <v>3366668786.7700009</v>
      </c>
      <c r="O7" s="227">
        <f t="shared" si="2"/>
        <v>2701939279.4500003</v>
      </c>
      <c r="P7" s="227">
        <f t="shared" si="2"/>
        <v>87166069.650000006</v>
      </c>
      <c r="Q7" s="231">
        <f t="shared" si="2"/>
        <v>577563437.66999996</v>
      </c>
      <c r="R7" s="235">
        <f>N7/F7*100</f>
        <v>81.502902899245981</v>
      </c>
      <c r="S7" s="85">
        <f t="shared" si="1"/>
        <v>82.736376441171089</v>
      </c>
      <c r="T7" s="85">
        <f t="shared" si="1"/>
        <v>84.139823741198981</v>
      </c>
      <c r="U7" s="86">
        <f t="shared" si="1"/>
        <v>75.85375601837508</v>
      </c>
      <c r="V7" s="84">
        <f t="shared" ref="V7:Y76" si="3">N7/J7*100</f>
        <v>61.246693005752832</v>
      </c>
      <c r="W7" s="85">
        <f t="shared" si="3"/>
        <v>61.621137302184678</v>
      </c>
      <c r="X7" s="85">
        <f t="shared" si="3"/>
        <v>62.339179656071323</v>
      </c>
      <c r="Y7" s="86">
        <f t="shared" si="3"/>
        <v>59.400984650309617</v>
      </c>
    </row>
    <row r="8" spans="1:25" s="48" customFormat="1" ht="57" customHeight="1" x14ac:dyDescent="0.35">
      <c r="A8" s="44" t="s">
        <v>5</v>
      </c>
      <c r="B8" s="52" t="s">
        <v>5</v>
      </c>
      <c r="C8" s="52" t="s">
        <v>5</v>
      </c>
      <c r="D8" s="304" t="s">
        <v>170</v>
      </c>
      <c r="E8" s="236"/>
      <c r="F8" s="45">
        <f>SUM(F9:F20)</f>
        <v>3723246881.5299997</v>
      </c>
      <c r="G8" s="46">
        <f t="shared" ref="G8:Q8" si="4">SUM(G9:G20)</f>
        <v>3101478274.3699999</v>
      </c>
      <c r="H8" s="46">
        <f t="shared" si="4"/>
        <v>0</v>
      </c>
      <c r="I8" s="47">
        <f t="shared" si="4"/>
        <v>621768607.15999997</v>
      </c>
      <c r="J8" s="243">
        <f t="shared" si="4"/>
        <v>4971795568</v>
      </c>
      <c r="K8" s="46">
        <f t="shared" si="4"/>
        <v>4170511586</v>
      </c>
      <c r="L8" s="46">
        <f t="shared" si="4"/>
        <v>0</v>
      </c>
      <c r="M8" s="170">
        <f t="shared" si="4"/>
        <v>801283982</v>
      </c>
      <c r="N8" s="45">
        <f t="shared" si="4"/>
        <v>3152441811.6000004</v>
      </c>
      <c r="O8" s="46">
        <f t="shared" si="4"/>
        <v>2615552185.4700003</v>
      </c>
      <c r="P8" s="46">
        <f t="shared" si="4"/>
        <v>0</v>
      </c>
      <c r="Q8" s="47">
        <f t="shared" si="4"/>
        <v>536889626.13</v>
      </c>
      <c r="R8" s="291">
        <f t="shared" ref="R8:S73" si="5">N8/F8*100</f>
        <v>84.6691587183862</v>
      </c>
      <c r="S8" s="50">
        <f t="shared" si="1"/>
        <v>84.332436150993018</v>
      </c>
      <c r="T8" s="50">
        <v>0</v>
      </c>
      <c r="U8" s="51">
        <f t="shared" si="1"/>
        <v>86.348783124047628</v>
      </c>
      <c r="V8" s="49">
        <f t="shared" si="3"/>
        <v>63.406505124427923</v>
      </c>
      <c r="W8" s="50">
        <f t="shared" si="3"/>
        <v>62.715379912866162</v>
      </c>
      <c r="X8" s="50">
        <v>0</v>
      </c>
      <c r="Y8" s="51">
        <f t="shared" si="3"/>
        <v>67.003663893283715</v>
      </c>
    </row>
    <row r="9" spans="1:25" s="37" customFormat="1" ht="39" customHeight="1" x14ac:dyDescent="0.3">
      <c r="A9" s="87" t="s">
        <v>149</v>
      </c>
      <c r="B9" s="88"/>
      <c r="C9" s="88" t="s">
        <v>94</v>
      </c>
      <c r="D9" s="89" t="s">
        <v>18</v>
      </c>
      <c r="E9" s="90" t="s">
        <v>201</v>
      </c>
      <c r="F9" s="91">
        <f>G9+H9+I9</f>
        <v>619367665.15999997</v>
      </c>
      <c r="G9" s="92"/>
      <c r="H9" s="93"/>
      <c r="I9" s="94">
        <v>619367665.15999997</v>
      </c>
      <c r="J9" s="95">
        <f>K9+L9+M9</f>
        <v>797139682</v>
      </c>
      <c r="K9" s="92"/>
      <c r="L9" s="93"/>
      <c r="M9" s="120">
        <v>797139682</v>
      </c>
      <c r="N9" s="91">
        <f>O9+P9+Q9</f>
        <v>534738641.22000003</v>
      </c>
      <c r="O9" s="92"/>
      <c r="P9" s="93"/>
      <c r="Q9" s="96">
        <v>534738641.22000003</v>
      </c>
      <c r="R9" s="162">
        <f t="shared" si="5"/>
        <v>86.336221811298813</v>
      </c>
      <c r="S9" s="98"/>
      <c r="T9" s="98"/>
      <c r="U9" s="99">
        <f t="shared" si="1"/>
        <v>86.336221811298813</v>
      </c>
      <c r="V9" s="97">
        <f t="shared" si="3"/>
        <v>67.08217559541842</v>
      </c>
      <c r="W9" s="98"/>
      <c r="X9" s="98"/>
      <c r="Y9" s="99">
        <f t="shared" si="3"/>
        <v>67.08217559541842</v>
      </c>
    </row>
    <row r="10" spans="1:25" s="37" customFormat="1" ht="80.25" customHeight="1" x14ac:dyDescent="0.3">
      <c r="A10" s="87" t="s">
        <v>150</v>
      </c>
      <c r="B10" s="88"/>
      <c r="C10" s="88" t="s">
        <v>95</v>
      </c>
      <c r="D10" s="89" t="s">
        <v>130</v>
      </c>
      <c r="E10" s="90" t="s">
        <v>201</v>
      </c>
      <c r="F10" s="91">
        <f t="shared" ref="F10:F20" si="6">G10+H10+I10</f>
        <v>315000</v>
      </c>
      <c r="G10" s="92"/>
      <c r="H10" s="93"/>
      <c r="I10" s="96">
        <v>315000</v>
      </c>
      <c r="J10" s="95">
        <f t="shared" ref="J10:J20" si="7">K10+L10+M10</f>
        <v>1086400</v>
      </c>
      <c r="K10" s="92"/>
      <c r="L10" s="93"/>
      <c r="M10" s="120">
        <v>1086400</v>
      </c>
      <c r="N10" s="91">
        <f t="shared" ref="N10:N20" si="8">O10+P10+Q10</f>
        <v>275170</v>
      </c>
      <c r="O10" s="92"/>
      <c r="P10" s="93"/>
      <c r="Q10" s="96">
        <v>275170</v>
      </c>
      <c r="R10" s="162">
        <f t="shared" si="5"/>
        <v>87.355555555555554</v>
      </c>
      <c r="S10" s="98"/>
      <c r="T10" s="98"/>
      <c r="U10" s="99">
        <f t="shared" si="1"/>
        <v>87.355555555555554</v>
      </c>
      <c r="V10" s="97">
        <f t="shared" si="3"/>
        <v>25.328608247422679</v>
      </c>
      <c r="W10" s="98"/>
      <c r="X10" s="98"/>
      <c r="Y10" s="99">
        <f t="shared" si="3"/>
        <v>25.328608247422679</v>
      </c>
    </row>
    <row r="11" spans="1:25" s="37" customFormat="1" ht="112.5" customHeight="1" x14ac:dyDescent="0.3">
      <c r="A11" s="87" t="s">
        <v>151</v>
      </c>
      <c r="B11" s="88"/>
      <c r="C11" s="88" t="s">
        <v>96</v>
      </c>
      <c r="D11" s="89" t="s">
        <v>131</v>
      </c>
      <c r="E11" s="90" t="s">
        <v>201</v>
      </c>
      <c r="F11" s="91">
        <f t="shared" si="6"/>
        <v>42701500</v>
      </c>
      <c r="G11" s="98">
        <v>42701500</v>
      </c>
      <c r="H11" s="98"/>
      <c r="I11" s="99"/>
      <c r="J11" s="101">
        <f t="shared" si="7"/>
        <v>57893500</v>
      </c>
      <c r="K11" s="102">
        <v>57893500</v>
      </c>
      <c r="L11" s="98"/>
      <c r="M11" s="119"/>
      <c r="N11" s="91">
        <f t="shared" si="8"/>
        <v>35752000</v>
      </c>
      <c r="O11" s="102">
        <v>35752000</v>
      </c>
      <c r="P11" s="98"/>
      <c r="Q11" s="99"/>
      <c r="R11" s="162">
        <f t="shared" si="5"/>
        <v>83.725396063370141</v>
      </c>
      <c r="S11" s="98">
        <f t="shared" si="1"/>
        <v>83.725396063370141</v>
      </c>
      <c r="T11" s="98"/>
      <c r="U11" s="99"/>
      <c r="V11" s="97">
        <f t="shared" si="3"/>
        <v>61.754773851986833</v>
      </c>
      <c r="W11" s="98">
        <f t="shared" si="3"/>
        <v>61.754773851986833</v>
      </c>
      <c r="X11" s="98"/>
      <c r="Y11" s="99"/>
    </row>
    <row r="12" spans="1:25" s="37" customFormat="1" ht="135" customHeight="1" x14ac:dyDescent="0.3">
      <c r="A12" s="87" t="s">
        <v>152</v>
      </c>
      <c r="B12" s="88"/>
      <c r="C12" s="88" t="s">
        <v>97</v>
      </c>
      <c r="D12" s="89" t="s">
        <v>132</v>
      </c>
      <c r="E12" s="90" t="s">
        <v>201</v>
      </c>
      <c r="F12" s="91">
        <f t="shared" si="6"/>
        <v>300000</v>
      </c>
      <c r="G12" s="103">
        <v>300000</v>
      </c>
      <c r="H12" s="104"/>
      <c r="I12" s="105"/>
      <c r="J12" s="101">
        <f t="shared" si="7"/>
        <v>673900</v>
      </c>
      <c r="K12" s="102">
        <v>673900</v>
      </c>
      <c r="L12" s="92"/>
      <c r="M12" s="93"/>
      <c r="N12" s="91">
        <f t="shared" si="8"/>
        <v>203832</v>
      </c>
      <c r="O12" s="102">
        <v>203832</v>
      </c>
      <c r="P12" s="104"/>
      <c r="Q12" s="105"/>
      <c r="R12" s="162">
        <f t="shared" si="5"/>
        <v>67.944000000000003</v>
      </c>
      <c r="S12" s="98">
        <f t="shared" si="1"/>
        <v>67.944000000000003</v>
      </c>
      <c r="T12" s="98"/>
      <c r="U12" s="99"/>
      <c r="V12" s="97">
        <f t="shared" si="3"/>
        <v>30.246624128208932</v>
      </c>
      <c r="W12" s="98">
        <f t="shared" si="3"/>
        <v>30.246624128208932</v>
      </c>
      <c r="X12" s="98"/>
      <c r="Y12" s="99"/>
    </row>
    <row r="13" spans="1:25" s="37" customFormat="1" ht="132.75" customHeight="1" x14ac:dyDescent="0.3">
      <c r="A13" s="87" t="s">
        <v>153</v>
      </c>
      <c r="B13" s="88"/>
      <c r="C13" s="88" t="s">
        <v>98</v>
      </c>
      <c r="D13" s="89" t="s">
        <v>133</v>
      </c>
      <c r="E13" s="90" t="s">
        <v>201</v>
      </c>
      <c r="F13" s="91">
        <f t="shared" si="6"/>
        <v>116089911.67</v>
      </c>
      <c r="G13" s="98">
        <v>116089911.67</v>
      </c>
      <c r="H13" s="98"/>
      <c r="I13" s="99"/>
      <c r="J13" s="101">
        <f t="shared" si="7"/>
        <v>236916800</v>
      </c>
      <c r="K13" s="102">
        <v>236916800</v>
      </c>
      <c r="L13" s="106"/>
      <c r="M13" s="145"/>
      <c r="N13" s="91">
        <f t="shared" si="8"/>
        <v>115486258.81</v>
      </c>
      <c r="O13" s="102">
        <v>115486258.81</v>
      </c>
      <c r="P13" s="98"/>
      <c r="Q13" s="99"/>
      <c r="R13" s="162">
        <f t="shared" si="5"/>
        <v>99.480012645960187</v>
      </c>
      <c r="S13" s="98">
        <f t="shared" si="1"/>
        <v>99.480012645960187</v>
      </c>
      <c r="T13" s="98"/>
      <c r="U13" s="99"/>
      <c r="V13" s="97">
        <f t="shared" si="3"/>
        <v>48.745491586075786</v>
      </c>
      <c r="W13" s="98">
        <f t="shared" si="3"/>
        <v>48.745491586075786</v>
      </c>
      <c r="X13" s="98"/>
      <c r="Y13" s="99"/>
    </row>
    <row r="14" spans="1:25" s="38" customFormat="1" ht="79.5" customHeight="1" x14ac:dyDescent="0.3">
      <c r="A14" s="87" t="s">
        <v>154</v>
      </c>
      <c r="B14" s="88"/>
      <c r="C14" s="88" t="s">
        <v>99</v>
      </c>
      <c r="D14" s="89" t="s">
        <v>134</v>
      </c>
      <c r="E14" s="90" t="s">
        <v>201</v>
      </c>
      <c r="F14" s="91">
        <f t="shared" si="6"/>
        <v>53491000</v>
      </c>
      <c r="G14" s="98">
        <v>53491000</v>
      </c>
      <c r="H14" s="98"/>
      <c r="I14" s="99"/>
      <c r="J14" s="101">
        <f t="shared" si="7"/>
        <v>72343000</v>
      </c>
      <c r="K14" s="102">
        <v>72343000</v>
      </c>
      <c r="L14" s="98"/>
      <c r="M14" s="119"/>
      <c r="N14" s="91">
        <f t="shared" si="8"/>
        <v>51378385.869999997</v>
      </c>
      <c r="O14" s="102">
        <v>51378385.869999997</v>
      </c>
      <c r="P14" s="98"/>
      <c r="Q14" s="99"/>
      <c r="R14" s="162">
        <f t="shared" si="5"/>
        <v>96.050524144248556</v>
      </c>
      <c r="S14" s="98">
        <f t="shared" si="1"/>
        <v>96.050524144248556</v>
      </c>
      <c r="T14" s="98"/>
      <c r="U14" s="99"/>
      <c r="V14" s="97">
        <f t="shared" si="3"/>
        <v>71.020535324772254</v>
      </c>
      <c r="W14" s="98">
        <f t="shared" si="3"/>
        <v>71.020535324772254</v>
      </c>
      <c r="X14" s="98"/>
      <c r="Y14" s="99"/>
    </row>
    <row r="15" spans="1:25" s="38" customFormat="1" ht="57" customHeight="1" x14ac:dyDescent="0.3">
      <c r="A15" s="87" t="s">
        <v>155</v>
      </c>
      <c r="B15" s="88"/>
      <c r="C15" s="88" t="s">
        <v>100</v>
      </c>
      <c r="D15" s="89" t="s">
        <v>75</v>
      </c>
      <c r="E15" s="90" t="s">
        <v>201</v>
      </c>
      <c r="F15" s="100">
        <f t="shared" si="6"/>
        <v>860922824</v>
      </c>
      <c r="G15" s="102">
        <v>860922824</v>
      </c>
      <c r="H15" s="106"/>
      <c r="I15" s="107"/>
      <c r="J15" s="101">
        <f t="shared" si="7"/>
        <v>1145176000</v>
      </c>
      <c r="K15" s="102">
        <v>1145176000</v>
      </c>
      <c r="L15" s="106"/>
      <c r="M15" s="145"/>
      <c r="N15" s="91">
        <f t="shared" si="8"/>
        <v>676891298.94000006</v>
      </c>
      <c r="O15" s="102">
        <v>676891298.94000006</v>
      </c>
      <c r="P15" s="106"/>
      <c r="Q15" s="107"/>
      <c r="R15" s="162">
        <f t="shared" si="5"/>
        <v>78.623923082331942</v>
      </c>
      <c r="S15" s="98">
        <f t="shared" si="1"/>
        <v>78.623923082331942</v>
      </c>
      <c r="T15" s="98"/>
      <c r="U15" s="99"/>
      <c r="V15" s="97">
        <f t="shared" si="3"/>
        <v>59.108058406742728</v>
      </c>
      <c r="W15" s="98">
        <f t="shared" si="3"/>
        <v>59.108058406742728</v>
      </c>
      <c r="X15" s="98"/>
      <c r="Y15" s="99"/>
    </row>
    <row r="16" spans="1:25" s="38" customFormat="1" ht="57.75" customHeight="1" x14ac:dyDescent="0.3">
      <c r="A16" s="87" t="s">
        <v>156</v>
      </c>
      <c r="B16" s="88"/>
      <c r="C16" s="88" t="s">
        <v>101</v>
      </c>
      <c r="D16" s="89" t="s">
        <v>82</v>
      </c>
      <c r="E16" s="90" t="s">
        <v>201</v>
      </c>
      <c r="F16" s="100">
        <f t="shared" si="6"/>
        <v>195030621.69999999</v>
      </c>
      <c r="G16" s="102">
        <v>195030621.69999999</v>
      </c>
      <c r="H16" s="98"/>
      <c r="I16" s="99"/>
      <c r="J16" s="101">
        <f t="shared" si="7"/>
        <v>302841514</v>
      </c>
      <c r="K16" s="102">
        <v>302841514</v>
      </c>
      <c r="L16" s="98"/>
      <c r="M16" s="119"/>
      <c r="N16" s="91">
        <f t="shared" si="8"/>
        <v>188363268.5</v>
      </c>
      <c r="O16" s="102">
        <v>188363268.5</v>
      </c>
      <c r="P16" s="98"/>
      <c r="Q16" s="99"/>
      <c r="R16" s="162">
        <f t="shared" si="5"/>
        <v>96.581381353408275</v>
      </c>
      <c r="S16" s="98">
        <f t="shared" si="1"/>
        <v>96.581381353408275</v>
      </c>
      <c r="T16" s="98"/>
      <c r="U16" s="99"/>
      <c r="V16" s="97">
        <f t="shared" si="3"/>
        <v>62.198628586964468</v>
      </c>
      <c r="W16" s="98">
        <f t="shared" si="3"/>
        <v>62.198628586964468</v>
      </c>
      <c r="X16" s="98"/>
      <c r="Y16" s="99"/>
    </row>
    <row r="17" spans="1:25" s="38" customFormat="1" ht="96.75" customHeight="1" x14ac:dyDescent="0.3">
      <c r="A17" s="87" t="s">
        <v>157</v>
      </c>
      <c r="B17" s="88"/>
      <c r="C17" s="88" t="s">
        <v>102</v>
      </c>
      <c r="D17" s="89" t="s">
        <v>135</v>
      </c>
      <c r="E17" s="90" t="s">
        <v>201</v>
      </c>
      <c r="F17" s="100">
        <f t="shared" si="6"/>
        <v>1814017721</v>
      </c>
      <c r="G17" s="102">
        <v>1814017721</v>
      </c>
      <c r="H17" s="98"/>
      <c r="I17" s="99"/>
      <c r="J17" s="101">
        <f t="shared" si="7"/>
        <v>2327866000</v>
      </c>
      <c r="K17" s="102">
        <v>2327866000</v>
      </c>
      <c r="L17" s="98"/>
      <c r="M17" s="119"/>
      <c r="N17" s="91">
        <f t="shared" si="8"/>
        <v>1528590998.6400001</v>
      </c>
      <c r="O17" s="102">
        <v>1528590998.6400001</v>
      </c>
      <c r="P17" s="98"/>
      <c r="Q17" s="99"/>
      <c r="R17" s="162">
        <f t="shared" si="5"/>
        <v>84.265494264154441</v>
      </c>
      <c r="S17" s="98">
        <f t="shared" si="1"/>
        <v>84.265494264154441</v>
      </c>
      <c r="T17" s="98"/>
      <c r="U17" s="99"/>
      <c r="V17" s="97">
        <f t="shared" si="3"/>
        <v>65.664905052094923</v>
      </c>
      <c r="W17" s="98">
        <f t="shared" si="3"/>
        <v>65.664905052094923</v>
      </c>
      <c r="X17" s="98"/>
      <c r="Y17" s="99"/>
    </row>
    <row r="18" spans="1:25" s="38" customFormat="1" ht="78.75" customHeight="1" x14ac:dyDescent="0.3">
      <c r="A18" s="87" t="s">
        <v>158</v>
      </c>
      <c r="B18" s="88"/>
      <c r="C18" s="88" t="s">
        <v>103</v>
      </c>
      <c r="D18" s="89" t="s">
        <v>136</v>
      </c>
      <c r="E18" s="90" t="s">
        <v>201</v>
      </c>
      <c r="F18" s="100">
        <f t="shared" si="6"/>
        <v>17434710</v>
      </c>
      <c r="G18" s="102">
        <v>17434710</v>
      </c>
      <c r="H18" s="98"/>
      <c r="I18" s="99"/>
      <c r="J18" s="101">
        <f t="shared" si="7"/>
        <v>25310886</v>
      </c>
      <c r="K18" s="102">
        <v>25310886</v>
      </c>
      <c r="L18" s="98"/>
      <c r="M18" s="119"/>
      <c r="N18" s="91">
        <f t="shared" si="8"/>
        <v>17396579.710000001</v>
      </c>
      <c r="O18" s="102">
        <v>17396579.710000001</v>
      </c>
      <c r="P18" s="98"/>
      <c r="Q18" s="99"/>
      <c r="R18" s="162">
        <f t="shared" si="5"/>
        <v>99.78129667771934</v>
      </c>
      <c r="S18" s="98">
        <f t="shared" si="1"/>
        <v>99.78129667771934</v>
      </c>
      <c r="T18" s="98"/>
      <c r="U18" s="99"/>
      <c r="V18" s="97">
        <f t="shared" si="3"/>
        <v>68.731611015118162</v>
      </c>
      <c r="W18" s="98">
        <f t="shared" si="3"/>
        <v>68.731611015118162</v>
      </c>
      <c r="X18" s="98"/>
      <c r="Y18" s="99"/>
    </row>
    <row r="19" spans="1:25" s="38" customFormat="1" ht="59.25" customHeight="1" x14ac:dyDescent="0.3">
      <c r="A19" s="87" t="s">
        <v>159</v>
      </c>
      <c r="B19" s="88"/>
      <c r="C19" s="88" t="s">
        <v>104</v>
      </c>
      <c r="D19" s="89" t="s">
        <v>137</v>
      </c>
      <c r="E19" s="90" t="s">
        <v>201</v>
      </c>
      <c r="F19" s="100">
        <f t="shared" si="6"/>
        <v>1489986</v>
      </c>
      <c r="G19" s="102">
        <v>1489986</v>
      </c>
      <c r="H19" s="92"/>
      <c r="I19" s="94"/>
      <c r="J19" s="101">
        <f t="shared" si="7"/>
        <v>1489986</v>
      </c>
      <c r="K19" s="102">
        <v>1489986</v>
      </c>
      <c r="L19" s="92"/>
      <c r="M19" s="93"/>
      <c r="N19" s="91">
        <f t="shared" si="8"/>
        <v>1489563</v>
      </c>
      <c r="O19" s="102">
        <v>1489563</v>
      </c>
      <c r="P19" s="92"/>
      <c r="Q19" s="94"/>
      <c r="R19" s="162">
        <f t="shared" si="5"/>
        <v>99.971610471507788</v>
      </c>
      <c r="S19" s="98">
        <f t="shared" si="1"/>
        <v>99.971610471507788</v>
      </c>
      <c r="T19" s="98"/>
      <c r="U19" s="99"/>
      <c r="V19" s="97">
        <f t="shared" si="3"/>
        <v>99.971610471507788</v>
      </c>
      <c r="W19" s="98">
        <f t="shared" si="3"/>
        <v>99.971610471507788</v>
      </c>
      <c r="X19" s="98"/>
      <c r="Y19" s="99"/>
    </row>
    <row r="20" spans="1:25" s="115" customFormat="1" ht="21" customHeight="1" thickBot="1" x14ac:dyDescent="0.3">
      <c r="A20" s="108" t="s">
        <v>160</v>
      </c>
      <c r="B20" s="108"/>
      <c r="C20" s="108" t="s">
        <v>105</v>
      </c>
      <c r="D20" s="109" t="s">
        <v>49</v>
      </c>
      <c r="E20" s="90" t="s">
        <v>201</v>
      </c>
      <c r="F20" s="134">
        <f t="shared" si="6"/>
        <v>2085942</v>
      </c>
      <c r="G20" s="112"/>
      <c r="H20" s="137"/>
      <c r="I20" s="300">
        <v>2085942</v>
      </c>
      <c r="J20" s="233">
        <f t="shared" si="7"/>
        <v>3057900</v>
      </c>
      <c r="K20" s="112"/>
      <c r="L20" s="137"/>
      <c r="M20" s="299">
        <v>3057900</v>
      </c>
      <c r="N20" s="134">
        <f t="shared" si="8"/>
        <v>1875814.91</v>
      </c>
      <c r="O20" s="112"/>
      <c r="P20" s="137"/>
      <c r="Q20" s="300">
        <v>1875814.91</v>
      </c>
      <c r="R20" s="139">
        <f>N20/F20*100</f>
        <v>89.926513297109892</v>
      </c>
      <c r="S20" s="140"/>
      <c r="T20" s="103"/>
      <c r="U20" s="114">
        <f t="shared" si="1"/>
        <v>89.926513297109892</v>
      </c>
      <c r="V20" s="113">
        <f t="shared" si="3"/>
        <v>61.343239151051378</v>
      </c>
      <c r="W20" s="103"/>
      <c r="X20" s="103"/>
      <c r="Y20" s="114">
        <f t="shared" si="3"/>
        <v>61.343239151051378</v>
      </c>
    </row>
    <row r="21" spans="1:25" s="48" customFormat="1" ht="39" x14ac:dyDescent="0.35">
      <c r="A21" s="75" t="s">
        <v>6</v>
      </c>
      <c r="B21" s="238" t="s">
        <v>6</v>
      </c>
      <c r="C21" s="238" t="s">
        <v>6</v>
      </c>
      <c r="D21" s="239" t="s">
        <v>171</v>
      </c>
      <c r="E21" s="366" t="s">
        <v>55</v>
      </c>
      <c r="F21" s="240">
        <f>F22+F31+F33+F35</f>
        <v>242662893</v>
      </c>
      <c r="G21" s="241">
        <f>G22+G31+G33+G35</f>
        <v>135090000</v>
      </c>
      <c r="H21" s="241">
        <f t="shared" ref="H21" si="9">H22+H31+H33+H35</f>
        <v>0</v>
      </c>
      <c r="I21" s="242">
        <f>I22+I31+I33+I35</f>
        <v>107572893</v>
      </c>
      <c r="J21" s="240">
        <f>J22+J31+J33+J35</f>
        <v>266965874</v>
      </c>
      <c r="K21" s="241">
        <f t="shared" ref="K21:L21" si="10">K22+K31+K33+K35</f>
        <v>152982600</v>
      </c>
      <c r="L21" s="241">
        <f t="shared" si="10"/>
        <v>0</v>
      </c>
      <c r="M21" s="242">
        <f>M22+M31+M33+M35</f>
        <v>113983274</v>
      </c>
      <c r="N21" s="240">
        <f>N22+N31+N33+N35</f>
        <v>67511896.609999999</v>
      </c>
      <c r="O21" s="241">
        <f t="shared" ref="O21:P21" si="11">O22+O31+O33+O35</f>
        <v>58500000</v>
      </c>
      <c r="P21" s="241">
        <f t="shared" si="11"/>
        <v>0</v>
      </c>
      <c r="Q21" s="292">
        <f>Q22+Q31+Q33+Q35</f>
        <v>9011896.6099999994</v>
      </c>
      <c r="R21" s="77">
        <f t="shared" si="5"/>
        <v>27.821269158774925</v>
      </c>
      <c r="S21" s="78">
        <f t="shared" si="5"/>
        <v>43.304463690872751</v>
      </c>
      <c r="T21" s="78"/>
      <c r="U21" s="79">
        <f t="shared" si="1"/>
        <v>8.3774790829507584</v>
      </c>
      <c r="V21" s="232">
        <f t="shared" si="3"/>
        <v>25.288586738992713</v>
      </c>
      <c r="W21" s="78"/>
      <c r="X21" s="78"/>
      <c r="Y21" s="79">
        <f t="shared" si="3"/>
        <v>7.9063324764649234</v>
      </c>
    </row>
    <row r="22" spans="1:25" s="38" customFormat="1" ht="40.5" customHeight="1" x14ac:dyDescent="0.3">
      <c r="A22" s="80" t="s">
        <v>161</v>
      </c>
      <c r="B22" s="367"/>
      <c r="C22" s="367" t="s">
        <v>124</v>
      </c>
      <c r="D22" s="368" t="s">
        <v>125</v>
      </c>
      <c r="E22" s="83" t="s">
        <v>55</v>
      </c>
      <c r="F22" s="369">
        <f>G22+H22+I22</f>
        <v>85571088</v>
      </c>
      <c r="G22" s="370">
        <f t="shared" ref="G22:I22" si="12">G23+G24+G25+G26+G27+G28+G29+G30</f>
        <v>0</v>
      </c>
      <c r="H22" s="370">
        <f t="shared" si="12"/>
        <v>0</v>
      </c>
      <c r="I22" s="371">
        <f t="shared" si="12"/>
        <v>85571088</v>
      </c>
      <c r="J22" s="372">
        <f>J23+J24+J25+J26+J27+J28+J29+J30</f>
        <v>89403134</v>
      </c>
      <c r="K22" s="370">
        <f t="shared" ref="K22:M22" si="13">K23+K24+K25+K26+K27+K28+K29+K30</f>
        <v>0</v>
      </c>
      <c r="L22" s="370">
        <f t="shared" si="13"/>
        <v>0</v>
      </c>
      <c r="M22" s="371">
        <f t="shared" si="13"/>
        <v>89403134</v>
      </c>
      <c r="N22" s="369">
        <f>N23+N24+N25+N26+N27+N28+N29+N30</f>
        <v>2511896.61</v>
      </c>
      <c r="O22" s="370">
        <f t="shared" ref="O22:Q22" si="14">O23+O24+O25+O26+O27+O28+O29+O30</f>
        <v>0</v>
      </c>
      <c r="P22" s="370">
        <f t="shared" si="14"/>
        <v>0</v>
      </c>
      <c r="Q22" s="373">
        <f t="shared" si="14"/>
        <v>2511896.61</v>
      </c>
      <c r="R22" s="49">
        <f t="shared" si="5"/>
        <v>2.9354501253974941</v>
      </c>
      <c r="S22" s="85">
        <v>0</v>
      </c>
      <c r="T22" s="85"/>
      <c r="U22" s="114">
        <f t="shared" si="1"/>
        <v>2.9354501253974941</v>
      </c>
      <c r="V22" s="235">
        <f t="shared" si="3"/>
        <v>2.8096292575157373</v>
      </c>
      <c r="W22" s="85"/>
      <c r="X22" s="85"/>
      <c r="Y22" s="86">
        <f t="shared" si="3"/>
        <v>2.8096292575157373</v>
      </c>
    </row>
    <row r="23" spans="1:25" s="37" customFormat="1" ht="71.25" customHeight="1" x14ac:dyDescent="0.3">
      <c r="A23" s="87"/>
      <c r="B23" s="116"/>
      <c r="C23" s="116"/>
      <c r="D23" s="374" t="s">
        <v>146</v>
      </c>
      <c r="E23" s="375" t="s">
        <v>55</v>
      </c>
      <c r="F23" s="91">
        <f>G23+H23+I23</f>
        <v>0</v>
      </c>
      <c r="G23" s="102">
        <v>0</v>
      </c>
      <c r="H23" s="102">
        <v>0</v>
      </c>
      <c r="I23" s="96">
        <v>0</v>
      </c>
      <c r="J23" s="117">
        <f>K23+L23+M23</f>
        <v>41334</v>
      </c>
      <c r="K23" s="92">
        <v>0</v>
      </c>
      <c r="L23" s="93">
        <v>0</v>
      </c>
      <c r="M23" s="94">
        <v>41334</v>
      </c>
      <c r="N23" s="118">
        <f t="shared" ref="N23:N26" si="15">O23+P23+Q23</f>
        <v>0</v>
      </c>
      <c r="O23" s="92">
        <v>0</v>
      </c>
      <c r="P23" s="93">
        <v>0</v>
      </c>
      <c r="Q23" s="93">
        <v>0</v>
      </c>
      <c r="R23" s="97">
        <v>0</v>
      </c>
      <c r="S23" s="98">
        <v>0</v>
      </c>
      <c r="T23" s="98"/>
      <c r="U23" s="99">
        <v>0</v>
      </c>
      <c r="V23" s="162">
        <f t="shared" si="3"/>
        <v>0</v>
      </c>
      <c r="W23" s="98"/>
      <c r="X23" s="98"/>
      <c r="Y23" s="99">
        <f t="shared" si="3"/>
        <v>0</v>
      </c>
    </row>
    <row r="24" spans="1:25" s="38" customFormat="1" ht="66" customHeight="1" x14ac:dyDescent="0.3">
      <c r="A24" s="80"/>
      <c r="B24" s="116"/>
      <c r="C24" s="116"/>
      <c r="D24" s="376" t="s">
        <v>127</v>
      </c>
      <c r="E24" s="375" t="s">
        <v>55</v>
      </c>
      <c r="F24" s="91">
        <f t="shared" ref="F24:F30" si="16">G24+H24+I24</f>
        <v>82197176</v>
      </c>
      <c r="G24" s="102">
        <v>0</v>
      </c>
      <c r="H24" s="102">
        <v>0</v>
      </c>
      <c r="I24" s="96">
        <v>82197176</v>
      </c>
      <c r="J24" s="117">
        <f t="shared" ref="J24:J30" si="17">K24+L24+M24</f>
        <v>82197176</v>
      </c>
      <c r="K24" s="102">
        <v>0</v>
      </c>
      <c r="L24" s="120">
        <v>0</v>
      </c>
      <c r="M24" s="96">
        <v>82197176</v>
      </c>
      <c r="N24" s="118">
        <f t="shared" si="15"/>
        <v>0</v>
      </c>
      <c r="O24" s="102">
        <v>0</v>
      </c>
      <c r="P24" s="120">
        <v>0</v>
      </c>
      <c r="Q24" s="120">
        <v>0</v>
      </c>
      <c r="R24" s="97">
        <v>0</v>
      </c>
      <c r="S24" s="85"/>
      <c r="T24" s="85"/>
      <c r="U24" s="86">
        <v>0</v>
      </c>
      <c r="V24" s="162">
        <f t="shared" si="3"/>
        <v>0</v>
      </c>
      <c r="W24" s="85"/>
      <c r="X24" s="85"/>
      <c r="Y24" s="86">
        <f t="shared" si="3"/>
        <v>0</v>
      </c>
    </row>
    <row r="25" spans="1:25" s="37" customFormat="1" ht="37.5" customHeight="1" x14ac:dyDescent="0.3">
      <c r="A25" s="87"/>
      <c r="B25" s="116"/>
      <c r="C25" s="116"/>
      <c r="D25" s="376" t="s">
        <v>178</v>
      </c>
      <c r="E25" s="375" t="s">
        <v>55</v>
      </c>
      <c r="F25" s="91">
        <f t="shared" si="16"/>
        <v>525376</v>
      </c>
      <c r="G25" s="62">
        <v>0</v>
      </c>
      <c r="H25" s="102">
        <v>0</v>
      </c>
      <c r="I25" s="377">
        <v>525376</v>
      </c>
      <c r="J25" s="117">
        <f t="shared" si="17"/>
        <v>910982</v>
      </c>
      <c r="K25" s="92">
        <v>0</v>
      </c>
      <c r="L25" s="93">
        <v>0</v>
      </c>
      <c r="M25" s="94">
        <v>910982</v>
      </c>
      <c r="N25" s="118">
        <f t="shared" si="15"/>
        <v>261316.8</v>
      </c>
      <c r="O25" s="92">
        <v>0</v>
      </c>
      <c r="P25" s="93">
        <v>0</v>
      </c>
      <c r="Q25" s="93">
        <v>261316.8</v>
      </c>
      <c r="R25" s="113">
        <f>N25/F25*100</f>
        <v>49.739005969058347</v>
      </c>
      <c r="S25" s="98"/>
      <c r="T25" s="98"/>
      <c r="U25" s="51">
        <f t="shared" ref="U25:U27" si="18">Q25/I25*100</f>
        <v>49.739005969058347</v>
      </c>
      <c r="V25" s="162">
        <f t="shared" si="3"/>
        <v>28.685177094607795</v>
      </c>
      <c r="W25" s="98"/>
      <c r="X25" s="98"/>
      <c r="Y25" s="99">
        <f>Q25/M25*100</f>
        <v>28.685177094607795</v>
      </c>
    </row>
    <row r="26" spans="1:25" s="37" customFormat="1" ht="54" customHeight="1" x14ac:dyDescent="0.3">
      <c r="A26" s="87"/>
      <c r="B26" s="116"/>
      <c r="C26" s="116"/>
      <c r="D26" s="376" t="s">
        <v>126</v>
      </c>
      <c r="E26" s="375" t="s">
        <v>55</v>
      </c>
      <c r="F26" s="91">
        <f t="shared" si="16"/>
        <v>597956</v>
      </c>
      <c r="G26" s="62">
        <v>0</v>
      </c>
      <c r="H26" s="102">
        <v>0</v>
      </c>
      <c r="I26" s="94">
        <v>597956</v>
      </c>
      <c r="J26" s="117">
        <f t="shared" si="17"/>
        <v>597956</v>
      </c>
      <c r="K26" s="92">
        <v>0</v>
      </c>
      <c r="L26" s="93">
        <v>0</v>
      </c>
      <c r="M26" s="94">
        <v>597956</v>
      </c>
      <c r="N26" s="118">
        <f t="shared" si="15"/>
        <v>0</v>
      </c>
      <c r="O26" s="92">
        <v>0</v>
      </c>
      <c r="P26" s="93">
        <v>0</v>
      </c>
      <c r="Q26" s="93">
        <v>0</v>
      </c>
      <c r="R26" s="113">
        <f>N26/F26*100</f>
        <v>0</v>
      </c>
      <c r="S26" s="98"/>
      <c r="T26" s="98"/>
      <c r="U26" s="51">
        <f t="shared" si="18"/>
        <v>0</v>
      </c>
      <c r="V26" s="162">
        <f t="shared" si="3"/>
        <v>0</v>
      </c>
      <c r="W26" s="98"/>
      <c r="X26" s="98"/>
      <c r="Y26" s="99">
        <f>Q26/M26*100</f>
        <v>0</v>
      </c>
    </row>
    <row r="27" spans="1:25" s="37" customFormat="1" ht="56.25" customHeight="1" x14ac:dyDescent="0.3">
      <c r="A27" s="87"/>
      <c r="B27" s="116"/>
      <c r="C27" s="116"/>
      <c r="D27" s="374" t="s">
        <v>147</v>
      </c>
      <c r="E27" s="375" t="s">
        <v>55</v>
      </c>
      <c r="F27" s="91">
        <f t="shared" si="16"/>
        <v>6104</v>
      </c>
      <c r="G27" s="102">
        <v>0</v>
      </c>
      <c r="H27" s="102">
        <v>0</v>
      </c>
      <c r="I27" s="94">
        <v>6104</v>
      </c>
      <c r="J27" s="117">
        <f t="shared" si="17"/>
        <v>6104</v>
      </c>
      <c r="K27" s="92">
        <v>0</v>
      </c>
      <c r="L27" s="93">
        <v>0</v>
      </c>
      <c r="M27" s="94">
        <v>6104</v>
      </c>
      <c r="N27" s="118">
        <f>O27+P27+Q27</f>
        <v>6104</v>
      </c>
      <c r="O27" s="92">
        <v>0</v>
      </c>
      <c r="P27" s="93">
        <v>0</v>
      </c>
      <c r="Q27" s="93">
        <v>6104</v>
      </c>
      <c r="R27" s="113">
        <f>N27/F27*100</f>
        <v>100</v>
      </c>
      <c r="S27" s="98"/>
      <c r="T27" s="98"/>
      <c r="U27" s="51">
        <f t="shared" si="18"/>
        <v>100</v>
      </c>
      <c r="V27" s="162">
        <f t="shared" si="3"/>
        <v>100</v>
      </c>
      <c r="W27" s="98"/>
      <c r="X27" s="98"/>
      <c r="Y27" s="99">
        <f t="shared" si="3"/>
        <v>100</v>
      </c>
    </row>
    <row r="28" spans="1:25" s="37" customFormat="1" ht="57.75" customHeight="1" x14ac:dyDescent="0.3">
      <c r="A28" s="87"/>
      <c r="B28" s="116"/>
      <c r="C28" s="116"/>
      <c r="D28" s="374" t="s">
        <v>147</v>
      </c>
      <c r="E28" s="375" t="s">
        <v>55</v>
      </c>
      <c r="F28" s="91">
        <f t="shared" si="16"/>
        <v>2244476</v>
      </c>
      <c r="G28" s="102">
        <v>0</v>
      </c>
      <c r="H28" s="102">
        <v>0</v>
      </c>
      <c r="I28" s="94">
        <v>2244476</v>
      </c>
      <c r="J28" s="117">
        <f t="shared" si="17"/>
        <v>2244476</v>
      </c>
      <c r="K28" s="92">
        <v>0</v>
      </c>
      <c r="L28" s="93">
        <v>0</v>
      </c>
      <c r="M28" s="94">
        <v>2244476</v>
      </c>
      <c r="N28" s="118">
        <f>O28+P28+Q28</f>
        <v>2244475.81</v>
      </c>
      <c r="O28" s="92">
        <v>0</v>
      </c>
      <c r="P28" s="93">
        <v>0</v>
      </c>
      <c r="Q28" s="93">
        <v>2244475.81</v>
      </c>
      <c r="R28" s="113">
        <f>N28/F28*100</f>
        <v>99.999991534772477</v>
      </c>
      <c r="S28" s="98"/>
      <c r="T28" s="98"/>
      <c r="U28" s="99">
        <f t="shared" ref="U28" si="19">Q28/I28*100</f>
        <v>99.999991534772477</v>
      </c>
      <c r="V28" s="162">
        <f t="shared" si="3"/>
        <v>99.999991534772477</v>
      </c>
      <c r="W28" s="98"/>
      <c r="X28" s="98"/>
      <c r="Y28" s="99">
        <f t="shared" si="3"/>
        <v>99.999991534772477</v>
      </c>
    </row>
    <row r="29" spans="1:25" s="37" customFormat="1" ht="57.75" customHeight="1" x14ac:dyDescent="0.3">
      <c r="A29" s="87"/>
      <c r="B29" s="116"/>
      <c r="C29" s="116"/>
      <c r="D29" s="374" t="s">
        <v>141</v>
      </c>
      <c r="E29" s="375" t="s">
        <v>55</v>
      </c>
      <c r="F29" s="91">
        <f t="shared" si="16"/>
        <v>0</v>
      </c>
      <c r="G29" s="102">
        <v>0</v>
      </c>
      <c r="H29" s="102">
        <v>0</v>
      </c>
      <c r="I29" s="96">
        <v>0</v>
      </c>
      <c r="J29" s="117">
        <f t="shared" si="17"/>
        <v>525040</v>
      </c>
      <c r="K29" s="92">
        <v>0</v>
      </c>
      <c r="L29" s="93">
        <v>0</v>
      </c>
      <c r="M29" s="94">
        <v>525040</v>
      </c>
      <c r="N29" s="118">
        <f t="shared" ref="N29:N30" si="20">O29+P29+Q29</f>
        <v>0</v>
      </c>
      <c r="O29" s="92">
        <v>0</v>
      </c>
      <c r="P29" s="93">
        <v>0</v>
      </c>
      <c r="Q29" s="93">
        <v>0</v>
      </c>
      <c r="R29" s="97">
        <v>0</v>
      </c>
      <c r="S29" s="98"/>
      <c r="T29" s="98"/>
      <c r="U29" s="99">
        <v>0</v>
      </c>
      <c r="V29" s="162">
        <f t="shared" si="3"/>
        <v>0</v>
      </c>
      <c r="W29" s="98"/>
      <c r="X29" s="98"/>
      <c r="Y29" s="99">
        <f t="shared" si="3"/>
        <v>0</v>
      </c>
    </row>
    <row r="30" spans="1:25" s="37" customFormat="1" ht="97.5" customHeight="1" x14ac:dyDescent="0.3">
      <c r="A30" s="87"/>
      <c r="B30" s="116"/>
      <c r="C30" s="116"/>
      <c r="D30" s="374" t="s">
        <v>199</v>
      </c>
      <c r="E30" s="375" t="s">
        <v>55</v>
      </c>
      <c r="F30" s="91">
        <f t="shared" si="16"/>
        <v>0</v>
      </c>
      <c r="G30" s="102">
        <v>0</v>
      </c>
      <c r="H30" s="102">
        <v>0</v>
      </c>
      <c r="I30" s="96">
        <v>0</v>
      </c>
      <c r="J30" s="117">
        <f t="shared" si="17"/>
        <v>2880066</v>
      </c>
      <c r="K30" s="92">
        <v>0</v>
      </c>
      <c r="L30" s="93">
        <v>0</v>
      </c>
      <c r="M30" s="94">
        <v>2880066</v>
      </c>
      <c r="N30" s="118">
        <f t="shared" si="20"/>
        <v>0</v>
      </c>
      <c r="O30" s="92">
        <v>0</v>
      </c>
      <c r="P30" s="93">
        <v>0</v>
      </c>
      <c r="Q30" s="93">
        <v>0</v>
      </c>
      <c r="R30" s="97">
        <v>0</v>
      </c>
      <c r="S30" s="98"/>
      <c r="T30" s="98"/>
      <c r="U30" s="99">
        <v>0</v>
      </c>
      <c r="V30" s="162">
        <f t="shared" si="3"/>
        <v>0</v>
      </c>
      <c r="W30" s="98"/>
      <c r="X30" s="98"/>
      <c r="Y30" s="99">
        <f t="shared" si="3"/>
        <v>0</v>
      </c>
    </row>
    <row r="31" spans="1:25" s="48" customFormat="1" ht="39.75" customHeight="1" x14ac:dyDescent="0.35">
      <c r="A31" s="44"/>
      <c r="B31" s="378"/>
      <c r="C31" s="378" t="s">
        <v>180</v>
      </c>
      <c r="D31" s="122" t="s">
        <v>128</v>
      </c>
      <c r="E31" s="379"/>
      <c r="F31" s="123">
        <f>F32</f>
        <v>15010000</v>
      </c>
      <c r="G31" s="124">
        <f t="shared" ref="G31:I31" si="21">G32</f>
        <v>0</v>
      </c>
      <c r="H31" s="124">
        <f t="shared" si="21"/>
        <v>0</v>
      </c>
      <c r="I31" s="125">
        <f t="shared" si="21"/>
        <v>15010000</v>
      </c>
      <c r="J31" s="380">
        <f>K31+L31+M31</f>
        <v>16998100</v>
      </c>
      <c r="K31" s="124">
        <f t="shared" ref="K31:M31" si="22">K32</f>
        <v>0</v>
      </c>
      <c r="L31" s="124">
        <f t="shared" si="22"/>
        <v>0</v>
      </c>
      <c r="M31" s="125">
        <f t="shared" si="22"/>
        <v>16998100</v>
      </c>
      <c r="N31" s="123">
        <f>N32</f>
        <v>6500000</v>
      </c>
      <c r="O31" s="124">
        <f t="shared" ref="O31:Q31" si="23">O32</f>
        <v>0</v>
      </c>
      <c r="P31" s="124">
        <f t="shared" si="23"/>
        <v>0</v>
      </c>
      <c r="Q31" s="290">
        <f t="shared" si="23"/>
        <v>6500000</v>
      </c>
      <c r="R31" s="113">
        <f>N31/F31*100</f>
        <v>43.304463690872751</v>
      </c>
      <c r="S31" s="50"/>
      <c r="T31" s="50"/>
      <c r="U31" s="51">
        <f t="shared" ref="U31:U32" si="24">Q31/I31*100</f>
        <v>43.304463690872751</v>
      </c>
      <c r="V31" s="291">
        <f>N31/J31*100</f>
        <v>38.239567951712253</v>
      </c>
      <c r="W31" s="50"/>
      <c r="X31" s="50"/>
      <c r="Y31" s="51">
        <f t="shared" si="3"/>
        <v>38.239567951712253</v>
      </c>
    </row>
    <row r="32" spans="1:25" s="37" customFormat="1" ht="21.75" customHeight="1" x14ac:dyDescent="0.3">
      <c r="A32" s="87"/>
      <c r="B32" s="116"/>
      <c r="C32" s="116"/>
      <c r="D32" s="121" t="s">
        <v>123</v>
      </c>
      <c r="E32" s="375"/>
      <c r="F32" s="91">
        <f>G32+H32+I32</f>
        <v>15010000</v>
      </c>
      <c r="G32" s="102">
        <v>0</v>
      </c>
      <c r="H32" s="102">
        <v>0</v>
      </c>
      <c r="I32" s="96">
        <v>15010000</v>
      </c>
      <c r="J32" s="117">
        <f>K32+L32+M32</f>
        <v>16998100</v>
      </c>
      <c r="K32" s="92">
        <v>0</v>
      </c>
      <c r="L32" s="93">
        <v>0</v>
      </c>
      <c r="M32" s="94">
        <v>16998100</v>
      </c>
      <c r="N32" s="118">
        <f t="shared" ref="N32:N34" si="25">O32+Q32</f>
        <v>6500000</v>
      </c>
      <c r="O32" s="92">
        <v>0</v>
      </c>
      <c r="P32" s="93">
        <v>0</v>
      </c>
      <c r="Q32" s="93">
        <v>6500000</v>
      </c>
      <c r="R32" s="113">
        <f>N32/F32*100</f>
        <v>43.304463690872751</v>
      </c>
      <c r="S32" s="103"/>
      <c r="T32" s="98"/>
      <c r="U32" s="99">
        <f t="shared" si="24"/>
        <v>43.304463690872751</v>
      </c>
      <c r="V32" s="162">
        <f t="shared" ref="V32:V35" si="26">N32/J32*100</f>
        <v>38.239567951712253</v>
      </c>
      <c r="W32" s="98"/>
      <c r="X32" s="98"/>
      <c r="Y32" s="99">
        <f t="shared" si="3"/>
        <v>38.239567951712253</v>
      </c>
    </row>
    <row r="33" spans="1:25" s="48" customFormat="1" ht="38.25" customHeight="1" x14ac:dyDescent="0.35">
      <c r="A33" s="44"/>
      <c r="B33" s="378"/>
      <c r="C33" s="378" t="s">
        <v>179</v>
      </c>
      <c r="D33" s="122" t="s">
        <v>128</v>
      </c>
      <c r="E33" s="236"/>
      <c r="F33" s="123">
        <f>F34</f>
        <v>135090000</v>
      </c>
      <c r="G33" s="124">
        <f t="shared" ref="G33:I33" si="27">G34</f>
        <v>135090000</v>
      </c>
      <c r="H33" s="124">
        <f t="shared" si="27"/>
        <v>0</v>
      </c>
      <c r="I33" s="125">
        <f t="shared" si="27"/>
        <v>0</v>
      </c>
      <c r="J33" s="380">
        <f>J34</f>
        <v>152982600</v>
      </c>
      <c r="K33" s="124">
        <f t="shared" ref="K33:M33" si="28">K34</f>
        <v>152982600</v>
      </c>
      <c r="L33" s="124">
        <f t="shared" si="28"/>
        <v>0</v>
      </c>
      <c r="M33" s="125">
        <f t="shared" si="28"/>
        <v>0</v>
      </c>
      <c r="N33" s="123">
        <f>N34</f>
        <v>58500000</v>
      </c>
      <c r="O33" s="124">
        <f t="shared" ref="O33:Q33" si="29">O34</f>
        <v>58500000</v>
      </c>
      <c r="P33" s="124">
        <f t="shared" si="29"/>
        <v>0</v>
      </c>
      <c r="Q33" s="290">
        <f t="shared" si="29"/>
        <v>0</v>
      </c>
      <c r="R33" s="381">
        <f>N33/F33*100</f>
        <v>43.304463690872751</v>
      </c>
      <c r="S33" s="50">
        <f t="shared" si="5"/>
        <v>43.304463690872751</v>
      </c>
      <c r="T33" s="291"/>
      <c r="U33" s="51">
        <v>0</v>
      </c>
      <c r="V33" s="291">
        <f t="shared" si="26"/>
        <v>38.239642939785305</v>
      </c>
      <c r="W33" s="50">
        <f t="shared" si="3"/>
        <v>38.239642939785305</v>
      </c>
      <c r="X33" s="50"/>
      <c r="Y33" s="51">
        <v>0</v>
      </c>
    </row>
    <row r="34" spans="1:25" s="37" customFormat="1" ht="18.75" customHeight="1" x14ac:dyDescent="0.3">
      <c r="A34" s="87"/>
      <c r="B34" s="116"/>
      <c r="C34" s="116"/>
      <c r="D34" s="121" t="s">
        <v>123</v>
      </c>
      <c r="E34" s="90"/>
      <c r="F34" s="91">
        <f>G34+H34+I34</f>
        <v>135090000</v>
      </c>
      <c r="G34" s="102">
        <v>135090000</v>
      </c>
      <c r="H34" s="102">
        <v>0</v>
      </c>
      <c r="I34" s="126">
        <v>0</v>
      </c>
      <c r="J34" s="382">
        <f>K34</f>
        <v>152982600</v>
      </c>
      <c r="K34" s="92">
        <v>152982600</v>
      </c>
      <c r="L34" s="92">
        <v>0</v>
      </c>
      <c r="M34" s="383">
        <v>0</v>
      </c>
      <c r="N34" s="384">
        <f t="shared" si="25"/>
        <v>58500000</v>
      </c>
      <c r="O34" s="92">
        <v>58500000</v>
      </c>
      <c r="P34" s="237">
        <v>0</v>
      </c>
      <c r="Q34" s="237">
        <v>0</v>
      </c>
      <c r="R34" s="381">
        <f>N34/F34*100</f>
        <v>43.304463690872751</v>
      </c>
      <c r="S34" s="50">
        <f t="shared" si="5"/>
        <v>43.304463690872751</v>
      </c>
      <c r="T34" s="162"/>
      <c r="U34" s="99">
        <v>0</v>
      </c>
      <c r="V34" s="162">
        <f t="shared" si="26"/>
        <v>38.239642939785305</v>
      </c>
      <c r="W34" s="98">
        <f t="shared" si="3"/>
        <v>38.239642939785305</v>
      </c>
      <c r="X34" s="98"/>
      <c r="Y34" s="99">
        <v>0</v>
      </c>
    </row>
    <row r="35" spans="1:25" s="48" customFormat="1" ht="21" customHeight="1" x14ac:dyDescent="0.35">
      <c r="A35" s="44"/>
      <c r="B35" s="378"/>
      <c r="C35" s="378" t="s">
        <v>129</v>
      </c>
      <c r="D35" s="128" t="s">
        <v>49</v>
      </c>
      <c r="E35" s="236" t="s">
        <v>55</v>
      </c>
      <c r="F35" s="123">
        <f>F36+F37</f>
        <v>6991805</v>
      </c>
      <c r="G35" s="124">
        <f t="shared" ref="G35:I35" si="30">G36+G37</f>
        <v>0</v>
      </c>
      <c r="H35" s="124">
        <f t="shared" si="30"/>
        <v>0</v>
      </c>
      <c r="I35" s="125">
        <f t="shared" si="30"/>
        <v>6991805</v>
      </c>
      <c r="J35" s="380">
        <f>J36+J37</f>
        <v>7582040</v>
      </c>
      <c r="K35" s="124">
        <f t="shared" ref="K35:M35" si="31">K36+K37</f>
        <v>0</v>
      </c>
      <c r="L35" s="124">
        <f t="shared" si="31"/>
        <v>0</v>
      </c>
      <c r="M35" s="125">
        <f t="shared" si="31"/>
        <v>7582040</v>
      </c>
      <c r="N35" s="123">
        <f>N36+N37</f>
        <v>0</v>
      </c>
      <c r="O35" s="124">
        <f t="shared" ref="O35:Q35" si="32">O36+O37</f>
        <v>0</v>
      </c>
      <c r="P35" s="124">
        <f t="shared" si="32"/>
        <v>0</v>
      </c>
      <c r="Q35" s="290">
        <f t="shared" si="32"/>
        <v>0</v>
      </c>
      <c r="R35" s="385">
        <v>0</v>
      </c>
      <c r="S35" s="50"/>
      <c r="T35" s="291"/>
      <c r="U35" s="51">
        <v>0</v>
      </c>
      <c r="V35" s="291">
        <f t="shared" si="26"/>
        <v>0</v>
      </c>
      <c r="W35" s="50"/>
      <c r="X35" s="50"/>
      <c r="Y35" s="51">
        <f t="shared" ref="Y35" si="33">Q35/M35*100</f>
        <v>0</v>
      </c>
    </row>
    <row r="36" spans="1:25" s="48" customFormat="1" ht="50.25" customHeight="1" x14ac:dyDescent="0.35">
      <c r="A36" s="44" t="s">
        <v>162</v>
      </c>
      <c r="B36" s="116"/>
      <c r="C36" s="116"/>
      <c r="D36" s="386" t="s">
        <v>181</v>
      </c>
      <c r="E36" s="375" t="s">
        <v>55</v>
      </c>
      <c r="F36" s="91">
        <f>G36+H36+I36</f>
        <v>0</v>
      </c>
      <c r="G36" s="102">
        <v>0</v>
      </c>
      <c r="H36" s="102">
        <v>0</v>
      </c>
      <c r="I36" s="96">
        <v>0</v>
      </c>
      <c r="J36" s="95">
        <f>K36+L36+M36</f>
        <v>590235</v>
      </c>
      <c r="K36" s="102">
        <f t="shared" ref="K36:L36" si="34">K37+K38+K39+K40+K41+K42</f>
        <v>0</v>
      </c>
      <c r="L36" s="102">
        <f t="shared" si="34"/>
        <v>0</v>
      </c>
      <c r="M36" s="95">
        <v>590235</v>
      </c>
      <c r="N36" s="387">
        <v>0</v>
      </c>
      <c r="O36" s="129">
        <v>0</v>
      </c>
      <c r="P36" s="388">
        <v>0</v>
      </c>
      <c r="Q36" s="388">
        <v>0</v>
      </c>
      <c r="R36" s="49">
        <v>0</v>
      </c>
      <c r="S36" s="160"/>
      <c r="T36" s="50"/>
      <c r="U36" s="51">
        <v>0</v>
      </c>
      <c r="V36" s="291">
        <f t="shared" ref="V36:V37" si="35">N36/J36*100</f>
        <v>0</v>
      </c>
      <c r="W36" s="50"/>
      <c r="X36" s="50"/>
      <c r="Y36" s="51">
        <f t="shared" si="3"/>
        <v>0</v>
      </c>
    </row>
    <row r="37" spans="1:25" s="37" customFormat="1" ht="49.5" customHeight="1" thickBot="1" x14ac:dyDescent="0.35">
      <c r="A37" s="87"/>
      <c r="B37" s="389"/>
      <c r="C37" s="389"/>
      <c r="D37" s="390" t="s">
        <v>195</v>
      </c>
      <c r="E37" s="391" t="s">
        <v>55</v>
      </c>
      <c r="F37" s="392">
        <f>G37+H37+I37</f>
        <v>6991805</v>
      </c>
      <c r="G37" s="301">
        <v>0</v>
      </c>
      <c r="H37" s="301">
        <v>0</v>
      </c>
      <c r="I37" s="393">
        <v>6991805</v>
      </c>
      <c r="J37" s="196">
        <f>K37+L37+M37</f>
        <v>6991805</v>
      </c>
      <c r="K37" s="104">
        <v>0</v>
      </c>
      <c r="L37" s="104">
        <v>0</v>
      </c>
      <c r="M37" s="207">
        <f>7620242-628437</f>
        <v>6991805</v>
      </c>
      <c r="N37" s="198">
        <v>0</v>
      </c>
      <c r="O37" s="104">
        <v>0</v>
      </c>
      <c r="P37" s="104">
        <v>0</v>
      </c>
      <c r="Q37" s="394">
        <v>0</v>
      </c>
      <c r="R37" s="113">
        <v>0</v>
      </c>
      <c r="S37" s="103"/>
      <c r="T37" s="103"/>
      <c r="U37" s="114">
        <v>0</v>
      </c>
      <c r="V37" s="223">
        <f t="shared" si="35"/>
        <v>0</v>
      </c>
      <c r="W37" s="103"/>
      <c r="X37" s="103"/>
      <c r="Y37" s="114">
        <f t="shared" si="3"/>
        <v>0</v>
      </c>
    </row>
    <row r="38" spans="1:25" s="48" customFormat="1" ht="39" customHeight="1" x14ac:dyDescent="0.35">
      <c r="A38" s="44"/>
      <c r="B38" s="76" t="s">
        <v>182</v>
      </c>
      <c r="C38" s="238" t="s">
        <v>182</v>
      </c>
      <c r="D38" s="309" t="s">
        <v>76</v>
      </c>
      <c r="E38" s="306" t="s">
        <v>202</v>
      </c>
      <c r="F38" s="240">
        <f>SUM(F39:F39)</f>
        <v>25170536</v>
      </c>
      <c r="G38" s="241">
        <f t="shared" ref="G38:Q38" si="36">SUM(G39:G39)</f>
        <v>0</v>
      </c>
      <c r="H38" s="241">
        <f t="shared" si="36"/>
        <v>0</v>
      </c>
      <c r="I38" s="242">
        <f t="shared" si="36"/>
        <v>25170536</v>
      </c>
      <c r="J38" s="240">
        <f t="shared" si="36"/>
        <v>42547306</v>
      </c>
      <c r="K38" s="241">
        <f t="shared" si="36"/>
        <v>0</v>
      </c>
      <c r="L38" s="241">
        <f t="shared" si="36"/>
        <v>0</v>
      </c>
      <c r="M38" s="242">
        <f t="shared" si="36"/>
        <v>42547306</v>
      </c>
      <c r="N38" s="240">
        <f t="shared" si="36"/>
        <v>25170535.010000002</v>
      </c>
      <c r="O38" s="241">
        <f t="shared" si="36"/>
        <v>0</v>
      </c>
      <c r="P38" s="241">
        <f t="shared" si="36"/>
        <v>0</v>
      </c>
      <c r="Q38" s="242">
        <f t="shared" si="36"/>
        <v>25170535.010000002</v>
      </c>
      <c r="R38" s="77">
        <f t="shared" ref="R38:R43" si="37">N38/F38*100</f>
        <v>99.999996066829894</v>
      </c>
      <c r="S38" s="78"/>
      <c r="T38" s="78"/>
      <c r="U38" s="79">
        <f t="shared" ref="U38:U43" si="38">Q38/I38*100</f>
        <v>99.999996066829894</v>
      </c>
      <c r="V38" s="77">
        <f t="shared" ref="V38:V44" si="39">N38/J38*100</f>
        <v>59.158939487261556</v>
      </c>
      <c r="W38" s="78"/>
      <c r="X38" s="78"/>
      <c r="Y38" s="79">
        <f t="shared" ref="Y38:Y44" si="40">Q38/M38*100</f>
        <v>59.158939487261556</v>
      </c>
    </row>
    <row r="39" spans="1:25" s="37" customFormat="1" ht="61.5" customHeight="1" thickBot="1" x14ac:dyDescent="0.35">
      <c r="A39" s="132"/>
      <c r="B39" s="87"/>
      <c r="C39" s="74" t="s">
        <v>106</v>
      </c>
      <c r="D39" s="310" t="s">
        <v>49</v>
      </c>
      <c r="E39" s="307" t="s">
        <v>203</v>
      </c>
      <c r="F39" s="91">
        <f>G39+H39+I39</f>
        <v>25170536</v>
      </c>
      <c r="G39" s="102">
        <v>0</v>
      </c>
      <c r="H39" s="102">
        <v>0</v>
      </c>
      <c r="I39" s="96">
        <v>25170536</v>
      </c>
      <c r="J39" s="91">
        <f>K39+L39+M39</f>
        <v>42547306</v>
      </c>
      <c r="K39" s="92">
        <v>0</v>
      </c>
      <c r="L39" s="92">
        <v>0</v>
      </c>
      <c r="M39" s="94">
        <f>M43+M44</f>
        <v>42547306</v>
      </c>
      <c r="N39" s="91">
        <f>O39+P39+Q39</f>
        <v>25170535.010000002</v>
      </c>
      <c r="O39" s="92">
        <v>0</v>
      </c>
      <c r="P39" s="92">
        <v>0</v>
      </c>
      <c r="Q39" s="94">
        <v>25170535.010000002</v>
      </c>
      <c r="R39" s="97">
        <f t="shared" si="37"/>
        <v>99.999996066829894</v>
      </c>
      <c r="S39" s="98"/>
      <c r="T39" s="98"/>
      <c r="U39" s="99">
        <f t="shared" si="38"/>
        <v>99.999996066829894</v>
      </c>
      <c r="V39" s="97">
        <f t="shared" si="39"/>
        <v>59.158939487261556</v>
      </c>
      <c r="W39" s="98"/>
      <c r="X39" s="98"/>
      <c r="Y39" s="99">
        <f t="shared" si="40"/>
        <v>59.158939487261556</v>
      </c>
    </row>
    <row r="40" spans="1:25" s="37" customFormat="1" ht="77.25" hidden="1" customHeight="1" x14ac:dyDescent="0.3">
      <c r="A40" s="142"/>
      <c r="B40" s="308"/>
      <c r="C40" s="116"/>
      <c r="D40" s="311" t="s">
        <v>142</v>
      </c>
      <c r="E40" s="90"/>
      <c r="F40" s="91">
        <f t="shared" ref="F40:F44" si="41">G40+H40+I40</f>
        <v>25170536</v>
      </c>
      <c r="G40" s="102"/>
      <c r="H40" s="102"/>
      <c r="I40" s="96">
        <v>25170536</v>
      </c>
      <c r="J40" s="91">
        <f t="shared" ref="J40:J44" si="42">K40+L40+M40</f>
        <v>0</v>
      </c>
      <c r="K40" s="92">
        <v>0</v>
      </c>
      <c r="L40" s="92">
        <v>0</v>
      </c>
      <c r="M40" s="126"/>
      <c r="N40" s="91">
        <f t="shared" ref="N40:N42" si="43">O40+P40+Q40</f>
        <v>25170535.010000002</v>
      </c>
      <c r="O40" s="92"/>
      <c r="P40" s="92"/>
      <c r="Q40" s="94">
        <v>25170535.010000002</v>
      </c>
      <c r="R40" s="97">
        <f t="shared" si="37"/>
        <v>99.999996066829894</v>
      </c>
      <c r="S40" s="98"/>
      <c r="T40" s="98"/>
      <c r="U40" s="99">
        <f t="shared" si="38"/>
        <v>99.999996066829894</v>
      </c>
      <c r="V40" s="97" t="e">
        <f t="shared" si="39"/>
        <v>#DIV/0!</v>
      </c>
      <c r="W40" s="98"/>
      <c r="X40" s="98"/>
      <c r="Y40" s="99" t="e">
        <f t="shared" si="40"/>
        <v>#DIV/0!</v>
      </c>
    </row>
    <row r="41" spans="1:25" s="37" customFormat="1" ht="77.25" hidden="1" customHeight="1" x14ac:dyDescent="0.3">
      <c r="A41" s="87"/>
      <c r="B41" s="308"/>
      <c r="C41" s="116"/>
      <c r="D41" s="311" t="s">
        <v>142</v>
      </c>
      <c r="E41" s="90"/>
      <c r="F41" s="91">
        <f t="shared" si="41"/>
        <v>25170536</v>
      </c>
      <c r="G41" s="102"/>
      <c r="H41" s="102"/>
      <c r="I41" s="96">
        <v>25170536</v>
      </c>
      <c r="J41" s="91">
        <f t="shared" si="42"/>
        <v>0</v>
      </c>
      <c r="K41" s="92">
        <v>0</v>
      </c>
      <c r="L41" s="92">
        <v>0</v>
      </c>
      <c r="M41" s="126"/>
      <c r="N41" s="91">
        <f t="shared" si="43"/>
        <v>25170535.010000002</v>
      </c>
      <c r="O41" s="92"/>
      <c r="P41" s="92"/>
      <c r="Q41" s="94">
        <v>25170535.010000002</v>
      </c>
      <c r="R41" s="97">
        <f t="shared" si="37"/>
        <v>99.999996066829894</v>
      </c>
      <c r="S41" s="98"/>
      <c r="T41" s="98"/>
      <c r="U41" s="99">
        <f t="shared" si="38"/>
        <v>99.999996066829894</v>
      </c>
      <c r="V41" s="97" t="e">
        <f t="shared" si="39"/>
        <v>#DIV/0!</v>
      </c>
      <c r="W41" s="98"/>
      <c r="X41" s="98"/>
      <c r="Y41" s="99" t="e">
        <f t="shared" si="40"/>
        <v>#DIV/0!</v>
      </c>
    </row>
    <row r="42" spans="1:25" s="37" customFormat="1" ht="63.75" hidden="1" customHeight="1" x14ac:dyDescent="0.3">
      <c r="A42" s="87"/>
      <c r="B42" s="308"/>
      <c r="C42" s="116"/>
      <c r="D42" s="311" t="s">
        <v>143</v>
      </c>
      <c r="E42" s="90"/>
      <c r="F42" s="91">
        <f t="shared" si="41"/>
        <v>25170536</v>
      </c>
      <c r="G42" s="102"/>
      <c r="H42" s="102"/>
      <c r="I42" s="96">
        <v>25170536</v>
      </c>
      <c r="J42" s="91">
        <f t="shared" si="42"/>
        <v>0</v>
      </c>
      <c r="K42" s="92">
        <v>0</v>
      </c>
      <c r="L42" s="92">
        <v>0</v>
      </c>
      <c r="M42" s="126"/>
      <c r="N42" s="91">
        <f t="shared" si="43"/>
        <v>25170535.010000002</v>
      </c>
      <c r="O42" s="92"/>
      <c r="P42" s="92"/>
      <c r="Q42" s="94">
        <v>25170535.010000002</v>
      </c>
      <c r="R42" s="97">
        <f t="shared" si="37"/>
        <v>99.999996066829894</v>
      </c>
      <c r="S42" s="98"/>
      <c r="T42" s="98"/>
      <c r="U42" s="99">
        <f t="shared" si="38"/>
        <v>99.999996066829894</v>
      </c>
      <c r="V42" s="97" t="e">
        <f t="shared" si="39"/>
        <v>#DIV/0!</v>
      </c>
      <c r="W42" s="98"/>
      <c r="X42" s="98"/>
      <c r="Y42" s="99" t="e">
        <f t="shared" si="40"/>
        <v>#DIV/0!</v>
      </c>
    </row>
    <row r="43" spans="1:25" s="37" customFormat="1" ht="30.75" customHeight="1" x14ac:dyDescent="0.3">
      <c r="A43" s="142"/>
      <c r="B43" s="308"/>
      <c r="C43" s="116"/>
      <c r="D43" s="310"/>
      <c r="E43" s="90" t="s">
        <v>201</v>
      </c>
      <c r="F43" s="91">
        <f t="shared" si="41"/>
        <v>25170536</v>
      </c>
      <c r="G43" s="102">
        <v>0</v>
      </c>
      <c r="H43" s="102">
        <v>0</v>
      </c>
      <c r="I43" s="96">
        <v>25170536</v>
      </c>
      <c r="J43" s="91">
        <f t="shared" si="42"/>
        <v>42234000</v>
      </c>
      <c r="K43" s="92">
        <v>0</v>
      </c>
      <c r="L43" s="92">
        <v>0</v>
      </c>
      <c r="M43" s="126">
        <v>42234000</v>
      </c>
      <c r="N43" s="91">
        <f>O43+P43+Q43</f>
        <v>25170535.010000002</v>
      </c>
      <c r="O43" s="92">
        <v>0</v>
      </c>
      <c r="P43" s="92">
        <v>0</v>
      </c>
      <c r="Q43" s="94">
        <v>25170535.010000002</v>
      </c>
      <c r="R43" s="97">
        <f t="shared" si="37"/>
        <v>99.999996066829894</v>
      </c>
      <c r="S43" s="98"/>
      <c r="T43" s="98"/>
      <c r="U43" s="99">
        <f t="shared" si="38"/>
        <v>99.999996066829894</v>
      </c>
      <c r="V43" s="97">
        <f t="shared" si="39"/>
        <v>59.597800374106171</v>
      </c>
      <c r="W43" s="98"/>
      <c r="X43" s="98"/>
      <c r="Y43" s="99">
        <f t="shared" si="40"/>
        <v>59.597800374106171</v>
      </c>
    </row>
    <row r="44" spans="1:25" s="37" customFormat="1" ht="28.5" customHeight="1" thickBot="1" x14ac:dyDescent="0.35">
      <c r="A44" s="142"/>
      <c r="B44" s="395"/>
      <c r="C44" s="396"/>
      <c r="D44" s="397"/>
      <c r="E44" s="110" t="s">
        <v>200</v>
      </c>
      <c r="F44" s="392">
        <f t="shared" si="41"/>
        <v>0</v>
      </c>
      <c r="G44" s="301">
        <v>0</v>
      </c>
      <c r="H44" s="301">
        <v>0</v>
      </c>
      <c r="I44" s="393">
        <v>0</v>
      </c>
      <c r="J44" s="134">
        <f t="shared" si="42"/>
        <v>313306</v>
      </c>
      <c r="K44" s="112">
        <v>0</v>
      </c>
      <c r="L44" s="112">
        <v>0</v>
      </c>
      <c r="M44" s="398">
        <v>313306</v>
      </c>
      <c r="N44" s="392">
        <f>O44+P44+Q44</f>
        <v>0</v>
      </c>
      <c r="O44" s="104">
        <v>0</v>
      </c>
      <c r="P44" s="104">
        <v>0</v>
      </c>
      <c r="Q44" s="393">
        <v>0</v>
      </c>
      <c r="R44" s="113">
        <v>0</v>
      </c>
      <c r="S44" s="103"/>
      <c r="T44" s="103"/>
      <c r="U44" s="114">
        <v>0</v>
      </c>
      <c r="V44" s="113">
        <f t="shared" si="39"/>
        <v>0</v>
      </c>
      <c r="W44" s="103"/>
      <c r="X44" s="103"/>
      <c r="Y44" s="114">
        <f t="shared" si="40"/>
        <v>0</v>
      </c>
    </row>
    <row r="45" spans="1:25" s="48" customFormat="1" ht="60.75" customHeight="1" x14ac:dyDescent="0.35">
      <c r="A45" s="75" t="s">
        <v>163</v>
      </c>
      <c r="B45" s="131" t="s">
        <v>163</v>
      </c>
      <c r="C45" s="131" t="s">
        <v>163</v>
      </c>
      <c r="D45" s="239" t="s">
        <v>84</v>
      </c>
      <c r="E45" s="244" t="s">
        <v>201</v>
      </c>
      <c r="F45" s="245">
        <f>SUM(G45:I45)</f>
        <v>80530169</v>
      </c>
      <c r="G45" s="246">
        <f>G46</f>
        <v>0</v>
      </c>
      <c r="H45" s="246">
        <f t="shared" ref="H45:I45" si="44">H46</f>
        <v>80530169</v>
      </c>
      <c r="I45" s="248">
        <f t="shared" si="44"/>
        <v>0</v>
      </c>
      <c r="J45" s="282">
        <f>J46</f>
        <v>90150500</v>
      </c>
      <c r="K45" s="250">
        <f t="shared" ref="K45:M45" si="45">K46</f>
        <v>0</v>
      </c>
      <c r="L45" s="250">
        <f t="shared" si="45"/>
        <v>90150500</v>
      </c>
      <c r="M45" s="283">
        <f t="shared" si="45"/>
        <v>0</v>
      </c>
      <c r="N45" s="312">
        <f>N46</f>
        <v>64639145.170000002</v>
      </c>
      <c r="O45" s="247">
        <f t="shared" ref="O45:Q45" si="46">O46</f>
        <v>0</v>
      </c>
      <c r="P45" s="246">
        <f t="shared" si="46"/>
        <v>64639145.170000002</v>
      </c>
      <c r="Q45" s="248">
        <f t="shared" si="46"/>
        <v>0</v>
      </c>
      <c r="R45" s="77">
        <f t="shared" si="5"/>
        <v>80.266993069392427</v>
      </c>
      <c r="S45" s="78"/>
      <c r="T45" s="78">
        <f t="shared" ref="T45:T47" si="47">P45/H45*100</f>
        <v>80.266993069392427</v>
      </c>
      <c r="U45" s="79"/>
      <c r="V45" s="77">
        <f t="shared" si="3"/>
        <v>71.701371783850348</v>
      </c>
      <c r="W45" s="78"/>
      <c r="X45" s="78">
        <f t="shared" si="3"/>
        <v>71.701371783850348</v>
      </c>
      <c r="Y45" s="79"/>
    </row>
    <row r="46" spans="1:25" s="37" customFormat="1" ht="81" customHeight="1" thickBot="1" x14ac:dyDescent="0.35">
      <c r="A46" s="147"/>
      <c r="B46" s="148"/>
      <c r="C46" s="148" t="s">
        <v>107</v>
      </c>
      <c r="D46" s="149" t="s">
        <v>191</v>
      </c>
      <c r="E46" s="150"/>
      <c r="F46" s="151">
        <f>G46+H46+I46</f>
        <v>80530169</v>
      </c>
      <c r="G46" s="152">
        <v>0</v>
      </c>
      <c r="H46" s="135">
        <v>80530169</v>
      </c>
      <c r="I46" s="153">
        <v>0</v>
      </c>
      <c r="J46" s="151">
        <f>K46+L46+M46</f>
        <v>90150500</v>
      </c>
      <c r="K46" s="154">
        <v>0</v>
      </c>
      <c r="L46" s="154">
        <v>90150500</v>
      </c>
      <c r="M46" s="153">
        <v>0</v>
      </c>
      <c r="N46" s="151">
        <f>O46+P46+Q46</f>
        <v>64639145.170000002</v>
      </c>
      <c r="O46" s="154">
        <v>0</v>
      </c>
      <c r="P46" s="154">
        <v>64639145.170000002</v>
      </c>
      <c r="Q46" s="153">
        <v>0</v>
      </c>
      <c r="R46" s="155">
        <f t="shared" ref="R46" si="48">N46/F46*100</f>
        <v>80.266993069392427</v>
      </c>
      <c r="S46" s="156"/>
      <c r="T46" s="156">
        <f t="shared" ref="T46" si="49">P46/H46*100</f>
        <v>80.266993069392427</v>
      </c>
      <c r="U46" s="157"/>
      <c r="V46" s="155">
        <f t="shared" ref="V46" si="50">N46/J46*100</f>
        <v>71.701371783850348</v>
      </c>
      <c r="W46" s="156">
        <v>0</v>
      </c>
      <c r="X46" s="156">
        <f t="shared" ref="X46" si="51">P46/L46*100</f>
        <v>71.701371783850348</v>
      </c>
      <c r="Y46" s="157">
        <v>0</v>
      </c>
    </row>
    <row r="47" spans="1:25" s="48" customFormat="1" ht="58.5" x14ac:dyDescent="0.35">
      <c r="A47" s="158" t="s">
        <v>173</v>
      </c>
      <c r="B47" s="238" t="s">
        <v>173</v>
      </c>
      <c r="C47" s="76" t="s">
        <v>173</v>
      </c>
      <c r="D47" s="239" t="s">
        <v>85</v>
      </c>
      <c r="E47" s="244" t="s">
        <v>201</v>
      </c>
      <c r="F47" s="249">
        <f t="shared" ref="F47:Q49" si="52">F48</f>
        <v>55974472.279999994</v>
      </c>
      <c r="G47" s="250">
        <f t="shared" si="52"/>
        <v>27251770.390000001</v>
      </c>
      <c r="H47" s="250">
        <f t="shared" si="52"/>
        <v>21849161.77</v>
      </c>
      <c r="I47" s="251">
        <f t="shared" si="52"/>
        <v>6873540.1200000001</v>
      </c>
      <c r="J47" s="240">
        <f t="shared" si="52"/>
        <v>121255700</v>
      </c>
      <c r="K47" s="241">
        <f t="shared" si="52"/>
        <v>58739600</v>
      </c>
      <c r="L47" s="241">
        <f t="shared" si="52"/>
        <v>48059600</v>
      </c>
      <c r="M47" s="242">
        <f t="shared" si="52"/>
        <v>14456500</v>
      </c>
      <c r="N47" s="240">
        <f t="shared" si="52"/>
        <v>54222200</v>
      </c>
      <c r="O47" s="241">
        <f t="shared" si="52"/>
        <v>26266709.82</v>
      </c>
      <c r="P47" s="241">
        <f t="shared" si="52"/>
        <v>21490942.620000001</v>
      </c>
      <c r="Q47" s="242">
        <f t="shared" si="52"/>
        <v>6464547.5599999996</v>
      </c>
      <c r="R47" s="159">
        <f t="shared" si="5"/>
        <v>96.869515318992853</v>
      </c>
      <c r="S47" s="160">
        <f t="shared" si="5"/>
        <v>96.385333664922314</v>
      </c>
      <c r="T47" s="160">
        <f t="shared" si="47"/>
        <v>98.360490192846427</v>
      </c>
      <c r="U47" s="252">
        <f t="shared" ref="U47:U73" si="53">Q47/I47*100</f>
        <v>94.049753797028828</v>
      </c>
      <c r="V47" s="77">
        <f t="shared" si="3"/>
        <v>44.717238034995468</v>
      </c>
      <c r="W47" s="78">
        <f t="shared" si="3"/>
        <v>44.717209208098112</v>
      </c>
      <c r="X47" s="78">
        <f t="shared" si="3"/>
        <v>44.717273177471306</v>
      </c>
      <c r="Y47" s="79">
        <f t="shared" si="3"/>
        <v>44.717238335696742</v>
      </c>
    </row>
    <row r="48" spans="1:25" s="37" customFormat="1" ht="78" customHeight="1" thickBot="1" x14ac:dyDescent="0.35">
      <c r="A48" s="74"/>
      <c r="B48" s="220"/>
      <c r="C48" s="204" t="s">
        <v>122</v>
      </c>
      <c r="D48" s="221" t="s">
        <v>138</v>
      </c>
      <c r="E48" s="222"/>
      <c r="F48" s="196">
        <f>SUM(G48:I48)</f>
        <v>55974472.279999994</v>
      </c>
      <c r="G48" s="301">
        <v>27251770.390000001</v>
      </c>
      <c r="H48" s="301">
        <v>21849161.77</v>
      </c>
      <c r="I48" s="302">
        <v>6873540.1200000001</v>
      </c>
      <c r="J48" s="198">
        <f>SUM(K48:M48)</f>
        <v>121255700</v>
      </c>
      <c r="K48" s="104">
        <v>58739600</v>
      </c>
      <c r="L48" s="104">
        <v>48059600</v>
      </c>
      <c r="M48" s="105">
        <v>14456500</v>
      </c>
      <c r="N48" s="198">
        <f>SUM(O48:Q48)</f>
        <v>54222200</v>
      </c>
      <c r="O48" s="104">
        <v>26266709.82</v>
      </c>
      <c r="P48" s="104">
        <v>21490942.620000001</v>
      </c>
      <c r="Q48" s="105">
        <v>6464547.5599999996</v>
      </c>
      <c r="R48" s="223">
        <f t="shared" ref="R48" si="54">N48/F48*100</f>
        <v>96.869515318992853</v>
      </c>
      <c r="S48" s="103">
        <f t="shared" ref="S48:S50" si="55">O48/G48*100</f>
        <v>96.385333664922314</v>
      </c>
      <c r="T48" s="103">
        <f t="shared" ref="T48:T50" si="56">P48/H48*100</f>
        <v>98.360490192846427</v>
      </c>
      <c r="U48" s="224">
        <f t="shared" ref="U48:U50" si="57">Q48/I48*100</f>
        <v>94.049753797028828</v>
      </c>
      <c r="V48" s="113">
        <f t="shared" ref="V48:V49" si="58">N48/J48*100</f>
        <v>44.717238034995468</v>
      </c>
      <c r="W48" s="103">
        <f t="shared" ref="W48:W49" si="59">O48/K48*100</f>
        <v>44.717209208098112</v>
      </c>
      <c r="X48" s="103">
        <f t="shared" ref="X48:X49" si="60">P48/L48*100</f>
        <v>44.717273177471306</v>
      </c>
      <c r="Y48" s="114">
        <f t="shared" ref="Y48:Y49" si="61">Q48/M48*100</f>
        <v>44.717238335696742</v>
      </c>
    </row>
    <row r="49" spans="1:25" s="165" customFormat="1" ht="43.5" customHeight="1" x14ac:dyDescent="0.25">
      <c r="A49" s="163" t="s">
        <v>174</v>
      </c>
      <c r="B49" s="253" t="s">
        <v>174</v>
      </c>
      <c r="C49" s="75" t="s">
        <v>174</v>
      </c>
      <c r="D49" s="254" t="s">
        <v>172</v>
      </c>
      <c r="E49" s="244" t="s">
        <v>201</v>
      </c>
      <c r="F49" s="255">
        <f t="shared" si="52"/>
        <v>3149865</v>
      </c>
      <c r="G49" s="246">
        <f t="shared" si="52"/>
        <v>1901027</v>
      </c>
      <c r="H49" s="246">
        <f t="shared" si="52"/>
        <v>1217356</v>
      </c>
      <c r="I49" s="247">
        <f t="shared" si="52"/>
        <v>31482</v>
      </c>
      <c r="J49" s="240">
        <f t="shared" si="52"/>
        <v>4183940</v>
      </c>
      <c r="K49" s="241">
        <f t="shared" si="52"/>
        <v>2526700</v>
      </c>
      <c r="L49" s="241">
        <f t="shared" si="52"/>
        <v>1615400</v>
      </c>
      <c r="M49" s="242">
        <f t="shared" si="52"/>
        <v>41840</v>
      </c>
      <c r="N49" s="240">
        <f t="shared" si="52"/>
        <v>2683198.38</v>
      </c>
      <c r="O49" s="241">
        <f t="shared" si="52"/>
        <v>1620384.16</v>
      </c>
      <c r="P49" s="241">
        <f t="shared" si="52"/>
        <v>1035981.86</v>
      </c>
      <c r="Q49" s="292">
        <f t="shared" si="52"/>
        <v>26832.36</v>
      </c>
      <c r="R49" s="77">
        <f>N49/F49*100</f>
        <v>85.184551718883185</v>
      </c>
      <c r="S49" s="78">
        <f t="shared" si="55"/>
        <v>85.237303836294799</v>
      </c>
      <c r="T49" s="78">
        <f t="shared" si="56"/>
        <v>85.100977856929276</v>
      </c>
      <c r="U49" s="79">
        <f t="shared" si="57"/>
        <v>85.230798551553264</v>
      </c>
      <c r="V49" s="232">
        <f t="shared" si="58"/>
        <v>64.130900060708328</v>
      </c>
      <c r="W49" s="78">
        <f t="shared" si="59"/>
        <v>64.13045316024855</v>
      </c>
      <c r="X49" s="78">
        <f t="shared" si="60"/>
        <v>64.131599603813299</v>
      </c>
      <c r="Y49" s="79">
        <f t="shared" si="61"/>
        <v>64.130879541108982</v>
      </c>
    </row>
    <row r="50" spans="1:25" s="37" customFormat="1" ht="78.75" customHeight="1" thickBot="1" x14ac:dyDescent="0.35">
      <c r="A50" s="133"/>
      <c r="B50" s="166"/>
      <c r="C50" s="218" t="s">
        <v>175</v>
      </c>
      <c r="D50" s="219" t="s">
        <v>176</v>
      </c>
      <c r="E50" s="167"/>
      <c r="F50" s="225">
        <f>G50+H50+I50</f>
        <v>3149865</v>
      </c>
      <c r="G50" s="135">
        <v>1901027</v>
      </c>
      <c r="H50" s="135">
        <v>1217356</v>
      </c>
      <c r="I50" s="299">
        <v>31482</v>
      </c>
      <c r="J50" s="138">
        <f>SUM(K50:M50)</f>
        <v>4183940</v>
      </c>
      <c r="K50" s="112">
        <v>2526700</v>
      </c>
      <c r="L50" s="112">
        <v>1615400</v>
      </c>
      <c r="M50" s="289">
        <v>41840</v>
      </c>
      <c r="N50" s="138">
        <f>SUM(O50:Q50)</f>
        <v>2683198.38</v>
      </c>
      <c r="O50" s="112">
        <v>1620384.16</v>
      </c>
      <c r="P50" s="112">
        <v>1035981.86</v>
      </c>
      <c r="Q50" s="137">
        <v>26832.36</v>
      </c>
      <c r="R50" s="139">
        <f>N50/F50*100</f>
        <v>85.184551718883185</v>
      </c>
      <c r="S50" s="140">
        <f t="shared" si="55"/>
        <v>85.237303836294799</v>
      </c>
      <c r="T50" s="140">
        <f t="shared" si="56"/>
        <v>85.100977856929276</v>
      </c>
      <c r="U50" s="141">
        <f t="shared" si="57"/>
        <v>85.230798551553264</v>
      </c>
      <c r="V50" s="293">
        <f>N50/J50*100</f>
        <v>64.130900060708328</v>
      </c>
      <c r="W50" s="140">
        <f>O50/K50*100</f>
        <v>64.13045316024855</v>
      </c>
      <c r="X50" s="140">
        <f t="shared" ref="X50" si="62">P50/L50*100</f>
        <v>64.131599603813299</v>
      </c>
      <c r="Y50" s="141">
        <f t="shared" ref="Y50" si="63">Q50/M50*100</f>
        <v>64.130879541108982</v>
      </c>
    </row>
    <row r="51" spans="1:25" s="38" customFormat="1" ht="37.5" x14ac:dyDescent="0.3">
      <c r="A51" s="168" t="s">
        <v>13</v>
      </c>
      <c r="B51" s="256" t="s">
        <v>7</v>
      </c>
      <c r="C51" s="256" t="s">
        <v>7</v>
      </c>
      <c r="D51" s="257" t="s">
        <v>77</v>
      </c>
      <c r="E51" s="258" t="s">
        <v>201</v>
      </c>
      <c r="F51" s="259">
        <f t="shared" ref="F51:Q51" si="64">F52</f>
        <v>3023400</v>
      </c>
      <c r="G51" s="260">
        <f t="shared" si="64"/>
        <v>3023400</v>
      </c>
      <c r="H51" s="260">
        <f t="shared" si="64"/>
        <v>0</v>
      </c>
      <c r="I51" s="261">
        <f t="shared" si="64"/>
        <v>0</v>
      </c>
      <c r="J51" s="259">
        <f t="shared" si="64"/>
        <v>3447050</v>
      </c>
      <c r="K51" s="260">
        <f t="shared" si="64"/>
        <v>3023400</v>
      </c>
      <c r="L51" s="260">
        <f t="shared" si="64"/>
        <v>0</v>
      </c>
      <c r="M51" s="260">
        <f t="shared" si="64"/>
        <v>423650</v>
      </c>
      <c r="N51" s="262">
        <f t="shared" si="64"/>
        <v>2273362.5099999998</v>
      </c>
      <c r="O51" s="263">
        <f t="shared" si="64"/>
        <v>2273362.5099999998</v>
      </c>
      <c r="P51" s="263">
        <f t="shared" si="64"/>
        <v>0</v>
      </c>
      <c r="Q51" s="263">
        <f t="shared" si="64"/>
        <v>0</v>
      </c>
      <c r="R51" s="171">
        <f t="shared" ref="R51:R53" si="65">N51/F51*100</f>
        <v>75.192250777270615</v>
      </c>
      <c r="S51" s="160">
        <f t="shared" ref="S51:S53" si="66">O51/G51*100</f>
        <v>75.192250777270615</v>
      </c>
      <c r="T51" s="160"/>
      <c r="U51" s="172"/>
      <c r="V51" s="144">
        <f t="shared" si="3"/>
        <v>65.950958355695448</v>
      </c>
      <c r="W51" s="106">
        <f t="shared" si="3"/>
        <v>75.192250777270615</v>
      </c>
      <c r="X51" s="106">
        <v>0</v>
      </c>
      <c r="Y51" s="107">
        <f t="shared" si="3"/>
        <v>0</v>
      </c>
    </row>
    <row r="52" spans="1:25" s="48" customFormat="1" ht="39" x14ac:dyDescent="0.35">
      <c r="A52" s="44" t="s">
        <v>7</v>
      </c>
      <c r="B52" s="169"/>
      <c r="C52" s="169"/>
      <c r="D52" s="122" t="s">
        <v>91</v>
      </c>
      <c r="E52" s="164"/>
      <c r="F52" s="123">
        <f>F53+F54</f>
        <v>3023400</v>
      </c>
      <c r="G52" s="124">
        <f t="shared" ref="G52:I52" si="67">G53+G54</f>
        <v>3023400</v>
      </c>
      <c r="H52" s="124">
        <f t="shared" ref="H52" si="68">H53+H54</f>
        <v>0</v>
      </c>
      <c r="I52" s="125">
        <f t="shared" si="67"/>
        <v>0</v>
      </c>
      <c r="J52" s="45">
        <f>J53+J54</f>
        <v>3447050</v>
      </c>
      <c r="K52" s="46">
        <f t="shared" ref="K52" si="69">K53+K54</f>
        <v>3023400</v>
      </c>
      <c r="L52" s="46">
        <f t="shared" ref="L52:M52" si="70">L53+L54</f>
        <v>0</v>
      </c>
      <c r="M52" s="46">
        <f t="shared" si="70"/>
        <v>423650</v>
      </c>
      <c r="N52" s="45">
        <f>N53+N54</f>
        <v>2273362.5099999998</v>
      </c>
      <c r="O52" s="46">
        <f t="shared" ref="O52:Q52" si="71">O53+O54</f>
        <v>2273362.5099999998</v>
      </c>
      <c r="P52" s="46">
        <v>0</v>
      </c>
      <c r="Q52" s="170">
        <f t="shared" si="71"/>
        <v>0</v>
      </c>
      <c r="R52" s="113">
        <f t="shared" si="65"/>
        <v>75.192250777270615</v>
      </c>
      <c r="S52" s="103">
        <f t="shared" si="66"/>
        <v>75.192250777270615</v>
      </c>
      <c r="T52" s="160"/>
      <c r="U52" s="172"/>
      <c r="V52" s="49">
        <f>N52/J52*100</f>
        <v>65.950958355695448</v>
      </c>
      <c r="W52" s="50">
        <f t="shared" si="3"/>
        <v>75.192250777270615</v>
      </c>
      <c r="X52" s="50">
        <v>0</v>
      </c>
      <c r="Y52" s="51">
        <f t="shared" si="3"/>
        <v>0</v>
      </c>
    </row>
    <row r="53" spans="1:25" s="38" customFormat="1" ht="148.5" customHeight="1" x14ac:dyDescent="0.3">
      <c r="A53" s="74"/>
      <c r="B53" s="173"/>
      <c r="C53" s="173" t="s">
        <v>108</v>
      </c>
      <c r="D53" s="174" t="s">
        <v>145</v>
      </c>
      <c r="E53" s="161"/>
      <c r="F53" s="91">
        <f t="shared" ref="F53:F54" si="72">G53+H53+I53</f>
        <v>3023400</v>
      </c>
      <c r="G53" s="102">
        <v>3023400</v>
      </c>
      <c r="H53" s="102">
        <v>0</v>
      </c>
      <c r="I53" s="94">
        <v>0</v>
      </c>
      <c r="J53" s="117">
        <f t="shared" ref="J53:J54" si="73">SUM(K53:M53)</f>
        <v>3023400</v>
      </c>
      <c r="K53" s="92">
        <v>3023400</v>
      </c>
      <c r="L53" s="92">
        <v>0</v>
      </c>
      <c r="M53" s="94">
        <v>0</v>
      </c>
      <c r="N53" s="91">
        <f t="shared" ref="N53:N54" si="74">O53+P53+Q53</f>
        <v>2273362.5099999998</v>
      </c>
      <c r="O53" s="117">
        <v>2273362.5099999998</v>
      </c>
      <c r="P53" s="92">
        <v>0</v>
      </c>
      <c r="Q53" s="93">
        <v>0</v>
      </c>
      <c r="R53" s="113">
        <f t="shared" si="65"/>
        <v>75.192250777270615</v>
      </c>
      <c r="S53" s="103">
        <f t="shared" si="66"/>
        <v>75.192250777270615</v>
      </c>
      <c r="T53" s="103"/>
      <c r="U53" s="99">
        <v>0</v>
      </c>
      <c r="V53" s="97">
        <f t="shared" ref="V53" si="75">N53/J53*100</f>
        <v>75.192250777270615</v>
      </c>
      <c r="W53" s="98">
        <f t="shared" ref="W53" si="76">O53/K53*100</f>
        <v>75.192250777270615</v>
      </c>
      <c r="X53" s="98">
        <v>0</v>
      </c>
      <c r="Y53" s="51">
        <v>0</v>
      </c>
    </row>
    <row r="54" spans="1:25" s="184" customFormat="1" ht="24.75" customHeight="1" thickBot="1" x14ac:dyDescent="0.3">
      <c r="A54" s="175"/>
      <c r="B54" s="176"/>
      <c r="C54" s="176" t="s">
        <v>144</v>
      </c>
      <c r="D54" s="177" t="s">
        <v>88</v>
      </c>
      <c r="E54" s="178"/>
      <c r="F54" s="91">
        <f t="shared" si="72"/>
        <v>0</v>
      </c>
      <c r="G54" s="179">
        <v>0</v>
      </c>
      <c r="H54" s="179">
        <v>0</v>
      </c>
      <c r="I54" s="297">
        <v>0</v>
      </c>
      <c r="J54" s="117">
        <f t="shared" si="73"/>
        <v>423650</v>
      </c>
      <c r="K54" s="180">
        <v>0</v>
      </c>
      <c r="L54" s="180">
        <v>0</v>
      </c>
      <c r="M54" s="297">
        <v>423650</v>
      </c>
      <c r="N54" s="91">
        <f t="shared" si="74"/>
        <v>0</v>
      </c>
      <c r="O54" s="181">
        <v>0</v>
      </c>
      <c r="P54" s="180">
        <v>0</v>
      </c>
      <c r="Q54" s="180">
        <v>0</v>
      </c>
      <c r="R54" s="139">
        <v>0</v>
      </c>
      <c r="S54" s="140">
        <v>0</v>
      </c>
      <c r="T54" s="140"/>
      <c r="U54" s="141">
        <v>0</v>
      </c>
      <c r="V54" s="155">
        <f>N54/J54*100</f>
        <v>0</v>
      </c>
      <c r="W54" s="156">
        <v>0</v>
      </c>
      <c r="X54" s="156">
        <v>0</v>
      </c>
      <c r="Y54" s="157">
        <f>Q54/M54*100</f>
        <v>0</v>
      </c>
    </row>
    <row r="55" spans="1:25" s="38" customFormat="1" ht="37.5" x14ac:dyDescent="0.3">
      <c r="A55" s="185" t="s">
        <v>27</v>
      </c>
      <c r="B55" s="267" t="s">
        <v>28</v>
      </c>
      <c r="C55" s="267" t="s">
        <v>28</v>
      </c>
      <c r="D55" s="268" t="s">
        <v>78</v>
      </c>
      <c r="E55" s="278" t="s">
        <v>201</v>
      </c>
      <c r="F55" s="269">
        <f t="shared" ref="F55:Q55" si="77">F56</f>
        <v>49086203</v>
      </c>
      <c r="G55" s="270">
        <f t="shared" si="77"/>
        <v>36923459</v>
      </c>
      <c r="H55" s="270"/>
      <c r="I55" s="271">
        <f t="shared" si="77"/>
        <v>12162744</v>
      </c>
      <c r="J55" s="272">
        <f t="shared" si="77"/>
        <v>56573186</v>
      </c>
      <c r="K55" s="270">
        <f t="shared" si="77"/>
        <v>42604640</v>
      </c>
      <c r="L55" s="270"/>
      <c r="M55" s="271">
        <f t="shared" si="77"/>
        <v>13968546</v>
      </c>
      <c r="N55" s="272">
        <f t="shared" si="77"/>
        <v>47866982.759999998</v>
      </c>
      <c r="O55" s="270">
        <f t="shared" si="77"/>
        <v>36109678.449999996</v>
      </c>
      <c r="P55" s="270"/>
      <c r="Q55" s="270">
        <f t="shared" si="77"/>
        <v>11757304.309999999</v>
      </c>
      <c r="R55" s="273">
        <f t="shared" si="5"/>
        <v>97.516165102442315</v>
      </c>
      <c r="S55" s="274">
        <f t="shared" si="5"/>
        <v>97.796033816875052</v>
      </c>
      <c r="T55" s="274"/>
      <c r="U55" s="275">
        <f t="shared" ref="U55:U56" si="78">Q55/I55*100</f>
        <v>96.66654424363449</v>
      </c>
      <c r="V55" s="276">
        <f t="shared" si="3"/>
        <v>84.610724875915594</v>
      </c>
      <c r="W55" s="265">
        <f t="shared" si="3"/>
        <v>84.755271843630169</v>
      </c>
      <c r="X55" s="265"/>
      <c r="Y55" s="266">
        <f t="shared" si="3"/>
        <v>84.169850677371855</v>
      </c>
    </row>
    <row r="56" spans="1:25" s="48" customFormat="1" ht="39" x14ac:dyDescent="0.35">
      <c r="A56" s="186" t="s">
        <v>164</v>
      </c>
      <c r="B56" s="131"/>
      <c r="C56" s="131"/>
      <c r="D56" s="128" t="s">
        <v>90</v>
      </c>
      <c r="E56" s="187"/>
      <c r="F56" s="188">
        <f>F59+F57+F58+F60</f>
        <v>49086203</v>
      </c>
      <c r="G56" s="170">
        <f>G59+G57+G58+G60</f>
        <v>36923459</v>
      </c>
      <c r="H56" s="170"/>
      <c r="I56" s="47">
        <f>I59+I57+I58+I60</f>
        <v>12162744</v>
      </c>
      <c r="J56" s="189">
        <f>J59+J57+J58+J60</f>
        <v>56573186</v>
      </c>
      <c r="K56" s="170">
        <f>K59+K57+K58+K60</f>
        <v>42604640</v>
      </c>
      <c r="L56" s="170"/>
      <c r="M56" s="47">
        <f>M59+M57+M58+M60</f>
        <v>13968546</v>
      </c>
      <c r="N56" s="189">
        <f>N59+N57+N58+N60</f>
        <v>47866982.759999998</v>
      </c>
      <c r="O56" s="170">
        <f>O59+O57+O58+O60</f>
        <v>36109678.449999996</v>
      </c>
      <c r="P56" s="170"/>
      <c r="Q56" s="170">
        <f>Q59+Q57+Q58+Q60</f>
        <v>11757304.309999999</v>
      </c>
      <c r="R56" s="49">
        <f t="shared" ref="R56:S58" si="79">N56/F56*100</f>
        <v>97.516165102442315</v>
      </c>
      <c r="S56" s="50">
        <f t="shared" ref="S56" si="80">O56/G56*100</f>
        <v>97.796033816875052</v>
      </c>
      <c r="T56" s="50"/>
      <c r="U56" s="190">
        <f t="shared" si="78"/>
        <v>96.66654424363449</v>
      </c>
      <c r="V56" s="159">
        <f t="shared" ref="V56" si="81">N56/J56*100</f>
        <v>84.610724875915594</v>
      </c>
      <c r="W56" s="160">
        <f t="shared" ref="W56" si="82">O56/K56*100</f>
        <v>84.755271843630169</v>
      </c>
      <c r="X56" s="160"/>
      <c r="Y56" s="172">
        <f t="shared" ref="Y56" si="83">Q56/M56*100</f>
        <v>84.169850677371855</v>
      </c>
    </row>
    <row r="57" spans="1:25" s="115" customFormat="1" ht="19.5" customHeight="1" x14ac:dyDescent="0.25">
      <c r="A57" s="191"/>
      <c r="B57" s="74"/>
      <c r="C57" s="74" t="s">
        <v>109</v>
      </c>
      <c r="D57" s="146" t="s">
        <v>86</v>
      </c>
      <c r="E57" s="187"/>
      <c r="F57" s="95">
        <f t="shared" ref="F57:F58" si="84">SUM(G57:I57)</f>
        <v>7324588</v>
      </c>
      <c r="G57" s="102">
        <v>0</v>
      </c>
      <c r="H57" s="102"/>
      <c r="I57" s="96">
        <v>7324588</v>
      </c>
      <c r="J57" s="118">
        <f t="shared" ref="J57:J58" si="85">SUM(K57:M57)</f>
        <v>7432600</v>
      </c>
      <c r="K57" s="92">
        <v>0</v>
      </c>
      <c r="L57" s="92"/>
      <c r="M57" s="94">
        <v>7432600</v>
      </c>
      <c r="N57" s="118">
        <f>SUM(O57:Q57)</f>
        <v>7209958.9199999999</v>
      </c>
      <c r="O57" s="92">
        <v>0</v>
      </c>
      <c r="P57" s="92"/>
      <c r="Q57" s="93">
        <v>7209958.9199999999</v>
      </c>
      <c r="R57" s="97">
        <f t="shared" si="79"/>
        <v>98.435009859940251</v>
      </c>
      <c r="S57" s="98"/>
      <c r="T57" s="98"/>
      <c r="U57" s="183">
        <f t="shared" ref="U57" si="86">Q57/I57*100</f>
        <v>98.435009859940251</v>
      </c>
      <c r="V57" s="162">
        <f t="shared" si="3"/>
        <v>97.004533003255915</v>
      </c>
      <c r="W57" s="98">
        <v>0</v>
      </c>
      <c r="X57" s="98"/>
      <c r="Y57" s="99">
        <f t="shared" si="3"/>
        <v>97.004533003255915</v>
      </c>
    </row>
    <row r="58" spans="1:25" s="38" customFormat="1" ht="81" customHeight="1" x14ac:dyDescent="0.3">
      <c r="A58" s="191"/>
      <c r="B58" s="192"/>
      <c r="C58" s="192" t="s">
        <v>110</v>
      </c>
      <c r="D58" s="193" t="s">
        <v>190</v>
      </c>
      <c r="E58" s="187"/>
      <c r="F58" s="95">
        <f t="shared" si="84"/>
        <v>13642057</v>
      </c>
      <c r="G58" s="129">
        <v>13642057</v>
      </c>
      <c r="H58" s="129"/>
      <c r="I58" s="130">
        <v>0</v>
      </c>
      <c r="J58" s="118">
        <f t="shared" si="85"/>
        <v>17576440</v>
      </c>
      <c r="K58" s="143">
        <v>17576440</v>
      </c>
      <c r="L58" s="143"/>
      <c r="M58" s="127">
        <v>0</v>
      </c>
      <c r="N58" s="118">
        <f>SUM(O58:Q58)</f>
        <v>13642040.369999999</v>
      </c>
      <c r="O58" s="143">
        <v>13642040.369999999</v>
      </c>
      <c r="P58" s="143"/>
      <c r="Q58" s="237">
        <v>0</v>
      </c>
      <c r="R58" s="97">
        <f t="shared" si="79"/>
        <v>99.999878097562558</v>
      </c>
      <c r="S58" s="98">
        <f t="shared" si="79"/>
        <v>99.999878097562558</v>
      </c>
      <c r="T58" s="98"/>
      <c r="U58" s="99"/>
      <c r="V58" s="194">
        <f>N58/J58*100</f>
        <v>77.615491931244321</v>
      </c>
      <c r="W58" s="106">
        <f t="shared" si="3"/>
        <v>77.615491931244321</v>
      </c>
      <c r="X58" s="106"/>
      <c r="Y58" s="107"/>
    </row>
    <row r="59" spans="1:25" s="38" customFormat="1" ht="56.25" customHeight="1" x14ac:dyDescent="0.3">
      <c r="A59" s="191"/>
      <c r="B59" s="173"/>
      <c r="C59" s="173" t="s">
        <v>111</v>
      </c>
      <c r="D59" s="121" t="s">
        <v>139</v>
      </c>
      <c r="E59" s="187"/>
      <c r="F59" s="95">
        <f>SUM(G59:I59)</f>
        <v>23281402</v>
      </c>
      <c r="G59" s="102">
        <v>23281402</v>
      </c>
      <c r="H59" s="102"/>
      <c r="I59" s="96">
        <v>0</v>
      </c>
      <c r="J59" s="118">
        <f>SUM(K59:M59)</f>
        <v>25028200</v>
      </c>
      <c r="K59" s="92">
        <v>25028200</v>
      </c>
      <c r="L59" s="92"/>
      <c r="M59" s="94">
        <v>0</v>
      </c>
      <c r="N59" s="118">
        <f>SUM(O59:Q59)</f>
        <v>22467638.079999998</v>
      </c>
      <c r="O59" s="92">
        <v>22467638.079999998</v>
      </c>
      <c r="P59" s="92"/>
      <c r="Q59" s="93">
        <v>0</v>
      </c>
      <c r="R59" s="97">
        <f t="shared" ref="R59:S60" si="87">N59/F59*100</f>
        <v>96.504661016548738</v>
      </c>
      <c r="S59" s="98">
        <f t="shared" si="87"/>
        <v>96.504661016548738</v>
      </c>
      <c r="T59" s="98"/>
      <c r="U59" s="99"/>
      <c r="V59" s="162">
        <f>N59/J59*100</f>
        <v>89.769292557994575</v>
      </c>
      <c r="W59" s="98">
        <f>O59/K59*100</f>
        <v>89.769292557994575</v>
      </c>
      <c r="X59" s="98"/>
      <c r="Y59" s="99"/>
    </row>
    <row r="60" spans="1:25" s="38" customFormat="1" ht="45" customHeight="1" thickBot="1" x14ac:dyDescent="0.35">
      <c r="A60" s="175"/>
      <c r="B60" s="148"/>
      <c r="C60" s="148" t="s">
        <v>112</v>
      </c>
      <c r="D60" s="149" t="s">
        <v>87</v>
      </c>
      <c r="E60" s="195"/>
      <c r="F60" s="196">
        <f>SUM(G60:I60)</f>
        <v>4838156</v>
      </c>
      <c r="G60" s="197">
        <v>0</v>
      </c>
      <c r="H60" s="197"/>
      <c r="I60" s="303">
        <v>4838156</v>
      </c>
      <c r="J60" s="198">
        <f>SUM(K60:M60)</f>
        <v>6535946</v>
      </c>
      <c r="K60" s="199">
        <v>0</v>
      </c>
      <c r="L60" s="199"/>
      <c r="M60" s="297">
        <v>6535946</v>
      </c>
      <c r="N60" s="200">
        <f>SUM(O60:Q60)</f>
        <v>4547345.3899999997</v>
      </c>
      <c r="O60" s="201">
        <v>0</v>
      </c>
      <c r="P60" s="201"/>
      <c r="Q60" s="305">
        <v>4547345.3899999997</v>
      </c>
      <c r="R60" s="139">
        <f t="shared" si="87"/>
        <v>93.989226267197651</v>
      </c>
      <c r="S60" s="140"/>
      <c r="T60" s="140"/>
      <c r="U60" s="157">
        <f t="shared" ref="U60" si="88">Q60/I60*100</f>
        <v>93.989226267197651</v>
      </c>
      <c r="V60" s="194">
        <f>N60/J60*100</f>
        <v>69.574402695493504</v>
      </c>
      <c r="W60" s="182">
        <v>0</v>
      </c>
      <c r="X60" s="182"/>
      <c r="Y60" s="183">
        <f t="shared" si="3"/>
        <v>69.574402695493504</v>
      </c>
    </row>
    <row r="61" spans="1:25" s="38" customFormat="1" x14ac:dyDescent="0.3">
      <c r="A61" s="185" t="s">
        <v>29</v>
      </c>
      <c r="B61" s="277" t="s">
        <v>185</v>
      </c>
      <c r="C61" s="277" t="s">
        <v>185</v>
      </c>
      <c r="D61" s="268" t="s">
        <v>22</v>
      </c>
      <c r="E61" s="278"/>
      <c r="F61" s="272">
        <f>F62+F68</f>
        <v>57049860</v>
      </c>
      <c r="G61" s="270">
        <f>G62+G68</f>
        <v>3993143</v>
      </c>
      <c r="H61" s="270"/>
      <c r="I61" s="271">
        <f>I62+I68</f>
        <v>53056717</v>
      </c>
      <c r="J61" s="272">
        <f>J62+J68</f>
        <v>72223666</v>
      </c>
      <c r="K61" s="270">
        <f>K62+K68</f>
        <v>4665300</v>
      </c>
      <c r="L61" s="270"/>
      <c r="M61" s="271">
        <f>M62+M68</f>
        <v>67558366</v>
      </c>
      <c r="N61" s="272">
        <f>N62+N68</f>
        <v>49135762.68</v>
      </c>
      <c r="O61" s="270">
        <f>O62+O68</f>
        <v>3894062.62</v>
      </c>
      <c r="P61" s="270"/>
      <c r="Q61" s="271">
        <f>Q62+Q68</f>
        <v>45241700.060000002</v>
      </c>
      <c r="R61" s="264">
        <f t="shared" ref="R61" si="89">N61/F61*100</f>
        <v>86.127753302111515</v>
      </c>
      <c r="S61" s="265">
        <f t="shared" ref="S61" si="90">O61/G61*100</f>
        <v>97.518736994893501</v>
      </c>
      <c r="T61" s="265"/>
      <c r="U61" s="275">
        <f t="shared" ref="U61" si="91">Q61/I61*100</f>
        <v>85.270447585364167</v>
      </c>
      <c r="V61" s="279">
        <f>N61/J61*100</f>
        <v>68.032772914074997</v>
      </c>
      <c r="W61" s="274">
        <f>O61/K61*100</f>
        <v>83.468643388420887</v>
      </c>
      <c r="X61" s="274"/>
      <c r="Y61" s="275">
        <f>Q61/M61*100</f>
        <v>66.966835846799498</v>
      </c>
    </row>
    <row r="62" spans="1:25" s="48" customFormat="1" ht="39" x14ac:dyDescent="0.35">
      <c r="A62" s="203" t="s">
        <v>165</v>
      </c>
      <c r="B62" s="280" t="s">
        <v>184</v>
      </c>
      <c r="C62" s="280" t="s">
        <v>184</v>
      </c>
      <c r="D62" s="128" t="s">
        <v>90</v>
      </c>
      <c r="E62" s="281" t="s">
        <v>201</v>
      </c>
      <c r="F62" s="282">
        <f>G62+H62+I62</f>
        <v>56997860</v>
      </c>
      <c r="G62" s="250">
        <f>G63+G67+G66+G65+G64</f>
        <v>3993143</v>
      </c>
      <c r="H62" s="250"/>
      <c r="I62" s="250">
        <f>I63+I67+I66+I65+I64</f>
        <v>53004717</v>
      </c>
      <c r="J62" s="282">
        <f>K62+L62+M62</f>
        <v>72135666</v>
      </c>
      <c r="K62" s="250">
        <f>K63+K67+K66+K65+K64</f>
        <v>4665300</v>
      </c>
      <c r="L62" s="250"/>
      <c r="M62" s="250">
        <f>M63+M67+M66+M65+M64</f>
        <v>67470366</v>
      </c>
      <c r="N62" s="282">
        <f>O62+P62+Q62</f>
        <v>49101762.68</v>
      </c>
      <c r="O62" s="250">
        <f>O63+O67+O66+O65+O64</f>
        <v>3894062.62</v>
      </c>
      <c r="P62" s="250"/>
      <c r="Q62" s="250">
        <f>Q63+Q67+Q66+Q65+Q64</f>
        <v>45207700.060000002</v>
      </c>
      <c r="R62" s="171">
        <f t="shared" si="5"/>
        <v>86.146677577017812</v>
      </c>
      <c r="S62" s="160">
        <f t="shared" si="5"/>
        <v>97.518736994893501</v>
      </c>
      <c r="T62" s="160"/>
      <c r="U62" s="172">
        <f t="shared" si="53"/>
        <v>85.289956476892428</v>
      </c>
      <c r="V62" s="171">
        <f>N62/J62*100</f>
        <v>68.068634286955913</v>
      </c>
      <c r="W62" s="160">
        <f t="shared" ref="W62:Y62" si="92">O62/K62*100</f>
        <v>83.468643388420887</v>
      </c>
      <c r="X62" s="160"/>
      <c r="Y62" s="172">
        <f t="shared" si="92"/>
        <v>67.003786610554329</v>
      </c>
    </row>
    <row r="63" spans="1:25" s="38" customFormat="1" ht="38.25" customHeight="1" x14ac:dyDescent="0.3">
      <c r="A63" s="108"/>
      <c r="B63" s="204"/>
      <c r="C63" s="204" t="s">
        <v>113</v>
      </c>
      <c r="D63" s="205" t="s">
        <v>18</v>
      </c>
      <c r="E63" s="206"/>
      <c r="F63" s="91">
        <f t="shared" ref="F63:F65" si="93">G63+H63+I63</f>
        <v>33303287</v>
      </c>
      <c r="G63" s="102">
        <v>0</v>
      </c>
      <c r="H63" s="102"/>
      <c r="I63" s="94">
        <v>33303287</v>
      </c>
      <c r="J63" s="207">
        <f>SUM(K63:M63)</f>
        <v>47725536</v>
      </c>
      <c r="K63" s="104">
        <v>0</v>
      </c>
      <c r="L63" s="104"/>
      <c r="M63" s="119">
        <v>47725536</v>
      </c>
      <c r="N63" s="91">
        <f t="shared" ref="N63:N65" si="94">O63+P63+Q63</f>
        <v>29891071.300000001</v>
      </c>
      <c r="O63" s="207">
        <v>0</v>
      </c>
      <c r="P63" s="104"/>
      <c r="Q63" s="111">
        <v>29891071.300000001</v>
      </c>
      <c r="R63" s="97">
        <f t="shared" ref="R63:R65" si="95">N63/F63*100</f>
        <v>89.754117363850611</v>
      </c>
      <c r="S63" s="98"/>
      <c r="T63" s="98"/>
      <c r="U63" s="99">
        <f t="shared" ref="U63:U69" si="96">Q63/I63*100</f>
        <v>89.754117363850611</v>
      </c>
      <c r="V63" s="97">
        <f t="shared" ref="V63:V69" si="97">N63/J63*100</f>
        <v>62.631190354781971</v>
      </c>
      <c r="W63" s="98"/>
      <c r="X63" s="98"/>
      <c r="Y63" s="99">
        <f t="shared" ref="Y63:Y69" si="98">Q63/M63*100</f>
        <v>62.631190354781971</v>
      </c>
    </row>
    <row r="64" spans="1:25" s="115" customFormat="1" ht="21.75" customHeight="1" x14ac:dyDescent="0.25">
      <c r="A64" s="87"/>
      <c r="B64" s="87"/>
      <c r="C64" s="87" t="s">
        <v>117</v>
      </c>
      <c r="D64" s="208" t="s">
        <v>89</v>
      </c>
      <c r="E64" s="209"/>
      <c r="F64" s="91">
        <f>G64+H64+I64</f>
        <v>19701430</v>
      </c>
      <c r="G64" s="102">
        <v>0</v>
      </c>
      <c r="H64" s="102"/>
      <c r="I64" s="94">
        <v>19701430</v>
      </c>
      <c r="J64" s="117">
        <f>SUM(K64:M64)</f>
        <v>19744830</v>
      </c>
      <c r="K64" s="92">
        <v>0</v>
      </c>
      <c r="L64" s="92"/>
      <c r="M64" s="119">
        <v>19744830</v>
      </c>
      <c r="N64" s="91">
        <f>O64+P64+Q64</f>
        <v>15316628.76</v>
      </c>
      <c r="O64" s="117">
        <v>0</v>
      </c>
      <c r="P64" s="92"/>
      <c r="Q64" s="93">
        <v>15316628.76</v>
      </c>
      <c r="R64" s="97">
        <f>N64/F64*100</f>
        <v>77.74374124111803</v>
      </c>
      <c r="S64" s="98"/>
      <c r="T64" s="98"/>
      <c r="U64" s="99">
        <f>Q64/I64*100</f>
        <v>77.74374124111803</v>
      </c>
      <c r="V64" s="97">
        <f>N64/J64*100</f>
        <v>77.572857097275588</v>
      </c>
      <c r="W64" s="98"/>
      <c r="X64" s="98"/>
      <c r="Y64" s="99">
        <f>Q64/M64*100</f>
        <v>77.572857097275588</v>
      </c>
    </row>
    <row r="65" spans="1:25" s="115" customFormat="1" ht="42.75" customHeight="1" x14ac:dyDescent="0.25">
      <c r="A65" s="108"/>
      <c r="B65" s="108"/>
      <c r="C65" s="108" t="s">
        <v>115</v>
      </c>
      <c r="D65" s="208" t="s">
        <v>140</v>
      </c>
      <c r="E65" s="206"/>
      <c r="F65" s="91">
        <f t="shared" si="93"/>
        <v>3993143</v>
      </c>
      <c r="G65" s="92">
        <v>3993143</v>
      </c>
      <c r="H65" s="102"/>
      <c r="I65" s="94">
        <v>0</v>
      </c>
      <c r="J65" s="118">
        <f t="shared" ref="J65" si="99">SUM(K65:M65)</f>
        <v>4665300</v>
      </c>
      <c r="K65" s="98">
        <v>4665300</v>
      </c>
      <c r="L65" s="92"/>
      <c r="M65" s="119">
        <v>0</v>
      </c>
      <c r="N65" s="91">
        <f t="shared" si="94"/>
        <v>3894062.62</v>
      </c>
      <c r="O65" s="92">
        <v>3894062.62</v>
      </c>
      <c r="P65" s="92"/>
      <c r="Q65" s="94"/>
      <c r="R65" s="97">
        <f t="shared" si="95"/>
        <v>97.518736994893501</v>
      </c>
      <c r="S65" s="98">
        <f t="shared" ref="S65" si="100">O65/G65*100</f>
        <v>97.518736994893501</v>
      </c>
      <c r="T65" s="98"/>
      <c r="U65" s="99"/>
      <c r="V65" s="97">
        <f t="shared" si="97"/>
        <v>83.468643388420887</v>
      </c>
      <c r="W65" s="98">
        <f t="shared" ref="W65" si="101">O65/K65*100</f>
        <v>83.468643388420887</v>
      </c>
      <c r="X65" s="98"/>
      <c r="Y65" s="99"/>
    </row>
    <row r="66" spans="1:25" s="38" customFormat="1" ht="58.5" hidden="1" customHeight="1" x14ac:dyDescent="0.3">
      <c r="A66" s="108"/>
      <c r="B66" s="204"/>
      <c r="C66" s="204" t="s">
        <v>116</v>
      </c>
      <c r="D66" s="205" t="s">
        <v>194</v>
      </c>
      <c r="E66" s="206"/>
      <c r="F66" s="91">
        <f>G66+H66+I66</f>
        <v>0</v>
      </c>
      <c r="G66" s="92">
        <v>0</v>
      </c>
      <c r="H66" s="102"/>
      <c r="I66" s="94">
        <v>0</v>
      </c>
      <c r="J66" s="207">
        <f>SUM(K66:M66)</f>
        <v>0</v>
      </c>
      <c r="K66" s="98">
        <v>0</v>
      </c>
      <c r="L66" s="104"/>
      <c r="M66" s="119">
        <v>0</v>
      </c>
      <c r="N66" s="91">
        <f>O66+P66+Q66</f>
        <v>0</v>
      </c>
      <c r="O66" s="207">
        <v>0</v>
      </c>
      <c r="P66" s="104"/>
      <c r="Q66" s="111"/>
      <c r="R66" s="97">
        <v>0</v>
      </c>
      <c r="S66" s="98">
        <v>0</v>
      </c>
      <c r="T66" s="98"/>
      <c r="U66" s="99"/>
      <c r="V66" s="97">
        <v>0</v>
      </c>
      <c r="W66" s="98"/>
      <c r="X66" s="98"/>
      <c r="Y66" s="99"/>
    </row>
    <row r="67" spans="1:25" s="115" customFormat="1" ht="23.25" hidden="1" customHeight="1" x14ac:dyDescent="0.25">
      <c r="A67" s="74"/>
      <c r="B67" s="74"/>
      <c r="C67" s="74" t="s">
        <v>114</v>
      </c>
      <c r="D67" s="208" t="s">
        <v>88</v>
      </c>
      <c r="E67" s="161"/>
      <c r="F67" s="91">
        <f>G67+H67+I67</f>
        <v>0</v>
      </c>
      <c r="G67" s="102">
        <v>0</v>
      </c>
      <c r="H67" s="102"/>
      <c r="I67" s="94">
        <v>0</v>
      </c>
      <c r="J67" s="118">
        <f>SUM(K67:M67)</f>
        <v>0</v>
      </c>
      <c r="K67" s="92">
        <v>0</v>
      </c>
      <c r="L67" s="92"/>
      <c r="M67" s="119">
        <v>0</v>
      </c>
      <c r="N67" s="91">
        <f>O67+P67+Q67</f>
        <v>0</v>
      </c>
      <c r="O67" s="92">
        <v>0</v>
      </c>
      <c r="P67" s="92"/>
      <c r="Q67" s="94">
        <v>0</v>
      </c>
      <c r="R67" s="97">
        <v>0</v>
      </c>
      <c r="S67" s="98"/>
      <c r="T67" s="98"/>
      <c r="U67" s="99">
        <v>0</v>
      </c>
      <c r="V67" s="97">
        <v>0</v>
      </c>
      <c r="W67" s="98"/>
      <c r="X67" s="98"/>
      <c r="Y67" s="99">
        <v>0</v>
      </c>
    </row>
    <row r="68" spans="1:25" s="48" customFormat="1" ht="76.5" customHeight="1" x14ac:dyDescent="0.35">
      <c r="A68" s="203" t="s">
        <v>166</v>
      </c>
      <c r="B68" s="280" t="s">
        <v>186</v>
      </c>
      <c r="C68" s="280" t="s">
        <v>186</v>
      </c>
      <c r="D68" s="128" t="s">
        <v>83</v>
      </c>
      <c r="E68" s="281" t="s">
        <v>201</v>
      </c>
      <c r="F68" s="282">
        <f>F69</f>
        <v>52000</v>
      </c>
      <c r="G68" s="250"/>
      <c r="H68" s="250"/>
      <c r="I68" s="283">
        <f>I69</f>
        <v>52000</v>
      </c>
      <c r="J68" s="282">
        <f>J69</f>
        <v>88000</v>
      </c>
      <c r="K68" s="250"/>
      <c r="L68" s="250"/>
      <c r="M68" s="251">
        <f>M69</f>
        <v>88000</v>
      </c>
      <c r="N68" s="282">
        <f>N69</f>
        <v>34000</v>
      </c>
      <c r="O68" s="250"/>
      <c r="P68" s="250"/>
      <c r="Q68" s="283">
        <f>Q69</f>
        <v>34000</v>
      </c>
      <c r="R68" s="171">
        <f>N68/F68*100</f>
        <v>65.384615384615387</v>
      </c>
      <c r="S68" s="160"/>
      <c r="T68" s="160"/>
      <c r="U68" s="51">
        <f>Q68/I68*100</f>
        <v>65.384615384615387</v>
      </c>
      <c r="V68" s="159">
        <f>N68/J68*100</f>
        <v>38.636363636363633</v>
      </c>
      <c r="W68" s="160"/>
      <c r="X68" s="160"/>
      <c r="Y68" s="172">
        <f>Q68/M68*100</f>
        <v>38.636363636363633</v>
      </c>
    </row>
    <row r="69" spans="1:25" s="115" customFormat="1" ht="20.25" customHeight="1" thickBot="1" x14ac:dyDescent="0.3">
      <c r="A69" s="147"/>
      <c r="B69" s="147"/>
      <c r="C69" s="147" t="s">
        <v>121</v>
      </c>
      <c r="D69" s="210" t="s">
        <v>88</v>
      </c>
      <c r="E69" s="178"/>
      <c r="F69" s="134">
        <f t="shared" ref="F69" si="102">G69+H69+I69</f>
        <v>52000</v>
      </c>
      <c r="G69" s="154"/>
      <c r="H69" s="154"/>
      <c r="I69" s="202">
        <v>52000</v>
      </c>
      <c r="J69" s="136">
        <f t="shared" ref="J69" si="103">SUM(K69:M69)</f>
        <v>88000</v>
      </c>
      <c r="K69" s="201"/>
      <c r="L69" s="201"/>
      <c r="M69" s="298">
        <v>88000</v>
      </c>
      <c r="N69" s="138">
        <f t="shared" ref="N69" si="104">SUM(O69:Q69)</f>
        <v>34000</v>
      </c>
      <c r="O69" s="201"/>
      <c r="P69" s="201"/>
      <c r="Q69" s="157">
        <v>34000</v>
      </c>
      <c r="R69" s="139">
        <f t="shared" ref="R69" si="105">N69/F69*100</f>
        <v>65.384615384615387</v>
      </c>
      <c r="S69" s="140"/>
      <c r="T69" s="140"/>
      <c r="U69" s="99">
        <f t="shared" si="96"/>
        <v>65.384615384615387</v>
      </c>
      <c r="V69" s="194">
        <f t="shared" si="97"/>
        <v>38.636363636363633</v>
      </c>
      <c r="W69" s="106"/>
      <c r="X69" s="106"/>
      <c r="Y69" s="107">
        <f t="shared" si="98"/>
        <v>38.636363636363633</v>
      </c>
    </row>
    <row r="70" spans="1:25" s="38" customFormat="1" ht="37.5" x14ac:dyDescent="0.3">
      <c r="A70" s="185" t="s">
        <v>15</v>
      </c>
      <c r="B70" s="277" t="s">
        <v>15</v>
      </c>
      <c r="C70" s="277" t="s">
        <v>15</v>
      </c>
      <c r="D70" s="268" t="s">
        <v>79</v>
      </c>
      <c r="E70" s="284"/>
      <c r="F70" s="285">
        <f>F71+F73</f>
        <v>108690393.84999999</v>
      </c>
      <c r="G70" s="286"/>
      <c r="H70" s="286"/>
      <c r="I70" s="271">
        <f t="shared" ref="I70:M70" si="106">I71+I73</f>
        <v>108690393.84999999</v>
      </c>
      <c r="J70" s="285">
        <f t="shared" si="106"/>
        <v>136983647</v>
      </c>
      <c r="K70" s="286"/>
      <c r="L70" s="286"/>
      <c r="M70" s="271">
        <f t="shared" si="106"/>
        <v>136983647</v>
      </c>
      <c r="N70" s="285">
        <f>N71+N73</f>
        <v>93129763.449999988</v>
      </c>
      <c r="O70" s="286"/>
      <c r="P70" s="286"/>
      <c r="Q70" s="271">
        <f t="shared" ref="Q70" si="107">Q71+Q73</f>
        <v>93129763.449999988</v>
      </c>
      <c r="R70" s="273">
        <f t="shared" si="5"/>
        <v>85.683527450020364</v>
      </c>
      <c r="S70" s="274"/>
      <c r="T70" s="274"/>
      <c r="U70" s="275">
        <f t="shared" si="53"/>
        <v>85.683527450020364</v>
      </c>
      <c r="V70" s="273">
        <f t="shared" si="3"/>
        <v>67.986044677289101</v>
      </c>
      <c r="W70" s="274"/>
      <c r="X70" s="274"/>
      <c r="Y70" s="275">
        <f t="shared" si="3"/>
        <v>67.986044677289101</v>
      </c>
    </row>
    <row r="71" spans="1:25" s="48" customFormat="1" ht="58.5" x14ac:dyDescent="0.35">
      <c r="A71" s="44" t="s">
        <v>167</v>
      </c>
      <c r="B71" s="52" t="s">
        <v>187</v>
      </c>
      <c r="C71" s="52" t="s">
        <v>187</v>
      </c>
      <c r="D71" s="122" t="s">
        <v>92</v>
      </c>
      <c r="E71" s="236" t="s">
        <v>201</v>
      </c>
      <c r="F71" s="123">
        <f>SUM(G71:I71)</f>
        <v>47592553</v>
      </c>
      <c r="G71" s="124"/>
      <c r="H71" s="124"/>
      <c r="I71" s="125">
        <f>I72</f>
        <v>47592553</v>
      </c>
      <c r="J71" s="45">
        <f>SUM(K71:M71)</f>
        <v>61086865</v>
      </c>
      <c r="K71" s="46"/>
      <c r="L71" s="46"/>
      <c r="M71" s="47">
        <f>M72</f>
        <v>61086865</v>
      </c>
      <c r="N71" s="45">
        <f>O71+Q71</f>
        <v>40183907.399999999</v>
      </c>
      <c r="O71" s="46"/>
      <c r="P71" s="46"/>
      <c r="Q71" s="47">
        <f>Q72</f>
        <v>40183907.399999999</v>
      </c>
      <c r="R71" s="49">
        <f t="shared" si="5"/>
        <v>84.433183065426221</v>
      </c>
      <c r="S71" s="50"/>
      <c r="T71" s="50"/>
      <c r="U71" s="51">
        <f t="shared" si="53"/>
        <v>84.433183065426221</v>
      </c>
      <c r="V71" s="49">
        <f t="shared" si="3"/>
        <v>65.781583978814425</v>
      </c>
      <c r="W71" s="50"/>
      <c r="X71" s="50"/>
      <c r="Y71" s="51">
        <f t="shared" si="3"/>
        <v>65.781583978814425</v>
      </c>
    </row>
    <row r="72" spans="1:25" s="37" customFormat="1" ht="48" customHeight="1" x14ac:dyDescent="0.3">
      <c r="A72" s="108"/>
      <c r="B72" s="204"/>
      <c r="C72" s="204" t="s">
        <v>118</v>
      </c>
      <c r="D72" s="211" t="s">
        <v>21</v>
      </c>
      <c r="E72" s="110"/>
      <c r="F72" s="91">
        <f>SUM(G72:I72)</f>
        <v>47592553</v>
      </c>
      <c r="G72" s="102"/>
      <c r="H72" s="102"/>
      <c r="I72" s="96">
        <v>47592553</v>
      </c>
      <c r="J72" s="118">
        <f>SUM(K72:M72)</f>
        <v>61086865</v>
      </c>
      <c r="K72" s="92"/>
      <c r="L72" s="92"/>
      <c r="M72" s="94">
        <v>61086865</v>
      </c>
      <c r="N72" s="118">
        <f>O72+Q72</f>
        <v>40183907.399999999</v>
      </c>
      <c r="O72" s="92"/>
      <c r="P72" s="92"/>
      <c r="Q72" s="94">
        <v>40183907.399999999</v>
      </c>
      <c r="R72" s="97">
        <f t="shared" ref="R72" si="108">N72/F72*100</f>
        <v>84.433183065426221</v>
      </c>
      <c r="S72" s="98"/>
      <c r="T72" s="98"/>
      <c r="U72" s="99">
        <f t="shared" ref="U72" si="109">Q72/I72*100</f>
        <v>84.433183065426221</v>
      </c>
      <c r="V72" s="97">
        <f t="shared" ref="V72:V74" si="110">N72/J72*100</f>
        <v>65.781583978814425</v>
      </c>
      <c r="W72" s="98"/>
      <c r="X72" s="98"/>
      <c r="Y72" s="99">
        <f t="shared" ref="Y72:Y74" si="111">Q72/M72*100</f>
        <v>65.781583978814425</v>
      </c>
    </row>
    <row r="73" spans="1:25" s="48" customFormat="1" ht="39" x14ac:dyDescent="0.35">
      <c r="A73" s="44" t="s">
        <v>168</v>
      </c>
      <c r="B73" s="52" t="s">
        <v>188</v>
      </c>
      <c r="C73" s="52" t="s">
        <v>188</v>
      </c>
      <c r="D73" s="122" t="s">
        <v>93</v>
      </c>
      <c r="E73" s="236" t="s">
        <v>201</v>
      </c>
      <c r="F73" s="123">
        <f>SUM(G73:I73)</f>
        <v>61097840.850000001</v>
      </c>
      <c r="G73" s="124"/>
      <c r="H73" s="124"/>
      <c r="I73" s="125">
        <f>I74</f>
        <v>61097840.850000001</v>
      </c>
      <c r="J73" s="45">
        <f>SUM(K73:M73)</f>
        <v>75896782</v>
      </c>
      <c r="K73" s="46"/>
      <c r="L73" s="46"/>
      <c r="M73" s="47">
        <f>M74</f>
        <v>75896782</v>
      </c>
      <c r="N73" s="45">
        <f>N74</f>
        <v>52945856.049999997</v>
      </c>
      <c r="O73" s="46"/>
      <c r="P73" s="46"/>
      <c r="Q73" s="47">
        <f>Q74</f>
        <v>52945856.049999997</v>
      </c>
      <c r="R73" s="49">
        <f t="shared" si="5"/>
        <v>86.657491186941016</v>
      </c>
      <c r="S73" s="50"/>
      <c r="T73" s="50"/>
      <c r="U73" s="51">
        <f t="shared" si="53"/>
        <v>86.657491186941016</v>
      </c>
      <c r="V73" s="49">
        <f t="shared" si="110"/>
        <v>69.760343791651138</v>
      </c>
      <c r="W73" s="50"/>
      <c r="X73" s="50"/>
      <c r="Y73" s="51">
        <f t="shared" si="111"/>
        <v>69.760343791651138</v>
      </c>
    </row>
    <row r="74" spans="1:25" s="37" customFormat="1" ht="39" customHeight="1" thickBot="1" x14ac:dyDescent="0.35">
      <c r="A74" s="147"/>
      <c r="B74" s="212"/>
      <c r="C74" s="212" t="s">
        <v>119</v>
      </c>
      <c r="D74" s="149" t="s">
        <v>18</v>
      </c>
      <c r="E74" s="213"/>
      <c r="F74" s="134">
        <f>SUM(G74:I74)</f>
        <v>61097840.850000001</v>
      </c>
      <c r="G74" s="135"/>
      <c r="H74" s="135"/>
      <c r="I74" s="300">
        <v>61097840.850000001</v>
      </c>
      <c r="J74" s="138">
        <f>SUM(K74:M74)</f>
        <v>75896782</v>
      </c>
      <c r="K74" s="112"/>
      <c r="L74" s="112"/>
      <c r="M74" s="289">
        <v>75896782</v>
      </c>
      <c r="N74" s="138">
        <f>O74+Q74</f>
        <v>52945856.049999997</v>
      </c>
      <c r="O74" s="112"/>
      <c r="P74" s="112"/>
      <c r="Q74" s="289">
        <v>52945856.049999997</v>
      </c>
      <c r="R74" s="139">
        <f t="shared" ref="R74:R77" si="112">N74/F74*100</f>
        <v>86.657491186941016</v>
      </c>
      <c r="S74" s="140"/>
      <c r="T74" s="140"/>
      <c r="U74" s="141">
        <f t="shared" ref="U74:U77" si="113">Q74/I74*100</f>
        <v>86.657491186941016</v>
      </c>
      <c r="V74" s="139">
        <f t="shared" si="110"/>
        <v>69.760343791651138</v>
      </c>
      <c r="W74" s="140"/>
      <c r="X74" s="140"/>
      <c r="Y74" s="141">
        <f t="shared" si="111"/>
        <v>69.760343791651138</v>
      </c>
    </row>
    <row r="75" spans="1:25" s="38" customFormat="1" ht="37.5" x14ac:dyDescent="0.3">
      <c r="A75" s="168" t="s">
        <v>30</v>
      </c>
      <c r="B75" s="287" t="s">
        <v>30</v>
      </c>
      <c r="C75" s="287" t="s">
        <v>30</v>
      </c>
      <c r="D75" s="288" t="s">
        <v>80</v>
      </c>
      <c r="E75" s="258"/>
      <c r="F75" s="259">
        <f t="shared" ref="F75:Q75" si="114">F76</f>
        <v>55000</v>
      </c>
      <c r="G75" s="260"/>
      <c r="H75" s="260"/>
      <c r="I75" s="261">
        <f t="shared" si="114"/>
        <v>55000</v>
      </c>
      <c r="J75" s="259">
        <f t="shared" si="114"/>
        <v>55000</v>
      </c>
      <c r="K75" s="260"/>
      <c r="L75" s="260"/>
      <c r="M75" s="261">
        <f t="shared" si="114"/>
        <v>55000</v>
      </c>
      <c r="N75" s="259">
        <f t="shared" si="114"/>
        <v>54900</v>
      </c>
      <c r="O75" s="260"/>
      <c r="P75" s="260"/>
      <c r="Q75" s="263">
        <f t="shared" si="114"/>
        <v>54900</v>
      </c>
      <c r="R75" s="273">
        <f t="shared" si="112"/>
        <v>99.818181818181813</v>
      </c>
      <c r="S75" s="274"/>
      <c r="T75" s="274"/>
      <c r="U75" s="275">
        <f t="shared" si="113"/>
        <v>99.818181818181813</v>
      </c>
      <c r="V75" s="276">
        <f t="shared" si="3"/>
        <v>99.818181818181813</v>
      </c>
      <c r="W75" s="265"/>
      <c r="X75" s="265"/>
      <c r="Y75" s="266">
        <f t="shared" si="3"/>
        <v>99.818181818181813</v>
      </c>
    </row>
    <row r="76" spans="1:25" s="48" customFormat="1" ht="57.75" customHeight="1" x14ac:dyDescent="0.35">
      <c r="A76" s="44" t="s">
        <v>169</v>
      </c>
      <c r="B76" s="52" t="s">
        <v>169</v>
      </c>
      <c r="C76" s="52" t="s">
        <v>169</v>
      </c>
      <c r="D76" s="214" t="s">
        <v>81</v>
      </c>
      <c r="E76" s="164" t="s">
        <v>201</v>
      </c>
      <c r="F76" s="123">
        <f t="shared" ref="F76:Q76" si="115">F77</f>
        <v>55000</v>
      </c>
      <c r="G76" s="124"/>
      <c r="H76" s="124"/>
      <c r="I76" s="125">
        <f t="shared" si="115"/>
        <v>55000</v>
      </c>
      <c r="J76" s="123">
        <f t="shared" si="115"/>
        <v>55000</v>
      </c>
      <c r="K76" s="124"/>
      <c r="L76" s="124"/>
      <c r="M76" s="125">
        <f t="shared" si="115"/>
        <v>55000</v>
      </c>
      <c r="N76" s="123">
        <f t="shared" si="115"/>
        <v>54900</v>
      </c>
      <c r="O76" s="124"/>
      <c r="P76" s="124"/>
      <c r="Q76" s="290">
        <f t="shared" si="115"/>
        <v>54900</v>
      </c>
      <c r="R76" s="84">
        <f t="shared" si="112"/>
        <v>99.818181818181813</v>
      </c>
      <c r="S76" s="85"/>
      <c r="T76" s="85"/>
      <c r="U76" s="86">
        <f t="shared" si="113"/>
        <v>99.818181818181813</v>
      </c>
      <c r="V76" s="291">
        <f t="shared" si="3"/>
        <v>99.818181818181813</v>
      </c>
      <c r="W76" s="50"/>
      <c r="X76" s="50"/>
      <c r="Y76" s="51">
        <f t="shared" si="3"/>
        <v>99.818181818181813</v>
      </c>
    </row>
    <row r="77" spans="1:25" s="217" customFormat="1" ht="21.75" customHeight="1" thickBot="1" x14ac:dyDescent="0.3">
      <c r="A77" s="132"/>
      <c r="B77" s="132"/>
      <c r="C77" s="132" t="s">
        <v>120</v>
      </c>
      <c r="D77" s="215" t="s">
        <v>49</v>
      </c>
      <c r="E77" s="216"/>
      <c r="F77" s="134">
        <f>SUM(G77:I77)</f>
        <v>55000</v>
      </c>
      <c r="G77" s="135"/>
      <c r="H77" s="135"/>
      <c r="I77" s="300">
        <v>55000</v>
      </c>
      <c r="J77" s="138">
        <f>SUM(K77:M77)</f>
        <v>55000</v>
      </c>
      <c r="K77" s="112"/>
      <c r="L77" s="112"/>
      <c r="M77" s="289">
        <v>55000</v>
      </c>
      <c r="N77" s="138">
        <f>SUM(O77:Q77)</f>
        <v>54900</v>
      </c>
      <c r="O77" s="112"/>
      <c r="P77" s="112"/>
      <c r="Q77" s="137">
        <v>54900</v>
      </c>
      <c r="R77" s="294">
        <f t="shared" si="112"/>
        <v>99.818181818181813</v>
      </c>
      <c r="S77" s="295"/>
      <c r="T77" s="295"/>
      <c r="U77" s="296">
        <f t="shared" si="113"/>
        <v>99.818181818181813</v>
      </c>
      <c r="V77" s="293">
        <f t="shared" ref="V77" si="116">N77/J77*100</f>
        <v>99.818181818181813</v>
      </c>
      <c r="W77" s="140"/>
      <c r="X77" s="140"/>
      <c r="Y77" s="141">
        <f t="shared" ref="Y77" si="117">Q77/M77*100</f>
        <v>99.818181818181813</v>
      </c>
    </row>
    <row r="79" spans="1:25" hidden="1" x14ac:dyDescent="0.3"/>
    <row r="80" spans="1:25" hidden="1" x14ac:dyDescent="0.3">
      <c r="F80" s="42" t="e">
        <f>F8+#REF!+F45+F47+F51+F55+F61+F70+F75</f>
        <v>#REF!</v>
      </c>
      <c r="G80" s="42" t="e">
        <f>G8+#REF!+G45+G47+G51+G55+G61+G70+G75</f>
        <v>#REF!</v>
      </c>
      <c r="H80" s="42" t="e">
        <f>H8+#REF!+H45+H47+H51+H55+H61+H70+H75</f>
        <v>#REF!</v>
      </c>
      <c r="I80" s="42" t="e">
        <f>I8+#REF!+I45+I47+I51+I55+I61+I70+I75</f>
        <v>#REF!</v>
      </c>
      <c r="J80" s="42" t="e">
        <f>J8+#REF!+J45+J47+J51+J55+J61+J70+J75+J49</f>
        <v>#REF!</v>
      </c>
      <c r="K80" s="42" t="e">
        <f>K8+#REF!+K45+K47+K51+K55+K61+K70+K75+K49</f>
        <v>#REF!</v>
      </c>
      <c r="L80" s="42" t="e">
        <f>L8+#REF!+L45+L47+L51+L55+L61+L70+L75+L49</f>
        <v>#REF!</v>
      </c>
      <c r="M80" s="42" t="e">
        <f>M8+#REF!+M45+M47+M51+M55+M61+M70+M75+M49</f>
        <v>#REF!</v>
      </c>
      <c r="N80" s="42" t="e">
        <f>N8+#REF!+N45+N47+N51+N55+N61+N70+N75+N49</f>
        <v>#REF!</v>
      </c>
      <c r="O80" s="42" t="e">
        <f>O8+#REF!+O45+O47+O51+O55+O61+O70+O75+O49</f>
        <v>#REF!</v>
      </c>
      <c r="P80" s="42" t="e">
        <f>P8+#REF!+P45+P47+P51+P55+P61+P70+P75+P49</f>
        <v>#REF!</v>
      </c>
      <c r="Q80" s="42" t="e">
        <f>Q8+#REF!+Q45+Q47+Q51+Q55+Q61+Q70+Q75+Q49</f>
        <v>#REF!</v>
      </c>
    </row>
    <row r="81" spans="6:17" hidden="1" x14ac:dyDescent="0.3">
      <c r="F81" s="42" t="e">
        <f>F80=G80+H80+I80</f>
        <v>#REF!</v>
      </c>
      <c r="J81" s="42" t="e">
        <f>J80=K80+L80+M80</f>
        <v>#REF!</v>
      </c>
      <c r="K81" s="42"/>
      <c r="L81" s="42"/>
      <c r="M81" s="42"/>
      <c r="N81" s="42" t="e">
        <f>N80=O80+P80+Q80</f>
        <v>#REF!</v>
      </c>
      <c r="O81" s="42"/>
      <c r="P81" s="42"/>
      <c r="Q81" s="42"/>
    </row>
    <row r="82" spans="6:17" hidden="1" x14ac:dyDescent="0.3"/>
  </sheetData>
  <mergeCells count="11">
    <mergeCell ref="A1:Y1"/>
    <mergeCell ref="A5:Y5"/>
    <mergeCell ref="D6:E6"/>
    <mergeCell ref="A2:A3"/>
    <mergeCell ref="E2:E3"/>
    <mergeCell ref="F2:I2"/>
    <mergeCell ref="J2:M2"/>
    <mergeCell ref="N2:Q2"/>
    <mergeCell ref="R2:U2"/>
    <mergeCell ref="V2:Y2"/>
    <mergeCell ref="B2:B3"/>
  </mergeCells>
  <pageMargins left="0.25" right="0.25" top="0.75" bottom="0.75" header="0.3" footer="0.3"/>
  <pageSetup paperSize="9" scale="20" fitToHeight="0" orientation="portrait" r:id="rId1"/>
  <rowBreaks count="1" manualBreakCount="1">
    <brk id="3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30.09.2023</vt:lpstr>
      <vt:lpstr>'30.09.2023'!Заголовки_для_печати</vt:lpstr>
      <vt:lpstr>'30.09.2023'!Область_печати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2023-09-07T07:06:30Z</cp:lastPrinted>
  <dcterms:created xsi:type="dcterms:W3CDTF">2012-05-22T08:33:39Z</dcterms:created>
  <dcterms:modified xsi:type="dcterms:W3CDTF">2023-10-05T10:47:22Z</dcterms:modified>
</cp:coreProperties>
</file>