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pivotTables/pivotTable1.xml" ContentType="application/vnd.openxmlformats-officedocument.spreadsheetml.pivot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92.168.200.200\common\4 отдел учёта, контроля и отчетности КФКиС\9. Сетевой по программе КФКиС на сайт\2023\"/>
    </mc:Choice>
  </mc:AlternateContent>
  <xr:revisionPtr revIDLastSave="0" documentId="13_ncr:1_{9D338D51-DC39-4797-91C1-CC7E57D8FBB1}" xr6:coauthVersionLast="47" xr6:coauthVersionMax="47" xr10:uidLastSave="{00000000-0000-0000-0000-000000000000}"/>
  <bookViews>
    <workbookView xWindow="-120" yWindow="-120" windowWidth="29040" windowHeight="15840" firstSheet="4" activeTab="4" xr2:uid="{00000000-000D-0000-FFFF-FFFF00000000}"/>
  </bookViews>
  <sheets>
    <sheet name="Результат" sheetId="2" state="hidden" r:id="rId1"/>
    <sheet name="Свод" sheetId="4" state="hidden" r:id="rId2"/>
    <sheet name="Справочники" sheetId="3" state="hidden" r:id="rId3"/>
    <sheet name="Коды" sheetId="1" state="hidden" r:id="rId4"/>
    <sheet name="Сетевой" sheetId="5" r:id="rId5"/>
  </sheets>
  <externalReferences>
    <externalReference r:id="rId6"/>
  </externalReferences>
  <definedNames>
    <definedName name="_xlnm._FilterDatabase" localSheetId="4" hidden="1">Сетевой!$A$4:$O$19</definedName>
    <definedName name="ExternalData_1" localSheetId="0" hidden="1">Результат!$A$5:$V$315</definedName>
    <definedName name="для">'[1]УКС по состоянию на 01.05.2010'!#REF!</definedName>
    <definedName name="_xlnm.Print_Titles" localSheetId="4">Сетевой!$2:$3</definedName>
    <definedName name="копия">'[1]УКС по состоянию на 01.05.2010'!#REF!</definedName>
    <definedName name="_xlnm.Print_Area" localSheetId="4">Сетевой!$A$1:$O$20</definedName>
  </definedNames>
  <calcPr calcId="191029"/>
  <pivotCaches>
    <pivotCache cacheId="10"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6" i="5" l="1"/>
  <c r="L20" i="5"/>
  <c r="L17" i="5"/>
  <c r="L15" i="5"/>
  <c r="L13" i="5"/>
  <c r="L11" i="5"/>
  <c r="E6" i="5"/>
  <c r="F6" i="5"/>
  <c r="J6" i="5"/>
  <c r="E7" i="5"/>
  <c r="F7" i="5"/>
  <c r="G7" i="5"/>
  <c r="G6" i="5" s="1"/>
  <c r="I7" i="5"/>
  <c r="I6" i="5" s="1"/>
  <c r="M6" i="5" s="1"/>
  <c r="J7" i="5"/>
  <c r="K7" i="5"/>
  <c r="H13" i="5"/>
  <c r="H12" i="5"/>
  <c r="H11" i="5"/>
  <c r="H10" i="5"/>
  <c r="L10" i="5" s="1"/>
  <c r="H9" i="5"/>
  <c r="L9" i="5" s="1"/>
  <c r="H8" i="5"/>
  <c r="D8" i="5"/>
  <c r="D9" i="5"/>
  <c r="D10" i="5"/>
  <c r="D11" i="5"/>
  <c r="D12" i="5"/>
  <c r="D7" i="5" s="1"/>
  <c r="D13" i="5"/>
  <c r="E14" i="5"/>
  <c r="F14" i="5"/>
  <c r="G14" i="5"/>
  <c r="I14" i="5"/>
  <c r="J14" i="5"/>
  <c r="K14" i="5"/>
  <c r="D14" i="5"/>
  <c r="H15" i="5"/>
  <c r="D15" i="5"/>
  <c r="H16" i="5"/>
  <c r="H14" i="5" s="1"/>
  <c r="D16" i="5"/>
  <c r="E18" i="5"/>
  <c r="F18" i="5"/>
  <c r="G18" i="5"/>
  <c r="I18" i="5"/>
  <c r="J18" i="5"/>
  <c r="K18" i="5"/>
  <c r="D18" i="5"/>
  <c r="H19" i="5"/>
  <c r="L19" i="5" s="1"/>
  <c r="H20" i="5"/>
  <c r="D19" i="5"/>
  <c r="D20" i="5"/>
  <c r="H18" i="5" l="1"/>
  <c r="L18" i="5" s="1"/>
  <c r="L16" i="5"/>
  <c r="L14" i="5"/>
  <c r="K6" i="5"/>
  <c r="D6" i="5"/>
  <c r="O6" i="5"/>
  <c r="L12" i="5"/>
  <c r="H7" i="5"/>
  <c r="H6" i="5" s="1"/>
  <c r="L6" i="5" s="1"/>
  <c r="L8" i="5"/>
  <c r="S13" i="5"/>
  <c r="R13" i="5"/>
  <c r="M8" i="5"/>
  <c r="L7" i="5" l="1"/>
  <c r="G9" i="5"/>
  <c r="O316" i="2" l="1"/>
  <c r="X6" i="2"/>
  <c r="X7" i="2"/>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64" i="2"/>
  <c r="X65" i="2"/>
  <c r="X66" i="2"/>
  <c r="X67" i="2"/>
  <c r="X68" i="2"/>
  <c r="X69" i="2"/>
  <c r="X70" i="2"/>
  <c r="X71" i="2"/>
  <c r="X72" i="2"/>
  <c r="X73" i="2"/>
  <c r="X74" i="2"/>
  <c r="X75" i="2"/>
  <c r="X76" i="2"/>
  <c r="X77" i="2"/>
  <c r="X78" i="2"/>
  <c r="X79" i="2"/>
  <c r="X80" i="2"/>
  <c r="X81" i="2"/>
  <c r="X82" i="2"/>
  <c r="X83"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143" i="2"/>
  <c r="X144" i="2"/>
  <c r="X145" i="2"/>
  <c r="X146" i="2"/>
  <c r="X147" i="2"/>
  <c r="X148" i="2"/>
  <c r="X149" i="2"/>
  <c r="X150"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2" i="2"/>
  <c r="X183" i="2"/>
  <c r="X184" i="2"/>
  <c r="X185" i="2"/>
  <c r="X186" i="2"/>
  <c r="X187" i="2"/>
  <c r="X188" i="2"/>
  <c r="X189" i="2"/>
  <c r="X190" i="2"/>
  <c r="X191" i="2"/>
  <c r="X192" i="2"/>
  <c r="X193" i="2"/>
  <c r="X194" i="2"/>
  <c r="X195" i="2"/>
  <c r="X196" i="2"/>
  <c r="X197" i="2"/>
  <c r="X198" i="2"/>
  <c r="X199" i="2"/>
  <c r="X200" i="2"/>
  <c r="X201" i="2"/>
  <c r="X202" i="2"/>
  <c r="X203" i="2"/>
  <c r="X204" i="2"/>
  <c r="X205" i="2"/>
  <c r="X206" i="2"/>
  <c r="X207" i="2"/>
  <c r="X208" i="2"/>
  <c r="X209" i="2"/>
  <c r="X210" i="2"/>
  <c r="X211" i="2"/>
  <c r="X212" i="2"/>
  <c r="X213" i="2"/>
  <c r="X214" i="2"/>
  <c r="X215" i="2"/>
  <c r="X216" i="2"/>
  <c r="X217" i="2"/>
  <c r="X218" i="2"/>
  <c r="X219" i="2"/>
  <c r="X220" i="2"/>
  <c r="X221" i="2"/>
  <c r="X222" i="2"/>
  <c r="X223" i="2"/>
  <c r="X224" i="2"/>
  <c r="X225" i="2"/>
  <c r="X226" i="2"/>
  <c r="X227" i="2"/>
  <c r="X228" i="2"/>
  <c r="X229" i="2"/>
  <c r="X230" i="2"/>
  <c r="X231" i="2"/>
  <c r="X232" i="2"/>
  <c r="X233" i="2"/>
  <c r="X234" i="2"/>
  <c r="X235" i="2"/>
  <c r="X236" i="2"/>
  <c r="X237" i="2"/>
  <c r="X238" i="2"/>
  <c r="X239" i="2"/>
  <c r="X240" i="2"/>
  <c r="X241" i="2"/>
  <c r="X242" i="2"/>
  <c r="X243" i="2"/>
  <c r="X244" i="2"/>
  <c r="X245" i="2"/>
  <c r="X246" i="2"/>
  <c r="X247" i="2"/>
  <c r="X248" i="2"/>
  <c r="X249" i="2"/>
  <c r="X250" i="2"/>
  <c r="X251" i="2"/>
  <c r="X252" i="2"/>
  <c r="X253" i="2"/>
  <c r="X254" i="2"/>
  <c r="X255"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5" i="2"/>
  <c r="X306" i="2"/>
  <c r="X307" i="2"/>
  <c r="X308" i="2"/>
  <c r="X309" i="2"/>
  <c r="X310" i="2"/>
  <c r="X311" i="2"/>
  <c r="X312" i="2"/>
  <c r="X313" i="2"/>
  <c r="X314" i="2"/>
  <c r="X315" i="2"/>
  <c r="Y6" i="2"/>
  <c r="Y7" i="2"/>
  <c r="Y8" i="2"/>
  <c r="Y9" i="2"/>
  <c r="Y10" i="2"/>
  <c r="Y11" i="2"/>
  <c r="Y12" i="2"/>
  <c r="Y13" i="2"/>
  <c r="Y14" i="2"/>
  <c r="Y15" i="2"/>
  <c r="Y16" i="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310" i="2"/>
  <c r="Y311" i="2"/>
  <c r="Y312" i="2"/>
  <c r="Y313" i="2"/>
  <c r="Y314" i="2"/>
  <c r="Y315" i="2"/>
  <c r="Z6" i="2"/>
  <c r="AB6" i="2" s="1"/>
  <c r="Z14" i="2"/>
  <c r="AB14" i="2" s="1"/>
  <c r="Z17" i="2"/>
  <c r="Z22" i="2"/>
  <c r="AB22" i="2" s="1"/>
  <c r="Z25" i="2"/>
  <c r="AB25" i="2" s="1"/>
  <c r="Z30" i="2"/>
  <c r="AB30" i="2" s="1"/>
  <c r="Z33" i="2"/>
  <c r="AB33" i="2" s="1"/>
  <c r="Z38" i="2"/>
  <c r="AA38" i="2" s="1"/>
  <c r="Z41" i="2"/>
  <c r="AA41" i="2" s="1"/>
  <c r="Z46" i="2"/>
  <c r="AB46" i="2" s="1"/>
  <c r="Z49" i="2"/>
  <c r="AA49" i="2" s="1"/>
  <c r="Z54" i="2"/>
  <c r="AB54" i="2" s="1"/>
  <c r="Z57" i="2"/>
  <c r="AA57" i="2" s="1"/>
  <c r="Z62" i="2"/>
  <c r="AB62" i="2" s="1"/>
  <c r="Z65" i="2"/>
  <c r="AA65" i="2" s="1"/>
  <c r="Z70" i="2"/>
  <c r="AB70" i="2" s="1"/>
  <c r="Z73" i="2"/>
  <c r="AA73" i="2" s="1"/>
  <c r="Z78" i="2"/>
  <c r="AB78" i="2" s="1"/>
  <c r="Z81" i="2"/>
  <c r="AB81" i="2" s="1"/>
  <c r="Z86" i="2"/>
  <c r="AB86" i="2" s="1"/>
  <c r="Z89" i="2"/>
  <c r="AB89" i="2" s="1"/>
  <c r="Z94" i="2"/>
  <c r="AB94" i="2" s="1"/>
  <c r="Z97" i="2"/>
  <c r="AA97" i="2" s="1"/>
  <c r="Z102" i="2"/>
  <c r="AA102" i="2" s="1"/>
  <c r="Z105" i="2"/>
  <c r="AA105" i="2" s="1"/>
  <c r="Z110" i="2"/>
  <c r="AA110" i="2" s="1"/>
  <c r="Z113" i="2"/>
  <c r="AB113" i="2" s="1"/>
  <c r="Z118" i="2"/>
  <c r="AB118" i="2" s="1"/>
  <c r="Z121" i="2"/>
  <c r="AB121" i="2" s="1"/>
  <c r="Z126" i="2"/>
  <c r="AB126" i="2" s="1"/>
  <c r="Z129" i="2"/>
  <c r="AB129" i="2" s="1"/>
  <c r="Z134" i="2"/>
  <c r="AB134" i="2" s="1"/>
  <c r="Z137" i="2"/>
  <c r="AA137" i="2" s="1"/>
  <c r="Z142" i="2"/>
  <c r="AB142" i="2" s="1"/>
  <c r="Z145" i="2"/>
  <c r="AB145" i="2" s="1"/>
  <c r="Z150" i="2"/>
  <c r="AB150" i="2" s="1"/>
  <c r="Z153" i="2"/>
  <c r="AA153" i="2" s="1"/>
  <c r="Z158" i="2"/>
  <c r="AB158" i="2" s="1"/>
  <c r="Z161" i="2"/>
  <c r="AA161" i="2" s="1"/>
  <c r="Z166" i="2"/>
  <c r="AA166" i="2" s="1"/>
  <c r="Z169" i="2"/>
  <c r="AB169" i="2" s="1"/>
  <c r="Z174" i="2"/>
  <c r="AA174" i="2" s="1"/>
  <c r="Z177" i="2"/>
  <c r="AA177" i="2" s="1"/>
  <c r="Z182" i="2"/>
  <c r="AB182" i="2" s="1"/>
  <c r="Z185" i="2"/>
  <c r="AA185" i="2" s="1"/>
  <c r="Z190" i="2"/>
  <c r="AB190" i="2" s="1"/>
  <c r="Z193" i="2"/>
  <c r="AB193" i="2" s="1"/>
  <c r="Z198" i="2"/>
  <c r="AB198" i="2" s="1"/>
  <c r="Z201" i="2"/>
  <c r="AA201" i="2" s="1"/>
  <c r="Z206" i="2"/>
  <c r="AB206" i="2" s="1"/>
  <c r="Z209" i="2"/>
  <c r="AB209" i="2" s="1"/>
  <c r="Z214" i="2"/>
  <c r="AB214" i="2" s="1"/>
  <c r="Z217" i="2"/>
  <c r="AA217" i="2" s="1"/>
  <c r="Z222" i="2"/>
  <c r="AB222" i="2" s="1"/>
  <c r="Z225" i="2"/>
  <c r="AB225" i="2" s="1"/>
  <c r="Z230" i="2"/>
  <c r="AA230" i="2" s="1"/>
  <c r="Z233" i="2"/>
  <c r="AA233" i="2" s="1"/>
  <c r="Z238" i="2"/>
  <c r="AA238" i="2" s="1"/>
  <c r="Z241" i="2"/>
  <c r="AB241" i="2" s="1"/>
  <c r="Z246" i="2"/>
  <c r="AB246" i="2" s="1"/>
  <c r="Z249" i="2"/>
  <c r="AA249" i="2" s="1"/>
  <c r="Z254" i="2"/>
  <c r="AB254" i="2" s="1"/>
  <c r="Z257" i="2"/>
  <c r="AA257" i="2" s="1"/>
  <c r="Z262" i="2"/>
  <c r="AB262" i="2" s="1"/>
  <c r="Z265" i="2"/>
  <c r="AA265" i="2" s="1"/>
  <c r="Z266" i="2"/>
  <c r="AB266" i="2" s="1"/>
  <c r="Z267" i="2"/>
  <c r="AA267" i="2" s="1"/>
  <c r="Z268" i="2"/>
  <c r="AB268" i="2" s="1"/>
  <c r="Z269" i="2"/>
  <c r="AA269" i="2" s="1"/>
  <c r="Z270" i="2"/>
  <c r="AB270" i="2" s="1"/>
  <c r="Z271" i="2"/>
  <c r="AB271" i="2" s="1"/>
  <c r="Z272" i="2"/>
  <c r="Z273" i="2"/>
  <c r="AB273" i="2" s="1"/>
  <c r="Z274" i="2"/>
  <c r="AA274" i="2" s="1"/>
  <c r="Z275" i="2"/>
  <c r="AA275" i="2" s="1"/>
  <c r="Z276" i="2"/>
  <c r="AA276" i="2" s="1"/>
  <c r="Z277" i="2"/>
  <c r="AB277" i="2" s="1"/>
  <c r="Z278" i="2"/>
  <c r="AB278" i="2" s="1"/>
  <c r="Z281" i="2"/>
  <c r="AA281" i="2" s="1"/>
  <c r="Z283" i="2"/>
  <c r="AB283" i="2" s="1"/>
  <c r="Z284" i="2"/>
  <c r="AA284" i="2" s="1"/>
  <c r="Z285" i="2"/>
  <c r="AA285" i="2" s="1"/>
  <c r="Z286" i="2"/>
  <c r="AB286" i="2" s="1"/>
  <c r="Z289" i="2"/>
  <c r="AB289" i="2" s="1"/>
  <c r="Z294" i="2"/>
  <c r="AA294" i="2" s="1"/>
  <c r="Z302" i="2"/>
  <c r="AA302" i="2" s="1"/>
  <c r="Z305" i="2"/>
  <c r="AA305" i="2" s="1"/>
  <c r="Z310" i="2"/>
  <c r="AB310" i="2" s="1"/>
  <c r="Z313" i="2"/>
  <c r="AA313" i="2" s="1"/>
  <c r="Z315" i="2"/>
  <c r="AA315" i="2" s="1"/>
  <c r="AA17" i="2"/>
  <c r="AA33" i="2"/>
  <c r="AA113" i="2"/>
  <c r="AA121" i="2"/>
  <c r="AA145" i="2"/>
  <c r="AA169" i="2"/>
  <c r="AA193" i="2"/>
  <c r="AA225" i="2"/>
  <c r="AA272" i="2"/>
  <c r="AB17" i="2"/>
  <c r="AB49" i="2"/>
  <c r="AB97" i="2"/>
  <c r="AB105" i="2"/>
  <c r="AB137" i="2"/>
  <c r="AB177" i="2"/>
  <c r="AB201" i="2"/>
  <c r="AB257" i="2"/>
  <c r="AB267" i="2"/>
  <c r="AB272" i="2"/>
  <c r="AB274" i="2"/>
  <c r="AB281" i="2"/>
  <c r="AB294" i="2"/>
  <c r="AC6" i="2"/>
  <c r="AC7" i="2"/>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K26" i="5"/>
  <c r="J26" i="5"/>
  <c r="I26" i="5"/>
  <c r="G26" i="5"/>
  <c r="F26" i="5"/>
  <c r="E26" i="5"/>
  <c r="H23" i="5"/>
  <c r="D23" i="5"/>
  <c r="O8" i="5"/>
  <c r="O16" i="5"/>
  <c r="N8" i="5"/>
  <c r="N16" i="5"/>
  <c r="M16" i="5"/>
  <c r="K20" i="5"/>
  <c r="K17" i="5"/>
  <c r="K15" i="5"/>
  <c r="J20" i="5"/>
  <c r="J19" i="5"/>
  <c r="J17" i="5"/>
  <c r="J15" i="5"/>
  <c r="J12" i="5"/>
  <c r="I20" i="5"/>
  <c r="I19" i="5"/>
  <c r="I17" i="5"/>
  <c r="G17" i="5"/>
  <c r="G15" i="5"/>
  <c r="F20" i="5"/>
  <c r="F19" i="5"/>
  <c r="F17" i="5"/>
  <c r="F15" i="5"/>
  <c r="F12" i="5"/>
  <c r="E20" i="5"/>
  <c r="E19" i="5"/>
  <c r="E17" i="5"/>
  <c r="E12" i="5"/>
  <c r="J11" i="5"/>
  <c r="F11" i="5"/>
  <c r="E11" i="5"/>
  <c r="O10" i="5"/>
  <c r="J10" i="5"/>
  <c r="I10" i="5"/>
  <c r="F10" i="5"/>
  <c r="E10" i="5"/>
  <c r="J9" i="5"/>
  <c r="I9" i="5"/>
  <c r="F9" i="5"/>
  <c r="E9" i="5"/>
  <c r="D2" i="3"/>
  <c r="D3" i="3"/>
  <c r="D4" i="3"/>
  <c r="D5" i="3"/>
  <c r="D6" i="3"/>
  <c r="D7" i="3"/>
  <c r="D8" i="3"/>
  <c r="D9" i="3"/>
  <c r="D10" i="3"/>
  <c r="D11" i="3"/>
  <c r="D12" i="3"/>
  <c r="D13" i="3"/>
  <c r="D14" i="3"/>
  <c r="D15" i="3"/>
  <c r="D16" i="3"/>
  <c r="D17" i="3"/>
  <c r="D18" i="3"/>
  <c r="D19" i="3"/>
  <c r="D20" i="3"/>
  <c r="D21" i="3"/>
  <c r="D22" i="3"/>
  <c r="D23" i="3"/>
  <c r="D24" i="3"/>
  <c r="D25" i="3"/>
  <c r="D26" i="3"/>
  <c r="D27" i="3"/>
  <c r="D28" i="3"/>
  <c r="D29" i="3"/>
  <c r="D30" i="3"/>
  <c r="D31" i="3"/>
  <c r="D32" i="3"/>
  <c r="D33" i="3"/>
  <c r="D34" i="3"/>
  <c r="D35" i="3"/>
  <c r="D36" i="3"/>
  <c r="D37" i="3"/>
  <c r="D38" i="3"/>
  <c r="D39" i="3"/>
  <c r="D40" i="3"/>
  <c r="D41" i="3"/>
  <c r="D42" i="3"/>
  <c r="D43" i="3"/>
  <c r="D44" i="3"/>
  <c r="D45" i="3"/>
  <c r="D46" i="3"/>
  <c r="D47" i="3"/>
  <c r="D48" i="3"/>
  <c r="D49" i="3"/>
  <c r="D50" i="3"/>
  <c r="D51" i="3"/>
  <c r="D52" i="3"/>
  <c r="D53" i="3"/>
  <c r="D54" i="3"/>
  <c r="D55" i="3"/>
  <c r="D56" i="3"/>
  <c r="D57" i="3"/>
  <c r="D58" i="3"/>
  <c r="D59" i="3"/>
  <c r="D60" i="3"/>
  <c r="D61" i="3"/>
  <c r="D62" i="3"/>
  <c r="D63" i="3"/>
  <c r="D64" i="3"/>
  <c r="D65" i="3"/>
  <c r="D66" i="3"/>
  <c r="D67" i="3"/>
  <c r="D68" i="3"/>
  <c r="D69" i="3"/>
  <c r="D70" i="3"/>
  <c r="D71" i="3"/>
  <c r="D72" i="3"/>
  <c r="D73" i="3"/>
  <c r="D74" i="3"/>
  <c r="D75" i="3"/>
  <c r="D76" i="3"/>
  <c r="D77" i="3"/>
  <c r="D78" i="3"/>
  <c r="D79" i="3"/>
  <c r="D80" i="3"/>
  <c r="D81" i="3"/>
  <c r="D82" i="3"/>
  <c r="D83" i="3"/>
  <c r="D84" i="3"/>
  <c r="D85" i="3"/>
  <c r="D86" i="3"/>
  <c r="D87" i="3"/>
  <c r="D88" i="3"/>
  <c r="D89" i="3"/>
  <c r="D90" i="3"/>
  <c r="D91" i="3"/>
  <c r="D92" i="3"/>
  <c r="D93" i="3"/>
  <c r="D94" i="3"/>
  <c r="D95" i="3"/>
  <c r="D96" i="3"/>
  <c r="D97" i="3"/>
  <c r="D98" i="3"/>
  <c r="D99" i="3"/>
  <c r="D100" i="3"/>
  <c r="D101" i="3"/>
  <c r="D102" i="3"/>
  <c r="D103" i="3"/>
  <c r="D104" i="3"/>
  <c r="D105" i="3"/>
  <c r="D106" i="3"/>
  <c r="D107" i="3"/>
  <c r="D108" i="3"/>
  <c r="D109" i="3"/>
  <c r="D110" i="3"/>
  <c r="D111" i="3"/>
  <c r="D112" i="3"/>
  <c r="D113" i="3"/>
  <c r="D117" i="3"/>
  <c r="Z279" i="2" s="1"/>
  <c r="AB279" i="2" s="1"/>
  <c r="D119" i="3"/>
  <c r="Z39" i="2" s="1"/>
  <c r="AB39" i="2" s="1"/>
  <c r="D120" i="3"/>
  <c r="Z9" i="2" s="1"/>
  <c r="D121" i="3"/>
  <c r="Z42" i="2" s="1"/>
  <c r="D122" i="3"/>
  <c r="D123" i="3"/>
  <c r="Z47" i="2" s="1"/>
  <c r="AB47" i="2" s="1"/>
  <c r="D124" i="3"/>
  <c r="Z15" i="2" s="1"/>
  <c r="AB15" i="2" s="1"/>
  <c r="D125" i="3"/>
  <c r="Z21" i="2" s="1"/>
  <c r="AA21" i="2" s="1"/>
  <c r="D126" i="3"/>
  <c r="Z255" i="2" s="1"/>
  <c r="AB255" i="2" s="1"/>
  <c r="D127" i="3"/>
  <c r="Z264" i="2" s="1"/>
  <c r="D129" i="3"/>
  <c r="Z7" i="2" s="1"/>
  <c r="AB7" i="2" s="1"/>
  <c r="D131" i="3"/>
  <c r="D132" i="3"/>
  <c r="Z36" i="2" s="1"/>
  <c r="AA36" i="2" s="1"/>
  <c r="D133" i="3"/>
  <c r="D134" i="3"/>
  <c r="D135" i="3"/>
  <c r="D136" i="3"/>
  <c r="D137" i="3"/>
  <c r="D138" i="3"/>
  <c r="D140" i="3"/>
  <c r="D141" i="3"/>
  <c r="Z303" i="2" s="1"/>
  <c r="AB303" i="2" s="1"/>
  <c r="D142" i="3"/>
  <c r="D143" i="3"/>
  <c r="D144" i="3"/>
  <c r="D145" i="3"/>
  <c r="D146" i="3"/>
  <c r="D147" i="3"/>
  <c r="D148" i="3"/>
  <c r="D149" i="3"/>
  <c r="D150" i="3"/>
  <c r="D151" i="3"/>
  <c r="D152" i="3"/>
  <c r="D153" i="3"/>
  <c r="D154" i="3"/>
  <c r="D155" i="3"/>
  <c r="D156" i="3"/>
  <c r="D157" i="3"/>
  <c r="D158" i="3"/>
  <c r="D159" i="3"/>
  <c r="D160" i="3"/>
  <c r="D161" i="3"/>
  <c r="D162" i="3"/>
  <c r="D163" i="3"/>
  <c r="D164" i="3"/>
  <c r="D165" i="3"/>
  <c r="D166" i="3"/>
  <c r="D167" i="3"/>
  <c r="D168" i="3"/>
  <c r="D169" i="3"/>
  <c r="D170" i="3"/>
  <c r="D171" i="3"/>
  <c r="D172" i="3"/>
  <c r="D173" i="3"/>
  <c r="D174" i="3"/>
  <c r="D175" i="3"/>
  <c r="D176" i="3"/>
  <c r="D177" i="3"/>
  <c r="D178" i="3"/>
  <c r="D179" i="3"/>
  <c r="D180" i="3"/>
  <c r="D181" i="3"/>
  <c r="D182" i="3"/>
  <c r="D183" i="3"/>
  <c r="D184" i="3"/>
  <c r="D185" i="3"/>
  <c r="D186" i="3"/>
  <c r="D187" i="3"/>
  <c r="D188" i="3"/>
  <c r="D189" i="3"/>
  <c r="D190" i="3"/>
  <c r="D191" i="3"/>
  <c r="D192" i="3"/>
  <c r="D193" i="3"/>
  <c r="D194" i="3"/>
  <c r="D195" i="3"/>
  <c r="D196" i="3"/>
  <c r="D197" i="3"/>
  <c r="D198" i="3"/>
  <c r="D199" i="3"/>
  <c r="D200" i="3"/>
  <c r="D201" i="3"/>
  <c r="D202" i="3"/>
  <c r="D203" i="3"/>
  <c r="D204" i="3"/>
  <c r="D205" i="3"/>
  <c r="D206" i="3"/>
  <c r="D207" i="3"/>
  <c r="D208" i="3"/>
  <c r="D209" i="3"/>
  <c r="D210" i="3"/>
  <c r="D211" i="3"/>
  <c r="D212" i="3"/>
  <c r="D213" i="3"/>
  <c r="D214" i="3"/>
  <c r="D215" i="3"/>
  <c r="D216" i="3"/>
  <c r="D217" i="3"/>
  <c r="D218" i="3"/>
  <c r="D219" i="3"/>
  <c r="D220" i="3"/>
  <c r="D221" i="3"/>
  <c r="D222" i="3"/>
  <c r="D223" i="3"/>
  <c r="D224" i="3"/>
  <c r="D225" i="3"/>
  <c r="D226" i="3"/>
  <c r="D227" i="3"/>
  <c r="D228" i="3"/>
  <c r="D229" i="3"/>
  <c r="D230" i="3"/>
  <c r="D231" i="3"/>
  <c r="D232" i="3"/>
  <c r="D233" i="3"/>
  <c r="D234" i="3"/>
  <c r="D235" i="3"/>
  <c r="D236" i="3"/>
  <c r="D237" i="3"/>
  <c r="D238" i="3"/>
  <c r="D239" i="3"/>
  <c r="D240" i="3"/>
  <c r="D241" i="3"/>
  <c r="D242" i="3"/>
  <c r="D243" i="3"/>
  <c r="D244" i="3"/>
  <c r="D245" i="3"/>
  <c r="D246" i="3"/>
  <c r="D247" i="3"/>
  <c r="D248" i="3"/>
  <c r="D249" i="3"/>
  <c r="D250" i="3"/>
  <c r="D251" i="3"/>
  <c r="D252" i="3"/>
  <c r="D253" i="3"/>
  <c r="D254" i="3"/>
  <c r="D255" i="3"/>
  <c r="D256" i="3"/>
  <c r="D257" i="3"/>
  <c r="D258" i="3"/>
  <c r="D259" i="3"/>
  <c r="D260" i="3"/>
  <c r="D261" i="3"/>
  <c r="D262" i="3"/>
  <c r="D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91" i="3"/>
  <c r="D292" i="3"/>
  <c r="D293" i="3"/>
  <c r="D294" i="3"/>
  <c r="D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323" i="3"/>
  <c r="D324" i="3"/>
  <c r="D325" i="3"/>
  <c r="D326" i="3"/>
  <c r="D327" i="3"/>
  <c r="D328" i="3"/>
  <c r="D329" i="3"/>
  <c r="D330" i="3"/>
  <c r="D331" i="3"/>
  <c r="D332" i="3"/>
  <c r="D333" i="3"/>
  <c r="D334" i="3"/>
  <c r="D335" i="3"/>
  <c r="D336" i="3"/>
  <c r="D337" i="3"/>
  <c r="D338" i="3"/>
  <c r="D339" i="3"/>
  <c r="D340" i="3"/>
  <c r="D341" i="3"/>
  <c r="D342" i="3"/>
  <c r="D343" i="3"/>
  <c r="D344" i="3"/>
  <c r="D345" i="3"/>
  <c r="D346" i="3"/>
  <c r="D347" i="3"/>
  <c r="D348" i="3"/>
  <c r="D349" i="3"/>
  <c r="D350" i="3"/>
  <c r="D351" i="3"/>
  <c r="D352" i="3"/>
  <c r="D353" i="3"/>
  <c r="D354" i="3"/>
  <c r="D355" i="3"/>
  <c r="D356" i="3"/>
  <c r="D357" i="3"/>
  <c r="D358" i="3"/>
  <c r="D359" i="3"/>
  <c r="D360" i="3"/>
  <c r="D361" i="3"/>
  <c r="D362" i="3"/>
  <c r="D363" i="3"/>
  <c r="D364" i="3"/>
  <c r="D365" i="3"/>
  <c r="D366" i="3"/>
  <c r="D367" i="3"/>
  <c r="D368" i="3"/>
  <c r="D369" i="3"/>
  <c r="D370" i="3"/>
  <c r="D371" i="3"/>
  <c r="D372" i="3"/>
  <c r="D373" i="3"/>
  <c r="D374" i="3"/>
  <c r="D375" i="3"/>
  <c r="D376" i="3"/>
  <c r="D377" i="3"/>
  <c r="D378" i="3"/>
  <c r="D379" i="3"/>
  <c r="D380" i="3"/>
  <c r="D381" i="3"/>
  <c r="D382" i="3"/>
  <c r="D383" i="3"/>
  <c r="D384" i="3"/>
  <c r="D385" i="3"/>
  <c r="D386" i="3"/>
  <c r="D387" i="3"/>
  <c r="D388" i="3"/>
  <c r="D389" i="3"/>
  <c r="D390" i="3"/>
  <c r="D391" i="3"/>
  <c r="D392" i="3"/>
  <c r="D393" i="3"/>
  <c r="D394" i="3"/>
  <c r="D395" i="3"/>
  <c r="D396" i="3"/>
  <c r="D397" i="3"/>
  <c r="D398" i="3"/>
  <c r="D399" i="3"/>
  <c r="D400" i="3"/>
  <c r="D401" i="3"/>
  <c r="D402" i="3"/>
  <c r="D403" i="3"/>
  <c r="D404" i="3"/>
  <c r="D405" i="3"/>
  <c r="D406" i="3"/>
  <c r="D407" i="3"/>
  <c r="D408" i="3"/>
  <c r="D409" i="3"/>
  <c r="D410" i="3"/>
  <c r="D411" i="3"/>
  <c r="D412" i="3"/>
  <c r="D413" i="3"/>
  <c r="D414" i="3"/>
  <c r="D415" i="3"/>
  <c r="D416" i="3"/>
  <c r="D417" i="3"/>
  <c r="D418" i="3"/>
  <c r="D419" i="3"/>
  <c r="D420" i="3"/>
  <c r="D421" i="3"/>
  <c r="D422" i="3"/>
  <c r="D423" i="3"/>
  <c r="D424" i="3"/>
  <c r="D425" i="3"/>
  <c r="D426" i="3"/>
  <c r="D427" i="3"/>
  <c r="D428" i="3"/>
  <c r="D429" i="3"/>
  <c r="D430" i="3"/>
  <c r="D431" i="3"/>
  <c r="D432" i="3"/>
  <c r="D433" i="3"/>
  <c r="D434" i="3"/>
  <c r="D435" i="3"/>
  <c r="D436" i="3"/>
  <c r="D437" i="3"/>
  <c r="D438" i="3"/>
  <c r="D439" i="3"/>
  <c r="D440" i="3"/>
  <c r="D441" i="3"/>
  <c r="D442" i="3"/>
  <c r="D443" i="3"/>
  <c r="D444" i="3"/>
  <c r="D445" i="3"/>
  <c r="D446" i="3"/>
  <c r="D447" i="3"/>
  <c r="D448" i="3"/>
  <c r="D449" i="3"/>
  <c r="D450" i="3"/>
  <c r="D451" i="3"/>
  <c r="D452" i="3"/>
  <c r="D453" i="3"/>
  <c r="D454" i="3"/>
  <c r="D455" i="3"/>
  <c r="D456" i="3"/>
  <c r="D457" i="3"/>
  <c r="D458" i="3"/>
  <c r="D459" i="3"/>
  <c r="H26" i="5"/>
  <c r="AA9" i="2" l="1"/>
  <c r="AB9" i="2"/>
  <c r="AB264" i="2"/>
  <c r="AA264" i="2"/>
  <c r="AA42" i="2"/>
  <c r="AB42" i="2"/>
  <c r="AB153" i="2"/>
  <c r="AB57" i="2"/>
  <c r="AA273" i="2"/>
  <c r="AA241" i="2"/>
  <c r="AA209" i="2"/>
  <c r="AA25" i="2"/>
  <c r="Z309" i="2"/>
  <c r="AB309" i="2" s="1"/>
  <c r="Z301" i="2"/>
  <c r="Z293" i="2"/>
  <c r="AB293" i="2" s="1"/>
  <c r="Z261" i="2"/>
  <c r="Z253" i="2"/>
  <c r="AA253" i="2" s="1"/>
  <c r="Z245" i="2"/>
  <c r="Z237" i="2"/>
  <c r="AB237" i="2" s="1"/>
  <c r="Z229" i="2"/>
  <c r="AB229" i="2" s="1"/>
  <c r="Z221" i="2"/>
  <c r="AA221" i="2" s="1"/>
  <c r="Z213" i="2"/>
  <c r="AA213" i="2" s="1"/>
  <c r="Z205" i="2"/>
  <c r="AB205" i="2" s="1"/>
  <c r="Z197" i="2"/>
  <c r="AA197" i="2" s="1"/>
  <c r="Z189" i="2"/>
  <c r="AA189" i="2" s="1"/>
  <c r="Z181" i="2"/>
  <c r="AA181" i="2" s="1"/>
  <c r="Z173" i="2"/>
  <c r="Z165" i="2"/>
  <c r="AA165" i="2" s="1"/>
  <c r="Z157" i="2"/>
  <c r="AA157" i="2" s="1"/>
  <c r="Z149" i="2"/>
  <c r="AA149" i="2" s="1"/>
  <c r="Z141" i="2"/>
  <c r="AA141" i="2" s="1"/>
  <c r="Z133" i="2"/>
  <c r="AA133" i="2" s="1"/>
  <c r="Z125" i="2"/>
  <c r="AB125" i="2" s="1"/>
  <c r="Z117" i="2"/>
  <c r="AA117" i="2" s="1"/>
  <c r="Z109" i="2"/>
  <c r="AB109" i="2" s="1"/>
  <c r="Z101" i="2"/>
  <c r="Z93" i="2"/>
  <c r="AA93" i="2" s="1"/>
  <c r="Z85" i="2"/>
  <c r="AB85" i="2" s="1"/>
  <c r="Z77" i="2"/>
  <c r="AB77" i="2" s="1"/>
  <c r="Z69" i="2"/>
  <c r="AA69" i="2" s="1"/>
  <c r="Z61" i="2"/>
  <c r="AB61" i="2" s="1"/>
  <c r="Z53" i="2"/>
  <c r="Z45" i="2"/>
  <c r="Z37" i="2"/>
  <c r="AA37" i="2" s="1"/>
  <c r="Z29" i="2"/>
  <c r="AA29" i="2" s="1"/>
  <c r="Z13" i="2"/>
  <c r="AA13" i="2" s="1"/>
  <c r="M9" i="5"/>
  <c r="AB249" i="2"/>
  <c r="AB73" i="2"/>
  <c r="AB41" i="2"/>
  <c r="AA129" i="2"/>
  <c r="AA89" i="2"/>
  <c r="Z308" i="2"/>
  <c r="AA308" i="2" s="1"/>
  <c r="Z300" i="2"/>
  <c r="AB300" i="2" s="1"/>
  <c r="Z292" i="2"/>
  <c r="AB292" i="2" s="1"/>
  <c r="Z260" i="2"/>
  <c r="AA260" i="2" s="1"/>
  <c r="Z252" i="2"/>
  <c r="AA252" i="2" s="1"/>
  <c r="Z244" i="2"/>
  <c r="AB244" i="2" s="1"/>
  <c r="Z236" i="2"/>
  <c r="AA236" i="2" s="1"/>
  <c r="Z228" i="2"/>
  <c r="AA228" i="2" s="1"/>
  <c r="Z220" i="2"/>
  <c r="AA220" i="2" s="1"/>
  <c r="Z212" i="2"/>
  <c r="AB212" i="2" s="1"/>
  <c r="Z204" i="2"/>
  <c r="AA204" i="2" s="1"/>
  <c r="Z196" i="2"/>
  <c r="AA196" i="2" s="1"/>
  <c r="Z188" i="2"/>
  <c r="AA188" i="2" s="1"/>
  <c r="Z180" i="2"/>
  <c r="AA180" i="2" s="1"/>
  <c r="Z172" i="2"/>
  <c r="AB172" i="2" s="1"/>
  <c r="Z164" i="2"/>
  <c r="AA164" i="2" s="1"/>
  <c r="Z156" i="2"/>
  <c r="AA156" i="2" s="1"/>
  <c r="Z148" i="2"/>
  <c r="AA148" i="2" s="1"/>
  <c r="Z140" i="2"/>
  <c r="AB140" i="2" s="1"/>
  <c r="Z132" i="2"/>
  <c r="AA132" i="2" s="1"/>
  <c r="Z124" i="2"/>
  <c r="AA124" i="2" s="1"/>
  <c r="Z116" i="2"/>
  <c r="AA116" i="2" s="1"/>
  <c r="Z108" i="2"/>
  <c r="AA108" i="2" s="1"/>
  <c r="Z100" i="2"/>
  <c r="AB100" i="2" s="1"/>
  <c r="Z92" i="2"/>
  <c r="AB92" i="2" s="1"/>
  <c r="Z84" i="2"/>
  <c r="AB84" i="2" s="1"/>
  <c r="Z76" i="2"/>
  <c r="Z68" i="2"/>
  <c r="AA68" i="2" s="1"/>
  <c r="Z60" i="2"/>
  <c r="AB60" i="2" s="1"/>
  <c r="Z52" i="2"/>
  <c r="Z44" i="2"/>
  <c r="Z28" i="2"/>
  <c r="AB28" i="2" s="1"/>
  <c r="Z20" i="2"/>
  <c r="Z12" i="2"/>
  <c r="AA12" i="2" s="1"/>
  <c r="D26" i="5"/>
  <c r="AB217" i="2"/>
  <c r="Z307" i="2"/>
  <c r="AB307" i="2" s="1"/>
  <c r="Z299" i="2"/>
  <c r="AB299" i="2" s="1"/>
  <c r="Z291" i="2"/>
  <c r="AA291" i="2" s="1"/>
  <c r="Z259" i="2"/>
  <c r="AB259" i="2" s="1"/>
  <c r="Z251" i="2"/>
  <c r="AA251" i="2" s="1"/>
  <c r="Z243" i="2"/>
  <c r="AA243" i="2" s="1"/>
  <c r="Z235" i="2"/>
  <c r="AB235" i="2" s="1"/>
  <c r="Z227" i="2"/>
  <c r="AA227" i="2" s="1"/>
  <c r="Z219" i="2"/>
  <c r="AA219" i="2" s="1"/>
  <c r="Z211" i="2"/>
  <c r="AB211" i="2" s="1"/>
  <c r="Z203" i="2"/>
  <c r="AA203" i="2" s="1"/>
  <c r="Z195" i="2"/>
  <c r="AA195" i="2" s="1"/>
  <c r="Z187" i="2"/>
  <c r="AA187" i="2" s="1"/>
  <c r="Z179" i="2"/>
  <c r="AA179" i="2" s="1"/>
  <c r="Z171" i="2"/>
  <c r="AB171" i="2" s="1"/>
  <c r="Z163" i="2"/>
  <c r="AB163" i="2" s="1"/>
  <c r="Z155" i="2"/>
  <c r="AA155" i="2" s="1"/>
  <c r="Z147" i="2"/>
  <c r="AA147" i="2" s="1"/>
  <c r="Z139" i="2"/>
  <c r="Z131" i="2"/>
  <c r="AA131" i="2" s="1"/>
  <c r="Z123" i="2"/>
  <c r="AA123" i="2" s="1"/>
  <c r="Z115" i="2"/>
  <c r="Z107" i="2"/>
  <c r="AA107" i="2" s="1"/>
  <c r="Z99" i="2"/>
  <c r="AA99" i="2" s="1"/>
  <c r="Z91" i="2"/>
  <c r="AA91" i="2" s="1"/>
  <c r="Z83" i="2"/>
  <c r="Z75" i="2"/>
  <c r="AA75" i="2" s="1"/>
  <c r="Z67" i="2"/>
  <c r="Z59" i="2"/>
  <c r="AA59" i="2" s="1"/>
  <c r="Z51" i="2"/>
  <c r="Z43" i="2"/>
  <c r="Z35" i="2"/>
  <c r="AA35" i="2" s="1"/>
  <c r="Z27" i="2"/>
  <c r="Z19" i="2"/>
  <c r="AA19" i="2" s="1"/>
  <c r="Z11" i="2"/>
  <c r="AB38" i="2"/>
  <c r="Z314" i="2"/>
  <c r="AA314" i="2" s="1"/>
  <c r="Z306" i="2"/>
  <c r="Z298" i="2"/>
  <c r="Z290" i="2"/>
  <c r="AB290" i="2" s="1"/>
  <c r="Z282" i="2"/>
  <c r="AA282" i="2" s="1"/>
  <c r="Z258" i="2"/>
  <c r="AA258" i="2" s="1"/>
  <c r="Z250" i="2"/>
  <c r="AA250" i="2" s="1"/>
  <c r="Z242" i="2"/>
  <c r="AA242" i="2" s="1"/>
  <c r="Z234" i="2"/>
  <c r="AA234" i="2" s="1"/>
  <c r="Z226" i="2"/>
  <c r="Z218" i="2"/>
  <c r="Z210" i="2"/>
  <c r="Z202" i="2"/>
  <c r="AA202" i="2" s="1"/>
  <c r="Z194" i="2"/>
  <c r="Z186" i="2"/>
  <c r="Z178" i="2"/>
  <c r="AA178" i="2" s="1"/>
  <c r="Z170" i="2"/>
  <c r="Z162" i="2"/>
  <c r="Z154" i="2"/>
  <c r="Z146" i="2"/>
  <c r="Z138" i="2"/>
  <c r="Z130" i="2"/>
  <c r="Z122" i="2"/>
  <c r="Z114" i="2"/>
  <c r="Z106" i="2"/>
  <c r="Z98" i="2"/>
  <c r="Z90" i="2"/>
  <c r="Z82" i="2"/>
  <c r="Z74" i="2"/>
  <c r="Z66" i="2"/>
  <c r="Z58" i="2"/>
  <c r="Z50" i="2"/>
  <c r="Z34" i="2"/>
  <c r="Z26" i="2"/>
  <c r="Z18" i="2"/>
  <c r="Z10" i="2"/>
  <c r="AB265" i="2"/>
  <c r="AB238" i="2"/>
  <c r="AB185" i="2"/>
  <c r="AB161" i="2"/>
  <c r="AB65" i="2"/>
  <c r="AA81" i="2"/>
  <c r="Z312" i="2"/>
  <c r="Z304" i="2"/>
  <c r="Z296" i="2"/>
  <c r="Z288" i="2"/>
  <c r="Z280" i="2"/>
  <c r="Z256" i="2"/>
  <c r="Z248" i="2"/>
  <c r="Z240" i="2"/>
  <c r="Z232" i="2"/>
  <c r="Z224" i="2"/>
  <c r="Z216" i="2"/>
  <c r="Z208" i="2"/>
  <c r="Z200" i="2"/>
  <c r="Z192" i="2"/>
  <c r="Z184" i="2"/>
  <c r="Z176" i="2"/>
  <c r="Z168" i="2"/>
  <c r="Z160" i="2"/>
  <c r="Z152" i="2"/>
  <c r="Z144" i="2"/>
  <c r="Z136" i="2"/>
  <c r="Z128" i="2"/>
  <c r="Z120" i="2"/>
  <c r="Z112" i="2"/>
  <c r="Z104" i="2"/>
  <c r="Z96" i="2"/>
  <c r="Z88" i="2"/>
  <c r="Z80" i="2"/>
  <c r="Z72" i="2"/>
  <c r="Z64" i="2"/>
  <c r="Z56" i="2"/>
  <c r="Z48" i="2"/>
  <c r="Z40" i="2"/>
  <c r="Z32" i="2"/>
  <c r="Z24" i="2"/>
  <c r="Z16" i="2"/>
  <c r="Z8" i="2"/>
  <c r="Z297" i="2"/>
  <c r="AB285" i="2"/>
  <c r="AB233" i="2"/>
  <c r="Z311" i="2"/>
  <c r="AB311" i="2" s="1"/>
  <c r="Z295" i="2"/>
  <c r="AB295" i="2" s="1"/>
  <c r="Z287" i="2"/>
  <c r="AB287" i="2" s="1"/>
  <c r="Z263" i="2"/>
  <c r="AB263" i="2" s="1"/>
  <c r="Z247" i="2"/>
  <c r="AB247" i="2" s="1"/>
  <c r="Z239" i="2"/>
  <c r="AB239" i="2" s="1"/>
  <c r="Z231" i="2"/>
  <c r="AB231" i="2" s="1"/>
  <c r="Z223" i="2"/>
  <c r="AB223" i="2" s="1"/>
  <c r="Z215" i="2"/>
  <c r="AB215" i="2" s="1"/>
  <c r="Z207" i="2"/>
  <c r="AB207" i="2" s="1"/>
  <c r="Z199" i="2"/>
  <c r="AB199" i="2" s="1"/>
  <c r="Z191" i="2"/>
  <c r="AB191" i="2" s="1"/>
  <c r="Z183" i="2"/>
  <c r="AB183" i="2" s="1"/>
  <c r="Z175" i="2"/>
  <c r="AB175" i="2" s="1"/>
  <c r="Z167" i="2"/>
  <c r="AB167" i="2" s="1"/>
  <c r="Z159" i="2"/>
  <c r="AB159" i="2" s="1"/>
  <c r="Z151" i="2"/>
  <c r="AB151" i="2" s="1"/>
  <c r="Z143" i="2"/>
  <c r="AB143" i="2" s="1"/>
  <c r="Z135" i="2"/>
  <c r="AB135" i="2" s="1"/>
  <c r="Z127" i="2"/>
  <c r="AB127" i="2" s="1"/>
  <c r="Z119" i="2"/>
  <c r="AB119" i="2" s="1"/>
  <c r="Z111" i="2"/>
  <c r="AB111" i="2" s="1"/>
  <c r="Z103" i="2"/>
  <c r="AB103" i="2" s="1"/>
  <c r="Z95" i="2"/>
  <c r="AB95" i="2" s="1"/>
  <c r="Z87" i="2"/>
  <c r="AB87" i="2" s="1"/>
  <c r="Z79" i="2"/>
  <c r="AB79" i="2" s="1"/>
  <c r="Z71" i="2"/>
  <c r="AB71" i="2" s="1"/>
  <c r="Z63" i="2"/>
  <c r="AB63" i="2" s="1"/>
  <c r="Z55" i="2"/>
  <c r="AB55" i="2" s="1"/>
  <c r="Z31" i="2"/>
  <c r="AB31" i="2" s="1"/>
  <c r="Z23" i="2"/>
  <c r="AB23" i="2" s="1"/>
  <c r="AB242" i="2"/>
  <c r="AB178" i="2"/>
  <c r="AA266" i="2"/>
  <c r="AA290" i="2"/>
  <c r="AB314" i="2"/>
  <c r="AB234" i="2"/>
  <c r="AB250" i="2"/>
  <c r="AA46" i="2"/>
  <c r="AB174" i="2"/>
  <c r="AB102" i="2"/>
  <c r="AA54" i="2"/>
  <c r="AB302" i="2"/>
  <c r="AA246" i="2"/>
  <c r="AA100" i="2"/>
  <c r="AA118" i="2"/>
  <c r="AB284" i="2"/>
  <c r="AB230" i="2"/>
  <c r="AA172" i="2"/>
  <c r="AB166" i="2"/>
  <c r="AB110" i="2"/>
  <c r="AA244" i="2"/>
  <c r="AA182" i="2"/>
  <c r="AB269" i="2"/>
  <c r="AB157" i="2"/>
  <c r="AA229" i="2"/>
  <c r="AB204" i="2"/>
  <c r="AB189" i="2"/>
  <c r="AB133" i="2"/>
  <c r="AB108" i="2"/>
  <c r="AB69" i="2"/>
  <c r="AB37" i="2"/>
  <c r="AA309" i="2"/>
  <c r="AB21" i="2"/>
  <c r="AB132" i="2"/>
  <c r="AB117" i="2"/>
  <c r="AB93" i="2"/>
  <c r="AB68" i="2"/>
  <c r="AB36" i="2"/>
  <c r="AB141" i="2"/>
  <c r="AB313" i="2"/>
  <c r="AB253" i="2"/>
  <c r="AB197" i="2"/>
  <c r="AB181" i="2"/>
  <c r="AA277" i="2"/>
  <c r="AA140" i="2"/>
  <c r="AA125" i="2"/>
  <c r="AA61" i="2"/>
  <c r="AA28" i="2"/>
  <c r="AB252" i="2"/>
  <c r="AB29" i="2"/>
  <c r="AA60" i="2"/>
  <c r="AB165" i="2"/>
  <c r="AB236" i="2"/>
  <c r="AB221" i="2"/>
  <c r="AB164" i="2"/>
  <c r="AB203" i="2"/>
  <c r="AB91" i="2"/>
  <c r="AA259" i="2"/>
  <c r="AB99" i="2"/>
  <c r="AA292" i="2"/>
  <c r="AA171" i="2"/>
  <c r="AB155" i="2"/>
  <c r="AB131" i="2"/>
  <c r="AB75" i="2"/>
  <c r="AB35" i="2"/>
  <c r="AB107" i="2"/>
  <c r="AB315" i="2"/>
  <c r="AB291" i="2"/>
  <c r="AB219" i="2"/>
  <c r="AB195" i="2"/>
  <c r="AA235" i="2"/>
  <c r="AA163" i="2"/>
  <c r="AA283" i="2"/>
  <c r="AB275" i="2"/>
  <c r="AB227" i="2"/>
  <c r="AA307" i="2"/>
  <c r="AB305" i="2"/>
  <c r="AB308" i="2"/>
  <c r="AB276" i="2"/>
  <c r="AA268" i="2"/>
  <c r="AB188" i="2"/>
  <c r="AB116" i="2"/>
  <c r="AB260" i="2"/>
  <c r="AA310" i="2"/>
  <c r="AB196" i="2"/>
  <c r="AB124" i="2"/>
  <c r="AB228" i="2"/>
  <c r="AA254" i="2"/>
  <c r="AA190" i="2"/>
  <c r="AA126" i="2"/>
  <c r="AA62" i="2"/>
  <c r="AA262" i="2"/>
  <c r="AA198" i="2"/>
  <c r="AA134" i="2"/>
  <c r="AA70" i="2"/>
  <c r="AA6" i="2"/>
  <c r="AA289" i="2"/>
  <c r="AA270" i="2"/>
  <c r="AA206" i="2"/>
  <c r="AA142" i="2"/>
  <c r="AA14" i="2"/>
  <c r="AA78" i="2"/>
  <c r="AA278" i="2"/>
  <c r="AA214" i="2"/>
  <c r="AA150" i="2"/>
  <c r="AA86" i="2"/>
  <c r="AA22" i="2"/>
  <c r="AA286" i="2"/>
  <c r="AA222" i="2"/>
  <c r="AA158" i="2"/>
  <c r="AA94" i="2"/>
  <c r="AA30" i="2"/>
  <c r="AA311" i="2"/>
  <c r="AA303" i="2"/>
  <c r="AA295" i="2"/>
  <c r="AA287" i="2"/>
  <c r="AA279" i="2"/>
  <c r="AA271" i="2"/>
  <c r="AA255" i="2"/>
  <c r="AA247" i="2"/>
  <c r="AA239" i="2"/>
  <c r="AA215" i="2"/>
  <c r="AA207" i="2"/>
  <c r="AA191" i="2"/>
  <c r="AA183" i="2"/>
  <c r="AA175" i="2"/>
  <c r="AA151" i="2"/>
  <c r="AA143" i="2"/>
  <c r="AA127" i="2"/>
  <c r="AA119" i="2"/>
  <c r="AA111" i="2"/>
  <c r="AA87" i="2"/>
  <c r="AA79" i="2"/>
  <c r="AA63" i="2"/>
  <c r="AA55" i="2"/>
  <c r="AA47" i="2"/>
  <c r="AA39" i="2"/>
  <c r="AA31" i="2"/>
  <c r="AA15" i="2"/>
  <c r="AA7" i="2"/>
  <c r="O9" i="5"/>
  <c r="M10" i="5"/>
  <c r="O11" i="5"/>
  <c r="M13" i="5"/>
  <c r="N17" i="5"/>
  <c r="O20" i="5"/>
  <c r="M15" i="5"/>
  <c r="N19" i="5"/>
  <c r="M11" i="5"/>
  <c r="M17" i="5"/>
  <c r="N20" i="5"/>
  <c r="N11" i="5"/>
  <c r="M19" i="5"/>
  <c r="O12" i="5"/>
  <c r="M20" i="5"/>
  <c r="O13" i="5"/>
  <c r="N12" i="5"/>
  <c r="O15" i="5"/>
  <c r="N13" i="5"/>
  <c r="O17" i="5"/>
  <c r="N9" i="5"/>
  <c r="M12" i="5"/>
  <c r="N15" i="5"/>
  <c r="O19" i="5"/>
  <c r="J23" i="5"/>
  <c r="K23" i="5"/>
  <c r="F23" i="5"/>
  <c r="N10" i="5"/>
  <c r="G23" i="5"/>
  <c r="I23" i="5"/>
  <c r="E23" i="5"/>
  <c r="O14" i="5"/>
  <c r="H17" i="5"/>
  <c r="N14" i="5"/>
  <c r="D17" i="5"/>
  <c r="AA48" i="2" l="1"/>
  <c r="AB48" i="2"/>
  <c r="AB240" i="2"/>
  <c r="AA240" i="2"/>
  <c r="AA162" i="2"/>
  <c r="AB162" i="2"/>
  <c r="AA51" i="2"/>
  <c r="AB51" i="2"/>
  <c r="AB243" i="2"/>
  <c r="AA205" i="2"/>
  <c r="AA248" i="2"/>
  <c r="AB248" i="2"/>
  <c r="AA301" i="2"/>
  <c r="AB301" i="2"/>
  <c r="AA71" i="2"/>
  <c r="AA135" i="2"/>
  <c r="AA199" i="2"/>
  <c r="AA263" i="2"/>
  <c r="AB148" i="2"/>
  <c r="AA299" i="2"/>
  <c r="AB123" i="2"/>
  <c r="AB149" i="2"/>
  <c r="AB12" i="2"/>
  <c r="AA237" i="2"/>
  <c r="AB258" i="2"/>
  <c r="AA297" i="2"/>
  <c r="AB297" i="2"/>
  <c r="AA64" i="2"/>
  <c r="AB64" i="2"/>
  <c r="AB128" i="2"/>
  <c r="AA128" i="2"/>
  <c r="AA192" i="2"/>
  <c r="AB192" i="2"/>
  <c r="AA256" i="2"/>
  <c r="AB256" i="2"/>
  <c r="AA50" i="2"/>
  <c r="AB50" i="2"/>
  <c r="AA114" i="2"/>
  <c r="AB114" i="2"/>
  <c r="AA67" i="2"/>
  <c r="AB67" i="2"/>
  <c r="AB112" i="2"/>
  <c r="AA112" i="2"/>
  <c r="AA26" i="2"/>
  <c r="AB26" i="2"/>
  <c r="AB306" i="2"/>
  <c r="AA306" i="2"/>
  <c r="AA115" i="2"/>
  <c r="AB115" i="2"/>
  <c r="AA77" i="2"/>
  <c r="AB34" i="2"/>
  <c r="AA34" i="2"/>
  <c r="AA300" i="2"/>
  <c r="AB187" i="2"/>
  <c r="AB147" i="2"/>
  <c r="AA8" i="2"/>
  <c r="AB8" i="2"/>
  <c r="AA72" i="2"/>
  <c r="AB72" i="2"/>
  <c r="AA136" i="2"/>
  <c r="AB136" i="2"/>
  <c r="AA200" i="2"/>
  <c r="AB200" i="2"/>
  <c r="AA280" i="2"/>
  <c r="AB280" i="2"/>
  <c r="AA58" i="2"/>
  <c r="AB58" i="2"/>
  <c r="AB122" i="2"/>
  <c r="AA122" i="2"/>
  <c r="AA186" i="2"/>
  <c r="AB186" i="2"/>
  <c r="AA11" i="2"/>
  <c r="AB11" i="2"/>
  <c r="AA139" i="2"/>
  <c r="AB139" i="2"/>
  <c r="AA44" i="2"/>
  <c r="AB44" i="2"/>
  <c r="AB101" i="2"/>
  <c r="AA101" i="2"/>
  <c r="AA212" i="2"/>
  <c r="AB120" i="2"/>
  <c r="AA120" i="2"/>
  <c r="AB20" i="2"/>
  <c r="AA20" i="2"/>
  <c r="AB220" i="2"/>
  <c r="AA144" i="2"/>
  <c r="AB144" i="2"/>
  <c r="AA66" i="2"/>
  <c r="AB66" i="2"/>
  <c r="AB52" i="2"/>
  <c r="AA52" i="2"/>
  <c r="AA45" i="2"/>
  <c r="AB45" i="2"/>
  <c r="AB173" i="2"/>
  <c r="AA173" i="2"/>
  <c r="E24" i="5"/>
  <c r="E25" i="5" s="1"/>
  <c r="E27" i="5" s="1"/>
  <c r="E28" i="5" s="1"/>
  <c r="AA95" i="2"/>
  <c r="AA223" i="2"/>
  <c r="AB156" i="2"/>
  <c r="AB213" i="2"/>
  <c r="AB88" i="2"/>
  <c r="AA88" i="2"/>
  <c r="AB216" i="2"/>
  <c r="AA216" i="2"/>
  <c r="AA74" i="2"/>
  <c r="AB74" i="2"/>
  <c r="AA27" i="2"/>
  <c r="AB27" i="2"/>
  <c r="AB53" i="2"/>
  <c r="AA53" i="2"/>
  <c r="AB245" i="2"/>
  <c r="AA245" i="2"/>
  <c r="AA56" i="2"/>
  <c r="AB56" i="2"/>
  <c r="AA170" i="2"/>
  <c r="AB170" i="2"/>
  <c r="AA23" i="2"/>
  <c r="AA80" i="2"/>
  <c r="AB80" i="2"/>
  <c r="AA288" i="2"/>
  <c r="AB288" i="2"/>
  <c r="AA194" i="2"/>
  <c r="AB194" i="2"/>
  <c r="AB83" i="2"/>
  <c r="AA83" i="2"/>
  <c r="F24" i="5"/>
  <c r="F25" i="5" s="1"/>
  <c r="F27" i="5" s="1"/>
  <c r="F28" i="5" s="1"/>
  <c r="AA159" i="2"/>
  <c r="AB19" i="2"/>
  <c r="AB24" i="2"/>
  <c r="AA24" i="2"/>
  <c r="AA152" i="2"/>
  <c r="AB152" i="2"/>
  <c r="AA296" i="2"/>
  <c r="AB296" i="2"/>
  <c r="AA138" i="2"/>
  <c r="AB138" i="2"/>
  <c r="N18" i="5"/>
  <c r="AA103" i="2"/>
  <c r="AA167" i="2"/>
  <c r="AA231" i="2"/>
  <c r="AB180" i="2"/>
  <c r="AB179" i="2"/>
  <c r="AB59" i="2"/>
  <c r="AA109" i="2"/>
  <c r="AA84" i="2"/>
  <c r="AB202" i="2"/>
  <c r="AB32" i="2"/>
  <c r="AA32" i="2"/>
  <c r="AA96" i="2"/>
  <c r="AB96" i="2"/>
  <c r="AB160" i="2"/>
  <c r="AA160" i="2"/>
  <c r="AA224" i="2"/>
  <c r="AB224" i="2"/>
  <c r="AA304" i="2"/>
  <c r="AB304" i="2"/>
  <c r="AA10" i="2"/>
  <c r="AB10" i="2"/>
  <c r="AB82" i="2"/>
  <c r="AA82" i="2"/>
  <c r="AA146" i="2"/>
  <c r="AB146" i="2"/>
  <c r="AA210" i="2"/>
  <c r="AB210" i="2"/>
  <c r="AA176" i="2"/>
  <c r="AB176" i="2"/>
  <c r="AB98" i="2"/>
  <c r="AA98" i="2"/>
  <c r="AB226" i="2"/>
  <c r="AA226" i="2"/>
  <c r="AB184" i="2"/>
  <c r="AA184" i="2"/>
  <c r="AB106" i="2"/>
  <c r="AA106" i="2"/>
  <c r="AB13" i="2"/>
  <c r="AA16" i="2"/>
  <c r="AB16" i="2"/>
  <c r="AB208" i="2"/>
  <c r="AA208" i="2"/>
  <c r="AB130" i="2"/>
  <c r="AA130" i="2"/>
  <c r="AA92" i="2"/>
  <c r="AB251" i="2"/>
  <c r="AA211" i="2"/>
  <c r="AA293" i="2"/>
  <c r="AA85" i="2"/>
  <c r="AB282" i="2"/>
  <c r="AA40" i="2"/>
  <c r="AB40" i="2"/>
  <c r="AB104" i="2"/>
  <c r="AA104" i="2"/>
  <c r="AA168" i="2"/>
  <c r="AB168" i="2"/>
  <c r="AA232" i="2"/>
  <c r="AB232" i="2"/>
  <c r="AB312" i="2"/>
  <c r="AA312" i="2"/>
  <c r="AA18" i="2"/>
  <c r="AB18" i="2"/>
  <c r="AB90" i="2"/>
  <c r="AA90" i="2"/>
  <c r="AA154" i="2"/>
  <c r="AB154" i="2"/>
  <c r="AA218" i="2"/>
  <c r="AB218" i="2"/>
  <c r="AA298" i="2"/>
  <c r="AB298" i="2"/>
  <c r="AB43" i="2"/>
  <c r="AA43" i="2"/>
  <c r="AB76" i="2"/>
  <c r="AA76" i="2"/>
  <c r="AB261" i="2"/>
  <c r="AA261" i="2"/>
  <c r="M18" i="5"/>
  <c r="M7" i="5"/>
  <c r="M14" i="5"/>
  <c r="N7" i="5"/>
  <c r="G24" i="5"/>
  <c r="G25" i="5" s="1"/>
  <c r="G27" i="5" s="1"/>
  <c r="G28" i="5" s="1"/>
  <c r="O18" i="5"/>
  <c r="O7" i="5"/>
  <c r="K24" i="5" l="1"/>
  <c r="K25" i="5" s="1"/>
  <c r="K27" i="5" s="1"/>
  <c r="K28" i="5" s="1"/>
  <c r="J24" i="5"/>
  <c r="J25" i="5" s="1"/>
  <c r="I24" i="5"/>
  <c r="I25" i="5" s="1"/>
  <c r="D24" i="5" l="1"/>
  <c r="D25" i="5" s="1"/>
  <c r="D27" i="5" s="1"/>
  <c r="I27" i="5"/>
  <c r="I28" i="5" s="1"/>
  <c r="J27" i="5"/>
  <c r="J28" i="5" s="1"/>
  <c r="H24" i="5"/>
  <c r="H25" i="5" s="1"/>
  <c r="D28" i="5" l="1"/>
  <c r="H27" i="5"/>
  <c r="H28" i="5" s="1"/>
  <c r="C2" i="3"/>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D114" i="3" s="1"/>
  <c r="C115" i="3"/>
  <c r="D115" i="3" s="1"/>
  <c r="C116" i="3"/>
  <c r="D116" i="3" s="1"/>
  <c r="C117" i="3"/>
  <c r="C118" i="3"/>
  <c r="D118" i="3" s="1"/>
  <c r="C119" i="3"/>
  <c r="C120" i="3"/>
  <c r="C121" i="3"/>
  <c r="C122" i="3"/>
  <c r="C123" i="3"/>
  <c r="C124" i="3"/>
  <c r="C125" i="3"/>
  <c r="C126" i="3"/>
  <c r="C127" i="3"/>
  <c r="C128" i="3"/>
  <c r="D128" i="3" s="1"/>
  <c r="C129" i="3"/>
  <c r="C130" i="3"/>
  <c r="D130" i="3" s="1"/>
  <c r="C131" i="3"/>
  <c r="C132" i="3"/>
  <c r="C133" i="3"/>
  <c r="C134" i="3"/>
  <c r="C135" i="3"/>
  <c r="C136" i="3"/>
  <c r="C137" i="3"/>
  <c r="C138" i="3"/>
  <c r="C139" i="3"/>
  <c r="D139" i="3" s="1"/>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X316"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Запрос — Результат" description="Соединение с запросом &quot;Результат&quot; в книге." type="5" refreshedVersion="7" background="1" saveData="1">
    <dbPr connection="Provider=Microsoft.Mashup.OleDb.1;Data Source=$Workbook$;Location=Результат;Extended Properties=&quot;&quot;" command="SELECT * FROM [Результат]"/>
  </connection>
</connections>
</file>

<file path=xl/sharedStrings.xml><?xml version="1.0" encoding="utf-8"?>
<sst xmlns="http://schemas.openxmlformats.org/spreadsheetml/2006/main" count="2614" uniqueCount="1460">
  <si>
    <t>ГРБС</t>
  </si>
  <si>
    <t>РзПр</t>
  </si>
  <si>
    <t>ЦСР</t>
  </si>
  <si>
    <t>ВР</t>
  </si>
  <si>
    <t>Тип средств</t>
  </si>
  <si>
    <t>КОСГУ</t>
  </si>
  <si>
    <t>СубКОСГУ</t>
  </si>
  <si>
    <t>Получатель субсидии</t>
  </si>
  <si>
    <t>Код цели</t>
  </si>
  <si>
    <t>КРКС</t>
  </si>
  <si>
    <t>Код РО</t>
  </si>
  <si>
    <t>Сумма на 2023 год</t>
  </si>
  <si>
    <t>Сумма на 2024 год</t>
  </si>
  <si>
    <t>Сумма на 2025 год</t>
  </si>
  <si>
    <t>Исполнено</t>
  </si>
  <si>
    <t>Остаток</t>
  </si>
  <si>
    <t>КП ПБС квартал 1</t>
  </si>
  <si>
    <t>КП ПБС квартал 2</t>
  </si>
  <si>
    <t>КП ПБС квартал 3</t>
  </si>
  <si>
    <t>КП ПБС квартал 4</t>
  </si>
  <si>
    <t>КП ПБС 2023 год</t>
  </si>
  <si>
    <t>Остаток лимитов</t>
  </si>
  <si>
    <t>272</t>
  </si>
  <si>
    <t>061P550810</t>
  </si>
  <si>
    <t>МБУ "СШОРПОЗВС"</t>
  </si>
  <si>
    <t>23-50810-00000-00000</t>
  </si>
  <si>
    <t>0610282050</t>
  </si>
  <si>
    <t>20-20-010</t>
  </si>
  <si>
    <t>0610382110</t>
  </si>
  <si>
    <t>МБУ "СШОР "СПАРТАК"</t>
  </si>
  <si>
    <t>20-20-016</t>
  </si>
  <si>
    <t>МБУ "СШОР ПО ЕДИНОБОРСТВАМ"</t>
  </si>
  <si>
    <t>МБУ ЦФКИС "ЖЕМЧУЖИНА ЮГРЫ"</t>
  </si>
  <si>
    <t>МАУ "СШ "СИБИРЯК"</t>
  </si>
  <si>
    <t>0610382130</t>
  </si>
  <si>
    <t>20-20-014</t>
  </si>
  <si>
    <t>2310382560</t>
  </si>
  <si>
    <t>20-20-021</t>
  </si>
  <si>
    <t>0610220010</t>
  </si>
  <si>
    <t>06102S2050</t>
  </si>
  <si>
    <t>0610300590</t>
  </si>
  <si>
    <t>06103S2110</t>
  </si>
  <si>
    <t>06103S2130</t>
  </si>
  <si>
    <t>1230120020</t>
  </si>
  <si>
    <t>1420199990</t>
  </si>
  <si>
    <t>23103S2560</t>
  </si>
  <si>
    <t>2400899990</t>
  </si>
  <si>
    <t>0610199990</t>
  </si>
  <si>
    <t>1320499990</t>
  </si>
  <si>
    <t>0630102040</t>
  </si>
  <si>
    <t>2400499990</t>
  </si>
  <si>
    <t>02.0.00.00000  Муниципальная программа "Развитие образования и молодёжной политики в городе Нефтеюганске"</t>
  </si>
  <si>
    <t>02.1.00.00000  Подпрограмма "Общее образование. Дополнительное образование детей"</t>
  </si>
  <si>
    <t>02.1.01.00000  Основное мероприятие "Обеспечение предоставления дошкольного, общего, дополнительного образования"</t>
  </si>
  <si>
    <t>02.1.01.00590  Расходы на обеспечение деятельности (оказание услуг) муниципальных учреждений</t>
  </si>
  <si>
    <t>02.1.01.61804  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</si>
  <si>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02.1.01.82470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</si>
  <si>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02.1.01.82480  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</si>
  <si>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02.1.01.84030  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</si>
  <si>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02.1.01.84050  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</si>
  <si>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02.1.01.84301  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</si>
  <si>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02.1.01.84302  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</si>
  <si>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02.1.01.84303  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</si>
  <si>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02.1.01.84304  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</si>
  <si>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02.1.01.85060  Реализация мероприятий по содействию трудоустройству граждан за счет средств бюджета автономного округа</t>
  </si>
  <si>
    <t>02.1.01.85160  На реализацию наказов избирателей депутатам Думы Ханты-Мансийского автономного округа-Югры за счет средств бюджета автономного округа</t>
  </si>
  <si>
    <t>02.1.01.99990  Реализация мероприятий</t>
  </si>
  <si>
    <t>02.1.01.L3040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</si>
  <si>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02.1.01.S2480  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</si>
  <si>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02.1.02.00000  Основное мероприятие "Развитие материально-технической базы образовательных организаций"</t>
  </si>
  <si>
    <t>02.1.02.42110  Строительство и реконструкция объектов муниципальной собственности</t>
  </si>
  <si>
    <t>02.1.02.82090  Создание образовательных организаций, организаций для отдыха и оздоровления детей за счет средств бюджета автономного округа</t>
  </si>
  <si>
    <t>02.1.02.99990  Реализация мероприятий</t>
  </si>
  <si>
    <t>02.1.02.S2090  Создание образовательных организаций, организаций для отдыха и оздоровления детей</t>
  </si>
  <si>
    <t>02.1.03.00000  Основное мероприятие "Обеспечение персонифицированного финансирования дополнительного образования"</t>
  </si>
  <si>
    <t>02.1.03.99990  Реализация мероприятий</t>
  </si>
  <si>
    <t>02.1.05.00000  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</si>
  <si>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02.1.05.53030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</si>
  <si>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02.1.06.00000  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</si>
  <si>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02.1.06.L3040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</si>
  <si>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02.1.E1.00000  Региональный проект "Современная школа"</t>
  </si>
  <si>
    <t>02.1.E1.82680  Строительство и реконструкция общеобразовательных организаций за счет средств бюджета автономного округа</t>
  </si>
  <si>
    <t>02.1.E1.82690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</si>
  <si>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02.1.E1.S2680  Строительство и реконструкция общеобразовательных организаций</t>
  </si>
  <si>
    <t>02.1.E1.S2690  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</si>
  <si>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02.1.E2.00000  Региональный проект "Успех каждого ребенка"</t>
  </si>
  <si>
    <t>02.1.E2.54910  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</si>
  <si>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02.2.00.00000  Подпрограмма "Система оценки качества образования и информационная прозрачность системы образования"</t>
  </si>
  <si>
    <t>02.2.01.00000  Основное мероприятие "Обеспечение организации и проведения государственной итоговой аттестации"</t>
  </si>
  <si>
    <t>02.2.01.84305  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</si>
  <si>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02.2.01.99990  Реализация мероприятий</t>
  </si>
  <si>
    <t>02.3.00.00000  Подпрограмма "Отдых и оздоровление детей в каникулярное время"</t>
  </si>
  <si>
    <t>02.3.01.00000  Основное мероприятие "Обеспечение отдыха и оздоровления детей в каникулярное время"</t>
  </si>
  <si>
    <t>02.3.01.20010  Мероприятия по организации отдыха и оздоровления детей</t>
  </si>
  <si>
    <t>02.3.01.82050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</si>
  <si>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02.3.01.84080  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</si>
  <si>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02.3.01.S2050  На оплату стоимости питания детей школьного возраста в оздоровительных лагерях с дневным пребыванием детей</t>
  </si>
  <si>
    <t>02.4.00.00000  Подпрограмма "Молодёжь Нефтеюганска"</t>
  </si>
  <si>
    <t>02.4.01.00000  Основное мероприятие "Обеспечение реализации молодёжной политики"</t>
  </si>
  <si>
    <t>02.4.01.00590  Расходы на обеспечение деятельности (оказание услуг) муниципальных учреждений</t>
  </si>
  <si>
    <t>02.4.01.20610  Реализация мероприятий по содействию трудоустройства граждан</t>
  </si>
  <si>
    <t>02.4.01.85060  Реализация мероприятий по содействию трудоустройству граждан за счет средств бюджета автономного округа</t>
  </si>
  <si>
    <t>02.4.01.85160  На реализацию наказов избирателей депутатам Думы Ханты-Мансийского автономного округа-Югры за счет средств бюджета автономного округа</t>
  </si>
  <si>
    <t>02.4.01.99990  Реализация мероприятий</t>
  </si>
  <si>
    <t>02.4.02.00000  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</si>
  <si>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02.4.02.99990  Реализация мероприятий</t>
  </si>
  <si>
    <t>02.5.00.00000  Подпрограмма "Ресурсное обеспечение в сфере образования и молодежной политики"</t>
  </si>
  <si>
    <t>02.5.01.00000  Основное мероприятие "Обеспечение выполнения функции управления и контроля в сфере образования и молодежной политики"</t>
  </si>
  <si>
    <t>02.5.01.02040  Расходы на обеспечение функций органов местного самоуправления</t>
  </si>
  <si>
    <t>02.5.01.02400  Прочие мероприятия органов местного самоуправления</t>
  </si>
  <si>
    <t>02.5.02.00000  Основное мероприятие "Обеспечение функционирования казённого учреждения"</t>
  </si>
  <si>
    <t>02.5.02.00590  Расходы на обеспечение деятельности (оказание услуг) муниципальных учреждений</t>
  </si>
  <si>
    <t>02.5.02.99990  Реализация мероприятий</t>
  </si>
  <si>
    <t>02.6.00.00000  Подпрограмма "Формирование законопослушного поведения участников дорожного движения"</t>
  </si>
  <si>
    <t>02.6.01.00000  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</si>
  <si>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02.6.01.99990  Реализация мероприятий</t>
  </si>
  <si>
    <t>03.0.00.00000  Муниципальная программа "Дополнительные меры социальной поддержки отдельных категорий граждан города Нефтеюганска"</t>
  </si>
  <si>
    <t>03.1.00.00000  Подпрограмма "Дополнительные гарантии и дополнительные меры социальной поддержки предоставляемые в сфере опеки и попечительства"</t>
  </si>
  <si>
    <t>03.1.01.00000  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</si>
  <si>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03.1.01.84060  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</si>
  <si>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03.1.02.00000  Основное мероприятие "Повышение уровня благосостояния граждан, нуждающихся в особой заботе государства"</t>
  </si>
  <si>
    <t>03.1.02.84310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</si>
  <si>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03.1.02.G4310  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</si>
  <si>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03.2.00.00000  Подпрограмма "Исполнение органом местного самоуправления отдельных государственных полномочий"</t>
  </si>
  <si>
    <t>03.2.01.00000  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</si>
  <si>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03.2.01.84320  Осуществление переданных полномочий на осуществление деятельности по опеке и попечительству за счет средств бюджета автономного округа</t>
  </si>
  <si>
    <t>03.2.01.84321  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</si>
  <si>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03.2.01.84322  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</si>
  <si>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03.2.01.G4070  Осуществление переданных полномочий на осуществление деятельности по опеке и попечительству</t>
  </si>
  <si>
    <t>03.2.01.G4320  Осуществление переданных полномочий на осуществление деятельности по опеке и попечительству</t>
  </si>
  <si>
    <t>04.0.00.00000  Муниципальная программа "Доступная среда в городе Нефтеюганске"</t>
  </si>
  <si>
    <t>04.0.01.00000  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</si>
  <si>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04.0.01.99990  Реализация мероприятий</t>
  </si>
  <si>
    <t>04.0.02.00000  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</si>
  <si>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04.0.02.99990  Реализация мероприятий</t>
  </si>
  <si>
    <t>05.0.00.00000  Муниципальная программа "Развитие культуры и туризма в городе Нефтеюганске"</t>
  </si>
  <si>
    <t>05.1.00.00000  Подпрограмма "Модернизация и развитие учреждений культуры"</t>
  </si>
  <si>
    <t>05.1.01.00000  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</si>
  <si>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05.1.01.00590  Расходы на обеспечение деятельности (оказание услуг) муниципальных учреждений</t>
  </si>
  <si>
    <t>05.1.01.82520  На развитие сферы культуры в муниципальных образованиях Ханты-Мансийского автономного округа - Югры за счет средств бюджета автономного округа</t>
  </si>
  <si>
    <t>05.1.01.85160  На реализацию наказов избирателей депутатам Думы Ханты-Мансийского автономного округа-Югры за счет средств бюджета автономного округа</t>
  </si>
  <si>
    <t>05.1.01.L4660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</si>
  <si>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05.1.01.L5190  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</si>
  <si>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05.1.01.S2520  На развитие сферы культуры в муниципальных образованиях Ханты-Мансийского автономного округа - Югры</t>
  </si>
  <si>
    <t>05.1.02.00000  Основное мероприятие "Развитие дополнительного образования в сфере культуры"</t>
  </si>
  <si>
    <t>05.1.02.00590  Расходы на обеспечение деятельности (оказание услуг) муниципальных учреждений</t>
  </si>
  <si>
    <t>05.1.02.85160  На реализацию наказов избирателей депутатам Думы Ханты-Мансийского автономного округа-Югры за счет средств бюджета автономного округа</t>
  </si>
  <si>
    <t>05.1.03.00000  Основное мероприятие "Организация культурно-массовых мероприятий"</t>
  </si>
  <si>
    <t>05.1.03.99990  Реализация мероприятий</t>
  </si>
  <si>
    <t>05.1.05.00000  Основное мероприятие "Техническое обследование, реконструкция, капитальный ремонт, строительство объектов культуры"</t>
  </si>
  <si>
    <t>05.1.05.20650  Строительство, реконструкция, капитальный ремонт объектов культуры</t>
  </si>
  <si>
    <t>05.1.05.42110  Строительство и реконструкция объектов муниципальной собственности</t>
  </si>
  <si>
    <t>05.1.A1.00000  Региональный проект "Культурная среда"</t>
  </si>
  <si>
    <t>05.1.A1.55190  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</si>
  <si>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05.1.A1.55900  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</si>
  <si>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05.1.A1.55970  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</si>
  <si>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05.3.00.00000  Подпрограмма "Организационные, экономические механизмы развития культуры"</t>
  </si>
  <si>
    <t>05.3.01.00000  Основное мероприятие "Обеспечение деятельности комитета культуры и туризма"</t>
  </si>
  <si>
    <t>05.3.01.02040  Расходы на обеспечение функций органов местного самоуправления</t>
  </si>
  <si>
    <t>05.3.01.02400  Прочие мероприятия органов местного самоуправления</t>
  </si>
  <si>
    <t>05.3.02.00000  Основное мероприятие "Усиление социальной направленности культурной политики"</t>
  </si>
  <si>
    <t>05.3.02.61803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</si>
  <si>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05.3.02.61806  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</si>
  <si>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06.0.00.00000  Муниципальная программа "Развитие физической культуры и спорта в городе Нефтеюганске"</t>
  </si>
  <si>
    <t>06.1.00.00000  Подпрограмма "Развитие системы массовой физической культуры, подготовки спортивного резерва и спорта высших достижений"</t>
  </si>
  <si>
    <t>06.1.01.00000  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</si>
  <si>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06.1.01.99990  Реализация мероприятий</t>
  </si>
  <si>
    <t>06.1.02.00000  Основное мероприятие "Организация отдыха и оздоровления детей"</t>
  </si>
  <si>
    <t>06.1.02.20010  Мероприятия по организации отдыха и оздоровления детей</t>
  </si>
  <si>
    <t>06.1.02.82050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</si>
  <si>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06.1.02.S2050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</si>
  <si>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06.1.03.00000  Основное мероприятие "Подготовка спортивного резерва и спорта высших достижений"</t>
  </si>
  <si>
    <t>06.1.03.00590  Расходы на обеспечение деятельности (оказание услуг) муниципальных учреждений</t>
  </si>
  <si>
    <t>06.1.03.82110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</si>
  <si>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06.1.03.82130  На расходы муниципальных образований по развитию сети спортивных объектов шаговой доступности за счет средств бюджета автономного округа</t>
  </si>
  <si>
    <t>06.1.03.S2110  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</si>
  <si>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06.1.03.S2130  На расходы муниципальных образований по развитию сети спортивных объектов шаговой доступности</t>
  </si>
  <si>
    <t>06.1.P5.00000  Региональный проект "Спорт - норма жизни"</t>
  </si>
  <si>
    <t>06.1.P5.50810  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</si>
  <si>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06.2.00.00000  Подпрограмма "Развитие материально-технической базы и спортивной инфраструктуры"</t>
  </si>
  <si>
    <t>06.2.01.00000  Основное мероприятие "Укрепление материально-технической базы учреждений сферы физической культуры и спорта"</t>
  </si>
  <si>
    <t>06.2.01.85160  На реализацию наказов избирателей депутатам Думы Ханты-Мансийского автономного округа-Югры за счет средств бюджета автономного округа</t>
  </si>
  <si>
    <t>06.2.01.99990  Реализация мероприятий</t>
  </si>
  <si>
    <t>06.2.02.00000  Основное мероприятие "Совершенствование инфраструктуры спорта в городе Нефтеюганске"</t>
  </si>
  <si>
    <t>06.2.02.42110  Строительство и реконструкция объектов муниципальной собственности</t>
  </si>
  <si>
    <t>06.2.02.82120  Развитие материально-технической базы муниципальных учреждений спорта за счет средств автономного округа</t>
  </si>
  <si>
    <t>06.2.02.99990  Реализация мероприятий</t>
  </si>
  <si>
    <t>06.2.02.S2120  Развитие материально-технической базы муниципальных учреждений спорта</t>
  </si>
  <si>
    <t>06.3.00.00000  Подпрограмма "Организация деятельности в сфере физической культуры и спорта"</t>
  </si>
  <si>
    <t>06.3.01.00000  Основное мероприятие "Организационное обеспечение функционирования отрасли"</t>
  </si>
  <si>
    <t>06.3.01.02040  Расходы на обеспечение функций органов местного самоуправления</t>
  </si>
  <si>
    <t>06.3.01.02400  Прочие мероприятия органов местного самоуправления</t>
  </si>
  <si>
    <t>06.3.02.00000  Основное мероприятие "Усиление социальной направленности муниципальной политики в сфере физической культуры и спорта"</t>
  </si>
  <si>
    <t>06.3.02.61805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</si>
  <si>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11.0.00.00000  Муниципальная программа "Развитие жилищной сферы города Нефтеюганска"</t>
  </si>
  <si>
    <t>11.1.00.00000  Подпрограмма "Стимулирование развития жилищного строительства"</t>
  </si>
  <si>
    <t>11.1.01.00000  Основное мероприятие "Осуществление полномочий в области градостроительной деятельности"</t>
  </si>
  <si>
    <t>11.1.01.20800  Реализация мероприятий по градостроительной деятельности</t>
  </si>
  <si>
    <t>11.1.01.82671  Мероприятия по градостроительной деятельности за счет средств бюджета автономного округа</t>
  </si>
  <si>
    <t>11.1.01.82761  Реализация мероприятий по градостроительной деятельности за счет средств бюджета автономного округа</t>
  </si>
  <si>
    <t>11.1.01.S2671  Мероприятия по градостроительной деятельности</t>
  </si>
  <si>
    <t>11.1.01.S2761  Реализация мероприятий по градостроительной деятельности</t>
  </si>
  <si>
    <t>11.1.02.00000  Основное мероприятие "Проектирование и строительство инженерных сетей для увеличения объемов жилищного строительства"</t>
  </si>
  <si>
    <t>11.1.02.42110  Строительство и реконструкция объектов муниципальной собственности</t>
  </si>
  <si>
    <t>11.1.02.82673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</si>
  <si>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11.1.02.82674  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</si>
  <si>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11.1.02.82767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</si>
  <si>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11.1.02.8276B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</si>
  <si>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11.1.02.8276D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</si>
  <si>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11.1.02.S2673  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</si>
  <si>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11.1.02.S2674  Мероприятие по возмещению части затрат застройщикам (инвесторам) по договорам развития застроенных территорий</t>
  </si>
  <si>
    <t>11.1.02.S2767  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</si>
  <si>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11.1.02.S276B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</si>
  <si>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11.1.02.S276D  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</si>
  <si>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11.1.03.00000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</si>
  <si>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11.1.03.82766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</si>
  <si>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11.1.03.99990  Реализация мероприятий</t>
  </si>
  <si>
    <t>11.1.03.S2766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</si>
  <si>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11.1.05.00000  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</si>
  <si>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11.1.05.82672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</si>
  <si>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11.1.05.82766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</si>
  <si>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11.1.05.99990  Реализация мероприятий</t>
  </si>
  <si>
    <t>11.1.05.S2672  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</si>
  <si>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11.1.05.S2766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</si>
  <si>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11.2.00.00000  Подпрограмма "Переселение граждан из непригодного для проживания жилищного фонда "</t>
  </si>
  <si>
    <t>11.2.01.00000  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</si>
  <si>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11.2.01.82661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</si>
  <si>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11.2.01.82762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</si>
  <si>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11.2.01.S2661  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</si>
  <si>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11.2.01.S2762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</si>
  <si>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11.2.02.00000  Основное мероприятие "Ликвидация и расселение приспособленных для проживания строений"</t>
  </si>
  <si>
    <t>11.2.02.82663  Ликвидация и расселение приспособленных для проживания строений за счет средств бюджета автономного округа</t>
  </si>
  <si>
    <t>11.2.02.99990  Реализация мероприятий</t>
  </si>
  <si>
    <t>11.2.02.S2173  Реализация мероприятий в области ликвидации и расселения приспособленных для проживания строений (балочный массив)</t>
  </si>
  <si>
    <t>11.2.02.S2663  Ликвидация и расселение приспособленных для проживания строений</t>
  </si>
  <si>
    <t>11.2.03.00000  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</si>
  <si>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11.2.03.99990  Реализация мероприятий</t>
  </si>
  <si>
    <t>11.2.05.00000  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</si>
  <si>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11.2.05.L1780  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</si>
  <si>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11.2.F3.00000  Региональный проект "Обеспечение устойчивого сокращения непригодного для проживания жилищного фонда"</t>
  </si>
  <si>
    <t>11.2.F3.67483  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</si>
  <si>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11.2.F3.67484  Обеспечение устойчивого сокращения непригодного для проживания жилищного фонда, за счет средств бюджета автономного округа</t>
  </si>
  <si>
    <t>11.2.F3.6748S  Обеспечение устойчивого сокращения непригодного для проживания жилищного фонда</t>
  </si>
  <si>
    <t>11.3.00.00000  Подпрограмма "Обеспечение мерами государственной поддержки по улучшению жилищных условий отдельных категорий граждан"</t>
  </si>
  <si>
    <t>11.3.01.00000  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</si>
  <si>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11.3.01.L4970  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</si>
  <si>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11.3.02.00000  Основное мероприятие "Улучшение жилищных условий отдельных категорий граждан"</t>
  </si>
  <si>
    <t>11.3.02.51350  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</si>
  <si>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11.3.02.51760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</si>
  <si>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11.3.02.84220  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</si>
  <si>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11.4.00.00000  Подпрограмма "Обеспечение реализации муниципальной программы"</t>
  </si>
  <si>
    <t>11.4.01.00000  Основное мероприятие "Организационное обеспечение функционирования отрасли"</t>
  </si>
  <si>
    <t>11.4.01.00590  Расходы на обеспечение деятельности (оказание услуг) муниципальных учреждений</t>
  </si>
  <si>
    <t>11.4.01.02040  Расходы на обеспечение функций органов местного самоуправления</t>
  </si>
  <si>
    <t>11.4.01.02400  Прочие мероприятия органов местного самоуправления</t>
  </si>
  <si>
    <t>12.0.00.00000  Муниципальная программа "Развитие жилищно-коммунального комплекса и повышение энергетической эффективности в городе Нефтеюганске"</t>
  </si>
  <si>
    <t>12.1.00.00000  Подпрограмма "Создание условий для обеспечения качественными коммунальными услугами"</t>
  </si>
  <si>
    <t>12.1.01.00000  Основное мероприятие "Реконструкция, расширение, модернизация, строительство коммунальных объектов, в том числе объектов питьевого водоснабжения"</t>
  </si>
  <si>
    <t>12.1.01.42110  Строительство и реконструкция объектов муниципальной собственности</t>
  </si>
  <si>
    <t>12.1.01.99990  Реализация мероприятий</t>
  </si>
  <si>
    <t>12.1.02.00000  Основное мероприятие "Предоставление субсидий организациям коммунального комплекса, предоставляющим коммунальные услуги населению"</t>
  </si>
  <si>
    <t>12.1.02.61101  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</si>
  <si>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12.1.02.61102  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</si>
  <si>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12.1.03.00000  Основное мероприятие "Содержание объектов коммунального комплекса"</t>
  </si>
  <si>
    <t>12.1.03.99990  Реализация мероприятий</t>
  </si>
  <si>
    <t>12.1.F5.00000  Региональный проект "Чистая вода"</t>
  </si>
  <si>
    <t>12.1.F5.52430  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</si>
  <si>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12.1.F5.82140  Реализация мероприятий по строительству и реконструкции (модернизации) объектов питьевого водоснабжения за счет бюджета автономного округа</t>
  </si>
  <si>
    <t>12.1.F5.99990  Реализация мероприятий</t>
  </si>
  <si>
    <t>12.1.F5.S2140  Реализация мероприятий по строительству и реконструкции (модернизации) объектов питьевого водоснабжения</t>
  </si>
  <si>
    <t>12.1.G5.00000  Региональный проект "Чистая вода"</t>
  </si>
  <si>
    <t>12.2.00.00000  Подпрограмма "Создание условий для обеспечения доступности и повышения качества жилищных услуг"</t>
  </si>
  <si>
    <t>12.2.01.00000  Основное мероприятие "Поддержка технического состояния жилищного фонда"</t>
  </si>
  <si>
    <t>12.2.01.20750  Мероприятия по поддержке технического состояния жилищного фонда</t>
  </si>
  <si>
    <t>12.2.01.20760  Мероприятия по капитальному ремонту многоквартирных домов</t>
  </si>
  <si>
    <t>12.3.00.00000  Подпрограмма "Повышение энергоэффективности в отраслях экономики"</t>
  </si>
  <si>
    <t>12.3.01.00000  Основное мероприятие "Реализация энергосберегающих мероприятий в муниципальном секторе"</t>
  </si>
  <si>
    <t>12.3.01.20020  Реализация мероприятий в области энергосбережения и повышения энергетической эффективности</t>
  </si>
  <si>
    <t>12.3.01.85160  На реализацию наказов избирателей депутатам Думы Ханты-Мансийского автономного округа-Югры за счет средств бюджета автономного округа</t>
  </si>
  <si>
    <t>12.3.02.00000  Основное мероприятие "Реализация энергосберегающих мероприятий в системах наружного освещения и коммунальной инфраструктуры"</t>
  </si>
  <si>
    <t>12.3.02.99990  Реализация мероприятий</t>
  </si>
  <si>
    <t>12.3.03.00000  Основное мероприятие "Реализация энергосберегающих мероприятий в жилищном фонде"</t>
  </si>
  <si>
    <t>12.4.00.00000  Подпрограмма "Формирование комфортной городской среды"</t>
  </si>
  <si>
    <t>12.4.01.00000  Основное мероприятие "Улучшение санитарного состояния городских территорий"</t>
  </si>
  <si>
    <t>12.4.01.42110  Строительство и реконструкция объектов муниципальной собственности</t>
  </si>
  <si>
    <t>12.4.01.84200  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</si>
  <si>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12.4.01.84280  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</si>
  <si>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12.4.01.84290  Осуществление переданных полномочий в сфере обращения с твердыми коммунальными отходами за счет средств бюджета автономного округа</t>
  </si>
  <si>
    <t>12.4.01.99990  Реализация мероприятий</t>
  </si>
  <si>
    <t>12.4.01.G4200  Осуществление переданных полномочий на организацию мероприятий при осуществлении деятельности по обращению с животными без владельцев</t>
  </si>
  <si>
    <t>12.4.02.00000  Основное мероприятие "Благоустройство и озеленение города"</t>
  </si>
  <si>
    <t>12.4.02.42110  Строительство и реконструкция объектов муниципальной собственности</t>
  </si>
  <si>
    <t>12.4.02.61100  Предоставление субсидий организациям</t>
  </si>
  <si>
    <t>12.4.02.85160  На реализацию наказов избирателей депутатам Думы Ханты-Мансийского автономного округа-Югры за счет средств бюджета автономного округа</t>
  </si>
  <si>
    <t>12.4.02.99990  Реализация мероприятий</t>
  </si>
  <si>
    <t>12.4.03.00000  Основное мероприятие "Реализация инициативных проектов, отобранных по результатам конкурса"</t>
  </si>
  <si>
    <t>12.4.03.20771  На реализацию инициативного проекта "Комфортный город"</t>
  </si>
  <si>
    <t>12.4.03.20772  На реализацию инициативного проекта "Город детства" по обустройству территории напротив дома 5 в 9 микрорайоне</t>
  </si>
  <si>
    <t>12.4.03.20773  На реализацию инициативного проекта "Наш двор" по обустройству территории между многоквартирными домами № 12,2,1 в 5 микрорайоне</t>
  </si>
  <si>
    <t>12.4.03.82751  На реализацию инициативного проекта "Комфортный город" за счет средств автономного округа</t>
  </si>
  <si>
    <t>12.4.03.82754  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</si>
  <si>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12.4.03.S2751  На реализацию инициативного проекта "Комфортный город"</t>
  </si>
  <si>
    <t>12.4.03.S2754  На реализацию инициативного проекта «Сфера жилья» благоустройство мест общего пользования 12 микрорайона между домами №16 и № 23</t>
  </si>
  <si>
    <t>12.4.F2.00000  Региональный проект "Формирование комфортной городской среды"</t>
  </si>
  <si>
    <t>12.4.F2.55550  Реализация программ формирования современной городской среды</t>
  </si>
  <si>
    <t>12.4.F2.S2600  Реализация мероприятий на благоустройство территорий муниципальных образований</t>
  </si>
  <si>
    <t>12.4.G1.00000  Региональный проект "Чистая страна"</t>
  </si>
  <si>
    <t>12.4.G1.52420  Ликвидация несанкционированных свалок в границах городов и наиболее опасных объектов накопленного экологического вреда окружающей среде</t>
  </si>
  <si>
    <t>12.4.G1.99990  Реализация мероприятий</t>
  </si>
  <si>
    <t>12.5.00.00000  Подпрограмма "Обеспечение реализации муниципальной программы"</t>
  </si>
  <si>
    <t>12.5.01.00000  Основное мероприятие "Организационное обеспечение функционирования отрасли"</t>
  </si>
  <si>
    <t>12.5.01.00590  Расходы на обеспечение деятельности (оказание услуг) муниципальных учреждений</t>
  </si>
  <si>
    <t>12.5.01.02040  Расходы на обеспечение функций органов местного самоуправления</t>
  </si>
  <si>
    <t>12.5.01.02400  Прочие мероприятия органов местного самоуправления</t>
  </si>
  <si>
    <t>12.6.00.00000  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</si>
  <si>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12.6.01.00000  Основное мероприятие "Реализация полномочий в сфере жилищно-коммунального комплекса"</t>
  </si>
  <si>
    <t>12.6.01.61103  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</si>
  <si>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12.6.01.82591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</si>
  <si>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12.6.01.99990  Реализация мероприятий</t>
  </si>
  <si>
    <t>12.6.01.S2591  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</si>
  <si>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12.7.00.00000  Подпрограмма "Обустройство, использование, защита и охрана городских лесов"</t>
  </si>
  <si>
    <t>12.7.01.00000  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</si>
  <si>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12.7.01.99990  Реализация мероприятий</t>
  </si>
  <si>
    <t>12.7.02.00000  Основное мероприятие "Предупреждение возникновения и распространения лесных пожаров"</t>
  </si>
  <si>
    <t>12.7.02.99990  Реализация мероприятий</t>
  </si>
  <si>
    <t>13.0.00.00000  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</si>
  <si>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13.1.00.00000  Подпрограмма "Профилактика правонарушений"</t>
  </si>
  <si>
    <t>13.1.01.00000  Основное мероприятие "Создание условий для деятельности народных дружин"</t>
  </si>
  <si>
    <t>13.1.01.82300  Создание условий для деятельности народных дружин за счет средств бюджета автономного округа</t>
  </si>
  <si>
    <t>13.1.01.99990  Реализация мероприятий</t>
  </si>
  <si>
    <t>13.1.01.S2300  Создание условий для деятельности народных дружин</t>
  </si>
  <si>
    <t>13.1.02.00000  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</si>
  <si>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13.1.02.20050  Мероприятия по профилактике правонарушений в сфере общественного порядка</t>
  </si>
  <si>
    <t>13.1.03.00000  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</si>
  <si>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13.1.03.99990  Реализация мероприятий</t>
  </si>
  <si>
    <t>13.1.04.00000  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</si>
  <si>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13.1.05.00000  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</si>
  <si>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13.1.06.00000  Основное мероприятие "Оказание социально – психологической помощи учащимся, имеющим проблемы в поведении и обучении"</t>
  </si>
  <si>
    <t>13.1.07.00000  Основное мероприятие "Приобретение нежилых помещений под размещение участковых пунктов полиции"</t>
  </si>
  <si>
    <t>13.1.07.99990  Реализация мероприятий</t>
  </si>
  <si>
    <t>13.2.00.00000  Подпрограмма "Профилактика незаконного оборота и потребления наркотических средств и психотропных веществ"</t>
  </si>
  <si>
    <t>13.2.02.00000  Основное мероприятие "Проведение информационной антинаркотической политики, просветительских мероприятий"</t>
  </si>
  <si>
    <t>13.2.02.00001  Основное мероприятие "Проведение информационной антинаркотической политики, просветительских мероприятий"</t>
  </si>
  <si>
    <t>13.2.02.85230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</si>
  <si>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13.2.02.99990  Реализация мероприятий</t>
  </si>
  <si>
    <t>13.2.03.00000  Основное мероприятие "Участие в профилактических мероприятиях, акциях, проводимых субъектами профилактики"</t>
  </si>
  <si>
    <t>13.2.03.85230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</si>
  <si>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13.2.03.99990  Реализация мероприятий</t>
  </si>
  <si>
    <t>13.2.04.00000  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</si>
  <si>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13.2.04.85230  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</si>
  <si>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13.2.04.99990  Реализация мероприятий</t>
  </si>
  <si>
    <t>14.0.00.00000  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</si>
  <si>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14.1.00.00000  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</si>
  <si>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14.1.01.00000  Основное мероприятие "Снижение рисков и смягчение последствий чрезвычайных ситуаций природного и техногенного характера на территории города"</t>
  </si>
  <si>
    <t>14.1.01.42110  Строительство и реконструкция объектов муниципальной собственности</t>
  </si>
  <si>
    <t>14.1.01.99990  Реализация мероприятий</t>
  </si>
  <si>
    <t>14.2.00.00000  Подпрограмма "Обеспечение первичных мер пожарной безопасности в городе Нефтеюганске"</t>
  </si>
  <si>
    <t>14.2.01.00000  Основное мероприятие "Мероприятия по повышению уровня пожарной безопасности муниципальных учреждений города"</t>
  </si>
  <si>
    <t>14.2.01.99990  Реализация мероприятий</t>
  </si>
  <si>
    <t>16.0.00.00000  Муниципальная программа "Социально-экономическое развитие города Нефтеюганска"</t>
  </si>
  <si>
    <t>16.1.00.00000  Подпрограмма "Совершенствование муниципального управления"</t>
  </si>
  <si>
    <t>16.1.04.00000  Основное мероприятие "Обеспечение исполнения муниципальных функций администрации"</t>
  </si>
  <si>
    <t>16.1.04.00590  Расходы на обеспечение деятельности (оказание услуг) муниципальных учреждений</t>
  </si>
  <si>
    <t>16.1.04.02040  Расходы на обеспечение функций органов местного самоуправления</t>
  </si>
  <si>
    <t>16.1.05.00000  Основное мероприятие "Повышение качества оказания муниципальных услуг, выполнение других обязательств муниципального образования"</t>
  </si>
  <si>
    <t>16.1.05.02400  Прочие мероприятия органов местного самоуправления</t>
  </si>
  <si>
    <t>16.1.05.54690  Проведение Всероссийской переписи населения 2020 года за счет средств федерального бюджета</t>
  </si>
  <si>
    <t>16.1.06.00000  Основное мероприятие "Проведение работ по оценке и формированию земельных участков в целях эффективного управления земельными ресурсами"</t>
  </si>
  <si>
    <t>16.1.06.99990  Реализация мероприятий</t>
  </si>
  <si>
    <t>16.2.00.00000  Подпрограмма "Исполнение отдельных государственных полномочий"</t>
  </si>
  <si>
    <t>16.2.01.00000  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</si>
  <si>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16.2.01.59300  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</si>
  <si>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16.2.01.84100  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</si>
  <si>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16.2.01.84120  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</si>
  <si>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16.2.01.84250  Осуществление переданных полномочий по созданию административных комиссий за счет средств бюджета автономного округа</t>
  </si>
  <si>
    <t>16.2.01.84270  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</si>
  <si>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16.2.01.D9300  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</si>
  <si>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16.2.01.F9300  Осуществление переданных полномочий Российской Федерации на государственную регистрацию актов гражданского состояния</t>
  </si>
  <si>
    <t>16.2.01.G4120  Осуществление переданных полномочий в сфере трудовых отношений и государственного управления охраной труда</t>
  </si>
  <si>
    <t>16.2.01.G4250  Осуществление переданных полномочий по созданию административных комиссий</t>
  </si>
  <si>
    <t>16.2.01.G4270  Осуществление переданных полномочий по образованию и организации деятельности комиссий по делам несовершеннолетних и защите их прав</t>
  </si>
  <si>
    <t>16.2.02.00000  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</si>
  <si>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16.2.02.51200  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</si>
  <si>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16.2.03.00000  Основное мероприятие "Государственная поддержка развития растениеводства и животноводства, переработки и реализации продукции"</t>
  </si>
  <si>
    <t>16.2.03.84140  Осуществление переданных полномочий на поддержку и развитие растениеводства за счет средств бюджета автономного округа</t>
  </si>
  <si>
    <t>16.2.03.84150  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</si>
  <si>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16.2.03.84170  Осуществление переданных полномочий на поддержку и развитие малых форм хозяйствования за счет средств бюджета автономного округа</t>
  </si>
  <si>
    <t>16.2.03.84350  Осуществление переданных полномочий на поддержку и развитие животноводства за счет средств бюджета автономного округа</t>
  </si>
  <si>
    <t>16.3.00.00000  Подпрограмма "Развитие конкуренции и потребительского рынка"</t>
  </si>
  <si>
    <t>16.3.03.00000  Основное мероприятие "Реализация инициативных проектов, отобранных по результатам конкурса"</t>
  </si>
  <si>
    <t>16.3.03.20774  На реализацию инициативного проекта "Организация стрит-ритейла в городе Нефтеюганске"</t>
  </si>
  <si>
    <t>16.4.00.00000  Подпрограмма "Развитие малого и среднего предпринимательства"</t>
  </si>
  <si>
    <t>16.4.04.00000  Основное мероприятие "Популяризация предпринимательства"</t>
  </si>
  <si>
    <t>16.4.04.99990  Реализация мероприятий</t>
  </si>
  <si>
    <t>16.4.I4.00000  Региональный проект "Создание условий для легкого старта и комфортного ведения бизнеса"</t>
  </si>
  <si>
    <t>16.4.I4.82320  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</si>
  <si>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16.4.I4.99990  Реализация мероприятий</t>
  </si>
  <si>
    <t>16.4.I4.S2320  Финансовая поддержка субъектов малого и среднего предпринимательства, впервые зарегистрированных и действующих менее одного года</t>
  </si>
  <si>
    <t>16.4.I5.00000  Региональный проект "Акселерация субъектов малого и среднего предпринимательства"</t>
  </si>
  <si>
    <t>16.4.I5.82380  Финансовая поддержка субъектов малого и среднего предпринимательства за счет средств бюджета автономного округа</t>
  </si>
  <si>
    <t>16.4.I5.99990  Реализация мероприятий</t>
  </si>
  <si>
    <t>16.4.I5.S2380  Финансовая поддержка субъектов малого и среднего предпринимательства</t>
  </si>
  <si>
    <t>16.4.I8.00000  Региональный проект "Популяризация предпринимательства"</t>
  </si>
  <si>
    <t>16.4.I8.82380  Поддержка малого и среднего предпринимательства за счет бюджета автономного округа</t>
  </si>
  <si>
    <t>16.4.I8.99990  Реализация мероприятий</t>
  </si>
  <si>
    <t>16.4.I8.S2380  Поддержка малого и среднего предпринимательства</t>
  </si>
  <si>
    <t>16.5.00.00000  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</si>
  <si>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16.5.01.00000  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</si>
  <si>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16.5.01.00590  Расходы на обеспечение деятельности (оказание услуг) муниципальных учреждений</t>
  </si>
  <si>
    <t>16.5.01.85160  На реализацию наказов избирателей депутатам Думы Ханты-Мансийского автономного округа-Югры за счет средств бюджета автономного округа</t>
  </si>
  <si>
    <t>16.5.01.99990  Реализация мероприятий</t>
  </si>
  <si>
    <t>18.0.00.00000  Муниципальная программа "Развитие транспортной системы в городе Нефтеюганске"</t>
  </si>
  <si>
    <t>18.1.00.00000  Подпрограмма "Транспорт"</t>
  </si>
  <si>
    <t>18.1.01.00000  Основное мероприятие "Обеспечение доступности и повышение качества транспортных услуг автомобильным транспортом"</t>
  </si>
  <si>
    <t>18.1.01.99990  Реализация мероприятий</t>
  </si>
  <si>
    <t>18.2.00.00000  Подпрограмма "Автомобильные дороги"</t>
  </si>
  <si>
    <t>18.2.01.00000  Основное мероприятие "Строительство (реконструкция), капитальный ремонт и ремонт автомобильных дорог общего пользования местного значения"</t>
  </si>
  <si>
    <t>18.2.01.20780  Ремонт автомобильных дорог</t>
  </si>
  <si>
    <t>18.2.01.42110  Строительство и реконструкция объектов муниципальной собственности</t>
  </si>
  <si>
    <t>18.2.02.00000  Основное мероприятие "Обеспечение функционирования сети автомобильных дорог общего пользования местного значения"</t>
  </si>
  <si>
    <t>18.2.02.99990  Реализация мероприятий</t>
  </si>
  <si>
    <t>18.3.00.00000  Подпрограмма "Безопасность дорожного движения"</t>
  </si>
  <si>
    <t>18.3.01.00000  Основное мероприятие "Улучшение условий дорожного движения и устранение опасных участков на улично-дорожной сети"</t>
  </si>
  <si>
    <t>18.3.01.42110  Строительство и реконструкция объектов муниципальной собственности</t>
  </si>
  <si>
    <t>18.3.01.82810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</si>
  <si>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18.3.01.99990  Реализация мероприятий</t>
  </si>
  <si>
    <t>18.3.01.S2810  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</si>
  <si>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19.0.00.00000  Муниципальная программа "Управление муниципальными финансами города Нефтеюганска"</t>
  </si>
  <si>
    <t>19.1.00.00000  Подпрограмма "Организация бюджетного процесса в городе Нефтеюганске"</t>
  </si>
  <si>
    <t>19.1.01.00000  Основное мероприятие "Обеспечение деятельности департамента финансов"</t>
  </si>
  <si>
    <t>19.1.01.02040  Расходы на обеспечение функций органов местного самоуправления</t>
  </si>
  <si>
    <t>19.1.01.02400  Прочие мероприятия органов местного самоуправления</t>
  </si>
  <si>
    <t>19.2.00.00000  Подпрограмма "Управление муниципальным долгом города Нефтеюганска"</t>
  </si>
  <si>
    <t>19.2.01.00000  Основное мероприятие "Обслуживание муниципального долга"</t>
  </si>
  <si>
    <t>19.2.01.20170  Процентные платежи по муниципальному долгу</t>
  </si>
  <si>
    <t>22.0.00.00000  Муниципальная программа "Управление муниципальным имуществом города Нефтеюганска"</t>
  </si>
  <si>
    <t>22.0.01.00000  Основное мероприятие "Управление и распоряжение муниципальным имуществом города Нефтеюганска"</t>
  </si>
  <si>
    <t>22.0.01.99990  Реализация мероприятий</t>
  </si>
  <si>
    <t>22.0.02.00000  Основное мероприятие "Обеспечение деятельности департамента муниципального имущества администрации города Нефтеюганска"</t>
  </si>
  <si>
    <t>22.0.02.02040  Расходы на обеспечение функций органов местного самоуправления</t>
  </si>
  <si>
    <t>22.0.02.02400  Прочие мероприятия органов местного самоуправления</t>
  </si>
  <si>
    <t>22.0.03.00000  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</si>
  <si>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22.0.03.20900  Строительство, реконструкция, капитальный ремонт объектов муниципальной собственности</t>
  </si>
  <si>
    <t>22.0.03.99990  Реализация мероприятий</t>
  </si>
  <si>
    <t>22.0.04.00000  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</si>
  <si>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22.0.04.99990  Реализация мероприятий</t>
  </si>
  <si>
    <t>23.0.00.00000  Муниципальная программа "Укрепление межнационального и межконфессионального согласия, профилактика экстремизма в городе Нефтеюганске"</t>
  </si>
  <si>
    <t>23.1.00.00000  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</si>
  <si>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23.1.01.00000  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</si>
  <si>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23.1.02.00000  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</si>
  <si>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23.1.03.00000  Основное мероприятие "Развитие и использование потенциала молодежи в интересах укрепления единства российской нации, упрочения мира и согласия"</t>
  </si>
  <si>
    <t>23.1.03.82560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</si>
  <si>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23.1.03.S2560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</si>
  <si>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23.1.04.00000  Основное мероприятие "Содействие этнокультурному многообразию народов России"</t>
  </si>
  <si>
    <t>23.1.04.99990  Реализация мероприятий</t>
  </si>
  <si>
    <t>23.1.06.00000  Основное мероприятие "Реализация мер, направленных на социальную и культурную адаптацию мигрантов"</t>
  </si>
  <si>
    <t>23.1.06.99990  Реализация мероприятий</t>
  </si>
  <si>
    <t>23.1.07.00000  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</si>
  <si>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23.2.00.00000  Подпрограмма "Участие в профилактике экстремизма, а также в минимизации и (или) ликвидации последствий проявлений экстремизма"</t>
  </si>
  <si>
    <t>23.2.01.00000  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</si>
  <si>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23.2.01.99990  Реализация мероприятий</t>
  </si>
  <si>
    <t>23.2.02.00000  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</si>
  <si>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23.2.02.99990  Реализация мероприятий</t>
  </si>
  <si>
    <t>23.2.03.00000  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</si>
  <si>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23.2.03.82560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</si>
  <si>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23.2.03.99990  Реализация мероприятий</t>
  </si>
  <si>
    <t>23.2.03.S2560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</si>
  <si>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23.2.04.00000  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</si>
  <si>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23.2.04.99990  Реализация мероприятий</t>
  </si>
  <si>
    <t>23.2.05.00000  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</si>
  <si>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23.2.05.82560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</si>
  <si>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23.2.05.99990  Реализация мероприятий</t>
  </si>
  <si>
    <t>23.2.05.S2560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</si>
  <si>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24.0.00.00000  Муниципальная программа "Профилактика терроризма в городе Нефтеюганске"</t>
  </si>
  <si>
    <t>24.0.02.00000  Основное мероприятие "Организация и проведение профилактической работы с детьми мигрантов"</t>
  </si>
  <si>
    <t>24.0.04.00000  Основное мероприятие "Повышение квалификации по вопросам профилактики терроризма муниципальных служащих и работников муниципальных учреждений"</t>
  </si>
  <si>
    <t>24.0.04.99990  Реализация мероприятий</t>
  </si>
  <si>
    <t>24.0.08.00000  Основное мероприятие "Повышение уровня антитеррористической защищенности муниципальных объектов"</t>
  </si>
  <si>
    <t>24.0.08.85160  На реализацию наказов избирателей депутатам Думы Ханты-Мансийского автономного округа-Югры за счет средств бюджета автономного округа</t>
  </si>
  <si>
    <t>24.0.08.99990  Реализация мероприятий</t>
  </si>
  <si>
    <t>25.0.00.00000  Муниципальная программа "Поддержка социально ориентированных некоммерческих организаций, осуществляющих деятельность в городе Нефтеюганске"</t>
  </si>
  <si>
    <t>25.0.01.00000  Основное мероприятие "Оказание финансовой и имущественной поддержки социально ориентированным некоммерческим организациям"</t>
  </si>
  <si>
    <t>25.0.01.61801  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</si>
  <si>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25.0.01.61802  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</si>
  <si>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25.0.02.00000  Основное мероприятие "Оказание информационной и консультационной поддерки некоммерческиим организациям"</t>
  </si>
  <si>
    <t>25.0.03.00000  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</si>
  <si>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25.0.03.82630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</si>
  <si>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25.0.03.S2630  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</si>
  <si>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40.0.00.00000  Непрограммные расходы</t>
  </si>
  <si>
    <t>40.0.01.00000  Резервные средства</t>
  </si>
  <si>
    <t>40.0.01.20210  Расходы резервных фондов местных администраций</t>
  </si>
  <si>
    <t>40.0.02.00000  Руководство и управление в сфере установленных функций</t>
  </si>
  <si>
    <t>40.0.02.00999  Условно утвержденные расходы</t>
  </si>
  <si>
    <t>40.0.02.02030  Глава муниципального образования</t>
  </si>
  <si>
    <t>40.0.02.02040  Расходы на обеспечение функций органов местного самоуправления</t>
  </si>
  <si>
    <t>40.0.02.02110  Председатель представительного органа муниципального образования</t>
  </si>
  <si>
    <t>40.0.02.02120  Депутаты представительного органа муниципального образования</t>
  </si>
  <si>
    <t>40.0.02.02250  Руководитель контрольно-счётной палаты муниципального образования и его заместители</t>
  </si>
  <si>
    <t>40.0.02.02400  Прочие мероприятия органов местного самоуправления</t>
  </si>
  <si>
    <t>40.0.02.20980  Иные непрограммные расходы</t>
  </si>
  <si>
    <t>40.0.03.00000  Реализация функций органов местного самоуправления города, связанных с общегородским управлением</t>
  </si>
  <si>
    <t>40.0.03.20950  Доплата к пенсии муниципальных служащих</t>
  </si>
  <si>
    <t>40.0.03.20970  Прочие выплаты по обязательствам муниципального образования</t>
  </si>
  <si>
    <t>40.0.04.00000  Обеспечение проведения выборов и референдумов</t>
  </si>
  <si>
    <t>40.0.04.20980  Проведение выборов в представительные органы муниципального образования</t>
  </si>
  <si>
    <t>40.0.05.00000  Дополнительные меры социальной поддержки</t>
  </si>
  <si>
    <t>40.0.05.72701  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</si>
  <si>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40.0.W4.00000  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</si>
  <si>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40.0.W4.58530  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</si>
  <si>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Муниципальная программа "Развитие образования и молодёжной политики в городе Нефтеюганске"</t>
  </si>
  <si>
    <t>Подпрограмма "Общее образование. Дополнительное образование детей"</t>
  </si>
  <si>
    <t>Основное мероприятие "Обеспечение предоставления дошкольного, общего, дополнительного образования"</t>
  </si>
  <si>
    <t>Расходы на обеспечение деятельности (оказание услуг) муниципальных учреждений</t>
  </si>
  <si>
    <t>На дополнительное финансовое обеспечение мероприятий по организации питания обучающихся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</si>
  <si>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за счет средств бюджета автономного округа</t>
  </si>
  <si>
    <t>На дополнительное финансовое обеспечение мероприятий по организации питания обучающихся начальных классов с 1 по 4 классы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 за счет средств окружного бюджета</t>
  </si>
  <si>
    <t>Осуществление переданных полномочий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t>
  </si>
  <si>
    <t>Осуществление переданных полномочий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</si>
  <si>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</si>
  <si>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</si>
  <si>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 за счет средств бюджета автономного округа</t>
  </si>
  <si>
    <t>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 за счет средств бюджета автономного округа</t>
  </si>
  <si>
    <t>Реализация мероприятий по содействию трудоустройству граждан за счет средств бюджета автономного округа</t>
  </si>
  <si>
    <t>На реализацию наказов избирателей депутатам Думы Ханты-Мансийского автономного округа-Югры за счет средств бюджета автономного округа</t>
  </si>
  <si>
    <t>Реализация мероприятий</t>
  </si>
  <si>
    <t>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местного бюджета, за счет средств бюджета автономного округа, за счет средств федерального бюджета</t>
  </si>
  <si>
    <t>На дополнительное финансовое обеспечение мероприятий по организации питания обучающихся начальных классов с 1 по 4 классы муниципальных общеобразовательных организаций, частных общеобразовательных организаций, осуществляющих образовательную деятельность по имеющим государственную аккредитацию основным общеобразовательным программам</t>
  </si>
  <si>
    <t>Основное мероприятие "Развитие материально-технической базы образовательных организаций"</t>
  </si>
  <si>
    <t>Строительство и реконструкция объектов муниципальной собственности</t>
  </si>
  <si>
    <t>Создание образовательных организаций, организаций для отдыха и оздоровления детей за счет средств бюджета автономного округа</t>
  </si>
  <si>
    <t>Создание образовательных организаций, организаций для отдыха и оздоровления детей</t>
  </si>
  <si>
    <t>Основное мероприятие "Обеспечение персонифицированного финансирования дополнительного образования"</t>
  </si>
  <si>
    <t>Основное мероприятие "Ежемесячное денежное вознаграждение за классное руководство педагогическим работникам муниципальных образовательных организаций"</t>
  </si>
  <si>
    <t>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за счет средств федерального бюджета</t>
  </si>
  <si>
    <t>Основное мероприятие "Организация бесплатного горячего питания обучающихся, получающих начальное общее образование в муниципальных образовательных организациях"</t>
  </si>
  <si>
    <t>Региональный проект "Современная школа"</t>
  </si>
  <si>
    <t>Строительство и реконструкция общеобразовательных организаций за счет средств бюджета автономного округа</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</si>
  <si>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 за счет средств бюджета автономного округа</t>
  </si>
  <si>
    <t>Строительство и реконструкция общеобразовательных организаций</t>
  </si>
  <si>
    <t>На приобретение, создание в соответствии с концессионными соглашениями, соглашениями о муниципально-частном партнерстве объектов недвижимого имущества для размещения общеобразовательных организаций</t>
  </si>
  <si>
    <t>Региональный проект "Успех каждого ребенка"</t>
  </si>
  <si>
    <t>На создание новых мест в образовательных организациях различных типов для реализации дополнительных общеразвивающих программ всех направленностей за счет средств местного бюджета, бюджета автономного округа и федерального бюджета</t>
  </si>
  <si>
    <t>Подпрограмма "Система оценки качества образования и информационная прозрачность системы образования"</t>
  </si>
  <si>
    <t>Основное мероприятие "Обеспечение организации и проведения государственной итоговой аттестации"</t>
  </si>
  <si>
    <t>Осуществление переданных полномочий на обеспечение государственных гарантий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 за счет средств бюджета автономного округа</t>
  </si>
  <si>
    <t>Подпрограмма "Отдых и оздоровление детей в каникулярное время"</t>
  </si>
  <si>
    <t>Основное мероприятие "Обеспечение отдыха и оздоровления детей в каникулярное время"</t>
  </si>
  <si>
    <t>Мероприятия по организации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</si>
  <si>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14-17 лет (включительно) - в лагерях труда и отдыха с дневным пребыванием за счет средств бюджета автономного округа</t>
  </si>
  <si>
    <t>Осуществление переданных полномочий на организацию и обеспечение отдыха и оздоровления детей, в том числе в этнической среде за счет средств бюджета автономного округа</t>
  </si>
  <si>
    <t>На оплату стоимости питания детей школьного возраста в оздоровительных лагерях с дневным пребыванием детей</t>
  </si>
  <si>
    <t>Подпрограмма "Молодёжь Нефтеюганска"</t>
  </si>
  <si>
    <t>Основное мероприятие "Обеспечение реализации молодёжной политики"</t>
  </si>
  <si>
    <t>Реализация мероприятий по содействию трудоустройства граждан</t>
  </si>
  <si>
    <t>Основное мероприятие "Социальная поддержка для граждан, заключивших договор о целевом обучении по программе высшего образования в высших учебных заведениях Ханты-Мансийского автономного округа-Югры по педагогическим специальностям"</t>
  </si>
  <si>
    <t>Подпрограмма "Ресурсное обеспечение в сфере образования и молодежной политики"</t>
  </si>
  <si>
    <t>Основное мероприятие "Обеспечение выполнения функции управления и контроля в сфере образования и молодежной политики"</t>
  </si>
  <si>
    <t>Расходы на обеспечение функций органов местного самоуправления</t>
  </si>
  <si>
    <t>Прочие мероприятия органов местного самоуправления</t>
  </si>
  <si>
    <t>Основное мероприятие "Обеспечение функционирования казённого учреждения"</t>
  </si>
  <si>
    <t>Подпрограмма "Формирование законопослушного поведения участников дорожного движения"</t>
  </si>
  <si>
    <t>Основное мероприятие "Повышение уровня правового воспитания участников дорожного движения, культуры их поведения и профилактика детского дорожно-транспортного травматизма"</t>
  </si>
  <si>
    <t>Муниципальная программа "Дополнительные меры социальной поддержки отдельных категорий граждан города Нефтеюганска"</t>
  </si>
  <si>
    <t>Подпрограмма "Дополнительные гарантии и дополнительные меры социальной поддержки предоставляемые в сфере опеки и попечительства"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</si>
  <si>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 же граждан, принявших на воспитание детей, оставшихся без попечения родителей"</t>
  </si>
  <si>
    <t>Осуществление переданных полномочий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 за счет средств бюджета автономного округа</t>
  </si>
  <si>
    <t>Основное мероприятие "Повышение уровня благосостояния граждан, нуждающихся в особой заботе государства"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</si>
  <si>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 за счет средств бюджета автономного округа</t>
  </si>
  <si>
    <t>Осуществление переданных полномочий на предоставление жилых помещений детям- сиротам и детям, оставшимся без попечения родителей, лицам из их числа по договорам найма специализированных жилых помещений</t>
  </si>
  <si>
    <t>Подпрограмма "Исполнение органом местного самоуправления отдельных государственных полномочий"</t>
  </si>
  <si>
    <t>Основное мероприятие "Исполнение органом местного самоуправления отдельных государственных полномочий по осуществлению деятельности по опеке и попечительству"</t>
  </si>
  <si>
    <t>Осуществление переданных полномочий на осуществление деятельности по опеке и попечительству за счет средств бюджета автономного округа</t>
  </si>
  <si>
    <t>Осуществление переданных полномочий на осуществление деятельности по опеке и попечительству (за исключением осуществления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</si>
  <si>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контроля за использованием и сохранностью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за обеспечением надлежащего санитарного и технического состояния жилых помещений, а также за распоряжением ими за счет средств бюджета автономного округа</t>
  </si>
  <si>
    <t>Осуществление переданных полномочий на осуществление деятельности по опеке и попечительству</t>
  </si>
  <si>
    <t>Муниципальная программа "Доступная среда в городе Нефтеюганске"</t>
  </si>
  <si>
    <t>Основное мероприятие "Обеспечение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t>
  </si>
  <si>
    <t>Основное мероприятие "Приспособление жилых помещений инвалидов и общего имущества в многоквартирных домах, с учетом потребностей инвалидов и обеспечениях их доступности для инвалидов"</t>
  </si>
  <si>
    <t>Муниципальная программа "Развитие культуры и туризма в городе Нефтеюганске"</t>
  </si>
  <si>
    <t>Подпрограмма "Модернизация и развитие учреждений культуры"</t>
  </si>
  <si>
    <t>Основное мероприятие "Развитие библиотечного и музейного дела, профессионального искусства, художественно-творческой деятельности; сохранение, возрождение и развитие народных художественных промыслов и ремесел"</t>
  </si>
  <si>
    <t>На развитие сферы культуры в муниципальных образованиях Ханты-Мансийского автономного округа - Югры за счет средств бюджета автономного округа</t>
  </si>
  <si>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 за счет средств местного бюджета, за счет средств бюджета автономного округа, за счет средств федерального бюджета</t>
  </si>
  <si>
    <t>На государственную поддержку отрасли культуры за счет средств местного бюджета, за счет средств бюджета автономного округа, за счет средств федерального бюджета</t>
  </si>
  <si>
    <t>На развитие сферы культуры в муниципальных образованиях Ханты-Мансийского автономного округа - Югры</t>
  </si>
  <si>
    <t>Основное мероприятие "Развитие дополнительного образования в сфере культуры"</t>
  </si>
  <si>
    <t>Основное мероприятие "Организация культурно-массовых мероприятий"</t>
  </si>
  <si>
    <t>Основное мероприятие "Техническое обследование, реконструкция, капитальный ремонт, строительство объектов культуры"</t>
  </si>
  <si>
    <t>Строительство, реконструкция, капитальный ремонт объектов культуры</t>
  </si>
  <si>
    <t>Региональный проект "Культурная среда"</t>
  </si>
  <si>
    <t>Hа государственную поддержку отрасли культуры в рамках реализации национального проекта "Культура" за счет средств местного бюджета, бюджета автономного округа и федерального бюджета</t>
  </si>
  <si>
    <t>На техническое оснащение муниципальных музеев за счет средств местного бюджета, за счет средств бюджета автономного округа, за счет средств федерального бюджета</t>
  </si>
  <si>
    <t>На реконструкцию и капитальный ремонт муниципальных музеев за счет средств местного бюджета, за счет средств бюджета автономного округа, за счет средств федерального бюджета</t>
  </si>
  <si>
    <t>Подпрограмма "Организационные, экономические механизмы развития культуры"</t>
  </si>
  <si>
    <t>Основное мероприятие "Обеспечение деятельности комитета культуры и туризма"</t>
  </si>
  <si>
    <t>Основное мероприятие "Усиление социальной направленности культурной политики"</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</si>
  <si>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на организацию деятельности клубных формирований и формирований самодеятельного народного творчества</t>
  </si>
  <si>
    <t>На реализацию социально значимых услуг социально ориентированным некоммерческим организациям, не являющимся государственными (муниципальными) учреждениями, осуществляющим деятельность в городе Нефтеюганске в сфере культуры</t>
  </si>
  <si>
    <t>Муниципальная программа "Развитие физической культуры и спорта в городе Нефтеюганске"</t>
  </si>
  <si>
    <t>Подпрограмма "Развитие системы массовой физической культуры, подготовки спортивного резерва и спорта высших достижений"</t>
  </si>
  <si>
    <t>Основное мероприятие "Создание условий в городе Нефтеюганске, ориентирующих граждан на здоровый образ жизни посредством занятий физической культурой и спортом, популяризации массового спорта"</t>
  </si>
  <si>
    <t>Основное мероприятие "Организация отдыха и оздоровления детей"</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</si>
  <si>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 за счет средств бюджета автономного округа</t>
  </si>
  <si>
    <t>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</si>
  <si>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Основное мероприятие "Подготовка спортивного резерва и спорта высших достижений"</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</si>
  <si>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 за счет средств бюджета автономного округа</t>
  </si>
  <si>
    <t>На расходы муниципальных образований по развитию сети спортивных объектов шаговой доступности за счет средств бюджета автономного округа</t>
  </si>
  <si>
    <t>На обеспечение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</si>
  <si>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На расходы муниципальных образований по развитию сети спортивных объектов шаговой доступности</t>
  </si>
  <si>
    <t>Региональный проект "Спорт - норма жизни"</t>
  </si>
  <si>
    <t>На государственную поддержку спортивных организаций, осуществляющих подготовку спортивного резерва для спортивных сборных команд, в том числе спортивных сборных команд Российской Федерации за счет средств местного бюджета, бюджета автономного округа и федерального бюджета</t>
  </si>
  <si>
    <t>Подпрограмма "Развитие материально-технической базы и спортивной инфраструктуры"</t>
  </si>
  <si>
    <t>Основное мероприятие "Укрепление материально-технической базы учреждений сферы физической культуры и спорта"</t>
  </si>
  <si>
    <t>Основное мероприятие "Совершенствование инфраструктуры спорта в городе Нефтеюганске"</t>
  </si>
  <si>
    <t>Развитие материально-технической базы муниципальных учреждений спорта за счет средств автономного округа</t>
  </si>
  <si>
    <t>Развитие материально-технической базы муниципальных учреждений спорта</t>
  </si>
  <si>
    <t>Подпрограмма "Организация деятельности в сфере физической культуры и спорта"</t>
  </si>
  <si>
    <t>Основное мероприятие "Организационное обеспечение функционирования отрасли"</t>
  </si>
  <si>
    <t>Основное мероприятие "Усиление социальной направленности муниципальной политики в сфере физической культуры и спорта"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</si>
  <si>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 в сфере физической культуры и спорта</t>
  </si>
  <si>
    <t>Муниципальная программа "Развитие жилищной сферы города Нефтеюганска"</t>
  </si>
  <si>
    <t>Подпрограмма "Стимулирование развития жилищного строительства"</t>
  </si>
  <si>
    <t>Основное мероприятие "Осуществление полномочий в области градостроительной деятельности"</t>
  </si>
  <si>
    <t>Реализация мероприятий по градостроительной деятельности</t>
  </si>
  <si>
    <t>Мероприятия по градостроительной деятельности за счет средств бюджета автономного округа</t>
  </si>
  <si>
    <t>Реализация мероприятий по градостроительной деятельности за счет средств бюджета автономного округа</t>
  </si>
  <si>
    <t>Мероприятия по градостроительной деятельности</t>
  </si>
  <si>
    <t>Основное мероприятие "Проектирование и строительство инженерных сетей для увеличения объемов жилищного строительства"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</si>
  <si>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 за счет средств бюджета автономного округа</t>
  </si>
  <si>
    <t>Мероприятие по возмещению части затрат застройщикам (инвесторам) по договорам развития застроенных территорий за счет средств бюджета автономного округа</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</si>
  <si>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 за счет средств бюджета автономного округа</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</si>
  <si>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 за счет средств бюджета автономного округа</t>
  </si>
  <si>
    <t>Мероприятие по возмещению части затрат застройщика (инвестора) по строительству объектов инженерной инфраструктуры в целях стимулирования реализации договоров развития застроенных территорий, комплексного освоения территории, комплексного освоения территории в целях строительства стандартного жилья</t>
  </si>
  <si>
    <t>Мероприятие по возмещению части затрат застройщикам (инвесторам) по договорам развития застроенных территорий</t>
  </si>
  <si>
    <t>Мероприятие по возмещению части затрат застройщика (инвестора) по строительству систем инженерной инфраструктуры на основании итогов отбора в целях стимулирования реализации договора развития застроенных территорий, договора комплексного освоения территории, договора комплексного освоения территории в целях строительства стандартного жилья и проекта развития территории</t>
  </si>
  <si>
    <t>Мероприятия по строительству (реконструкции) систем инженерной инфраструктуры в целях обеспечения инженерной подготовки земельных участков для жилищного строительства</t>
  </si>
  <si>
    <t>Основное мероприятие "Освобождение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</si>
  <si>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</si>
  <si>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</si>
  <si>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 за счет средств бюджета автономного округа</t>
  </si>
  <si>
    <t>Мероприятие по возмещению части затрат муниципального образования автономного округа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</si>
  <si>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Подпрограмма "Переселение граждан из непригодного для проживания жилищного фонда "</t>
  </si>
  <si>
    <t>Основное мероприятие "Приобретение жилья, в целях реализации полномочий в области жилищных отношений, установленных законодательством Российской Федерации"</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</si>
  <si>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 за счет бюджета автономного округа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</si>
  <si>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 за счет бюджета автономного округа</t>
  </si>
  <si>
    <t>Приобретение жилья в целях переселения граждан из жилых домов, признанных аварийными, на обеспечение жильем граждан, состоящих на учете для его получения на условиях социального найма, формирование маневренного жилищного фонда</t>
  </si>
  <si>
    <t>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формирование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</si>
  <si>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Основное мероприятие "Ликвидация и расселение приспособленных для проживания строений"</t>
  </si>
  <si>
    <t>Ликвидация и расселение приспособленных для проживания строений за счет средств бюджета автономного округа</t>
  </si>
  <si>
    <t>Реализация мероприятий в области ликвидации и расселения приспособленных для проживания строений (балочный массив)</t>
  </si>
  <si>
    <t>Ликвидация и расселение приспособленных для проживания строений</t>
  </si>
  <si>
    <t>Основное мероприятие "Изъятие земельных участков и расположенных на них объектов, в целях реализации полномочий в области жилищных отношений, установленных законодательством Российской Федерации"</t>
  </si>
  <si>
    <t>Основное мероприятие "Переселение граждан из не предназначенных для проживания строений, созданных в период промышленного освоения Сибири и Дальнего Востока"</t>
  </si>
  <si>
    <t>Реализация мероприятий по переселению граждан из не предназначенных для проживания строений, созданных в период промышленного освоения Сибири и Дальнего Востока за счет бюджета автономного округа, за счет федерального бюджета</t>
  </si>
  <si>
    <t>Региональный проект "Обеспечение устойчивого сокращения непригодного для проживания жилищного фонда"</t>
  </si>
  <si>
    <t>Обеспечение устойчивого сокращения непригодного для проживания жилищного фонда, за счет средств, поступивших от публично-правовой компании "Фонд развития территорий"</t>
  </si>
  <si>
    <t>Обеспечение устойчивого сокращения непригодного для проживания жилищного фонда, за счет средств бюджета автономного округа</t>
  </si>
  <si>
    <t>Обеспечение устойчивого сокращения непригодного для проживания жилищного фонда</t>
  </si>
  <si>
    <t>Подпрограмма "Обеспечение мерами государственной поддержки по улучшению жилищных условий отдельных категорий граждан"</t>
  </si>
  <si>
    <t>Основное мероприятие "Обеспечение жильем молодых семей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</si>
  <si>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Реализация мероприятий по обеспечению жильем молодых семей за счет средств местного бюджета, за счет средств бюджета автономного округа, за счет средств федерального бюджета</t>
  </si>
  <si>
    <t>Основное мероприятие "Улучшение жилищных условий отдельных категорий граждан"</t>
  </si>
  <si>
    <t>Осуществление полномочий по обеспечению жильем отдельных категорий граждан, установленных Федеральным законом от 12 января 1995 года № 5-ФЗ "О ветеранах" за счет средств федерального бюджета</t>
  </si>
  <si>
    <t>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 за счет средств федерального бюджета</t>
  </si>
  <si>
    <t>Осуществление переданных полномочий для обеспечения жилыми помещениями отдельных категорий граждан, определенных федеральным законодательством за счет средств бюджета автономного округа</t>
  </si>
  <si>
    <t>Подпрограмма "Обеспечение реализации муниципальной программы"</t>
  </si>
  <si>
    <t>Муниципальная программа "Развитие жилищно-коммунального комплекса и повышение энергетической эффективности в городе Нефтеюганске"</t>
  </si>
  <si>
    <t>Подпрограмма "Создание условий для обеспечения качественными коммунальными услугами"</t>
  </si>
  <si>
    <t>Основное мероприятие "Реконструкция, расширение, модернизация, строительство коммунальных объектов, в том числе объектов питьевого водоснабжения"</t>
  </si>
  <si>
    <t>Основное мероприятие "Предоставление субсидий организациям коммунального комплекса, предоставляющим коммунальные услуги населению"</t>
  </si>
  <si>
    <t>На возмещение недополученных доходов в связи с предоставлением населению бытовых услуг (баня) на территории города Нефтеюганска по тарифам, не обеспечивающим возмещение издержек</t>
  </si>
  <si>
    <t>На возмещение затрат по откачке и вывозу бытовых сточных вод от многоквартирных жилых домов, подключенных к централизованной системе водоснабжения, оборудованных внутридомовой системой водоотведения и не подключенных к сетям централизованной системы водоотведения на территории города Нефтеюганска</t>
  </si>
  <si>
    <t>Основное мероприятие "Содержание объектов коммунального комплекса"</t>
  </si>
  <si>
    <t>Региональный проект "Чистая вода"</t>
  </si>
  <si>
    <t>Строительство и реконструкция (модернизация) объектов питьевого водоснабжения за счет средств местного бюджета, за счет бюджета автономного округа, за счет федерального бюджета</t>
  </si>
  <si>
    <t>Реализация мероприятий по строительству и реконструкции (модернизации) объектов питьевого водоснабжения за счет бюджета автономного округа</t>
  </si>
  <si>
    <t>Реализация мероприятий по строительству и реконструкции (модернизации) объектов питьевого водоснабжения</t>
  </si>
  <si>
    <t>Подпрограмма "Создание условий для обеспечения доступности и повышения качества жилищных услуг"</t>
  </si>
  <si>
    <t>Основное мероприятие "Поддержка технического состояния жилищного фонда"</t>
  </si>
  <si>
    <t>Мероприятия по поддержке технического состояния жилищного фонда</t>
  </si>
  <si>
    <t>Мероприятия по капитальному ремонту многоквартирных домов</t>
  </si>
  <si>
    <t>Подпрограмма "Повышение энергоэффективности в отраслях экономики"</t>
  </si>
  <si>
    <t>Основное мероприятие "Реализация энергосберегающих мероприятий в муниципальном секторе"</t>
  </si>
  <si>
    <t>Реализация мероприятий в области энергосбережения и повышения энергетической эффективности</t>
  </si>
  <si>
    <t>Основное мероприятие "Реализация энергосберегающих мероприятий в системах наружного освещения и коммунальной инфраструктуры"</t>
  </si>
  <si>
    <t>Основное мероприятие "Реализация энергосберегающих мероприятий в жилищном фонде"</t>
  </si>
  <si>
    <t>Подпрограмма "Формирование комфортной городской среды"</t>
  </si>
  <si>
    <t>Основное мероприятие "Улучшение санитарного состояния городских территорий"</t>
  </si>
  <si>
    <t>Осуществление переданных полномочий на организацию мероприятий при осуществлении деятельности по обращению с животными без владельцев за счет средств бюджета автономного округа</t>
  </si>
  <si>
    <t>Осуществление переданных полномочий на организацию мероприятий по проведению дезинсекции и дератизации в Ханты- Мансийском автономном округе- Югре за счет средств бюджета автономного округа</t>
  </si>
  <si>
    <t>Осуществление переданных полномочий в сфере обращения с твердыми коммунальными отходами за счет средств бюджета автономного округа</t>
  </si>
  <si>
    <t>Осуществление переданных полномочий на организацию мероприятий при осуществлении деятельности по обращению с животными без владельцев</t>
  </si>
  <si>
    <t>Основное мероприятие "Благоустройство и озеленение города"</t>
  </si>
  <si>
    <t>Предоставление субсидий организациям</t>
  </si>
  <si>
    <t>Основное мероприятие "Реализация инициативных проектов, отобранных по результатам конкурса"</t>
  </si>
  <si>
    <t>На реализацию инициативного проекта "Комфортный город"</t>
  </si>
  <si>
    <t>На реализацию инициативного проекта "Город детства" по обустройству территории напротив дома 5 в 9 микрорайоне</t>
  </si>
  <si>
    <t>На реализацию инициативного проекта "Наш двор" по обустройству территории между многоквартирными домами № 12,2,1 в 5 микрорайоне</t>
  </si>
  <si>
    <t>На реализацию инициативного проекта "Комфортный город"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</si>
  <si>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 за счет средств автономного округа</t>
  </si>
  <si>
    <t>На реализацию инициативного проекта «Сфера жилья» благоустройство мест общего пользования 12 микрорайона между домами №16 и № 23</t>
  </si>
  <si>
    <t>Региональный проект "Формирование комфортной городской среды"</t>
  </si>
  <si>
    <t>Реализация программ формирования современной городской среды</t>
  </si>
  <si>
    <t>Реализация мероприятий на благоустройство территорий муниципальных образований</t>
  </si>
  <si>
    <t>Региональный проект "Чистая страна"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</si>
  <si>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</si>
  <si>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Подпрограмма "Поддержка частных инвестиций в жилищно-коммунальный комплекс и обеспечение безубыточной деятельности организаций коммунального комплекса, осуществляющих регулируемую деятельность в сфере теплоснабжения, водоснабжения, водоотведения"</t>
  </si>
  <si>
    <t>Основное мероприятие "Реализация полномочий в сфере жилищно-коммунального комплекса"</t>
  </si>
  <si>
    <t>На финансовое обеспечение затрат АО "Юганскводоканал" по капитальному ремонту (с заменой) систем водоснабжения и водоотведения, в том числе с применением композитных материалов на территории города Нефтеюганска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</si>
  <si>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 за счет средств бюджета автономного округа</t>
  </si>
  <si>
    <t>Реализация мероприятий по капитальному ремонту (с заменой) систем газораспределения, теплоснабжения, водоснабжения и водоотведения, в том числе с применением композитных материалов</t>
  </si>
  <si>
    <t>Подпрограмма "Обустройство, использование, защита и охрана городских лесов"</t>
  </si>
  <si>
    <t>Основное мероприятие "Обустройство территории городских лесов, локализация и ликвидация очагов вредных организмов городских лесов муниципального образования город Нефтеюганск"</t>
  </si>
  <si>
    <t>Основное мероприятие "Предупреждение возникновения и распространения лесных пожаров"</t>
  </si>
  <si>
    <t>Муниципальная программа "Профилактика правонарушений в сфере общественного порядка, профилактика незаконного оборота и потребления наркотических средств и психотропных веществ в городе Нефтеюганске"</t>
  </si>
  <si>
    <t>Подпрограмма "Профилактика правонарушений"</t>
  </si>
  <si>
    <t>Основное мероприятие "Создание условий для деятельности народных дружин"</t>
  </si>
  <si>
    <t>Создание условий для деятельности народных дружин за счет средств бюджета автономного округа</t>
  </si>
  <si>
    <t>Создание условий для деятельности народных дружин</t>
  </si>
  <si>
    <t>Основное мероприятие "Обеспечение функционирования и развития систем видеонаблюдения в сфере общественного порядка в местах массового пребывания граждан, в наиболее криминогенных общественных местах и на улицах города"</t>
  </si>
  <si>
    <t>Мероприятия по профилактике правонарушений в сфере общественного порядка</t>
  </si>
  <si>
    <t>Основное мероприятие "Информирование граждан о безопасности личного имущества (изготовление и тиражирование печатной продукции: памяток, буклетов, плакатов, листовок, баннеров)"</t>
  </si>
  <si>
    <t>Основное мероприятие "Профилактика пропаганды и распространения криминальной идеологии среди несовершеннолетних, создания детских и молодежных сообществ на основе криминальной субкультуры, в том числе посредством использования информационных ресурсов сети Интернет"</t>
  </si>
  <si>
    <t>Основное мероприятие "Оказание несовершеннолетним и членам их семей, находящимся в социально-опасном положении, необходимой помощи, в том числе в трудовом и бытовом устройстве"</t>
  </si>
  <si>
    <t>Основное мероприятие "Оказание социально – психологической помощи учащимся, имеющим проблемы в поведении и обучении"</t>
  </si>
  <si>
    <t>Основное мероприятие "Приобретение нежилых помещений под размещение участковых пунктов полиции"</t>
  </si>
  <si>
    <t>Подпрограмма "Профилактика незаконного оборота и потребления наркотических средств и психотропных веществ"</t>
  </si>
  <si>
    <t>Основное мероприятие "Проведение информационной антинаркотической политики, просветительских мероприятий"</t>
  </si>
  <si>
    <t>Победителям конкурсов муниципальных образований Ханты-Мансийского автономного округа - Югры в сфере организации мероприятий по профилактике незаконного потребления наркотических средств и психотропных веществ, наркомании за счет средств бюджета автономного округа</t>
  </si>
  <si>
    <t>Основное мероприятие "Участие в профилактических мероприятиях, акциях, проводимых субъектами профилактики"</t>
  </si>
  <si>
    <t>Основное мероприятие "Развитие и поддержка добровольческого (волонтерского) антинаркотического движения, в том числе немедицинского потребления наркотиков"</t>
  </si>
  <si>
    <t>Муниципальная программа "Защита населения и территории от чрезвычайных ситуаций, обеспечение первичных мер пожарной безопасности в городе Нефтеюганске"</t>
  </si>
  <si>
    <t>Подпрограмма "Организация и обеспечение мероприятий по гражданской обороне, защите населения и территории города Нефтеюганска от чрезвычайных ситуаций"</t>
  </si>
  <si>
    <t>Основное мероприятие "Снижение рисков и смягчение последствий чрезвычайных ситуаций природного и техногенного характера на территории города"</t>
  </si>
  <si>
    <t>Подпрограмма "Обеспечение первичных мер пожарной безопасности в городе Нефтеюганске"</t>
  </si>
  <si>
    <t>Основное мероприятие "Мероприятия по повышению уровня пожарной безопасности муниципальных учреждений города"</t>
  </si>
  <si>
    <t>Муниципальная программа "Социально-экономическое развитие города Нефтеюганска"</t>
  </si>
  <si>
    <t>Подпрограмма "Совершенствование муниципального управления"</t>
  </si>
  <si>
    <t>Основное мероприятие "Обеспечение исполнения муниципальных функций администрации"</t>
  </si>
  <si>
    <t>Основное мероприятие "Повышение качества оказания муниципальных услуг, выполнение других обязательств муниципального образования"</t>
  </si>
  <si>
    <t>Проведение Всероссийской переписи населения 2020 года за счет средств федерального бюджета</t>
  </si>
  <si>
    <t>Основное мероприятие "Проведение работ по оценке и формированию земельных участков в целях эффективного управления земельными ресурсами"</t>
  </si>
  <si>
    <t>Подпрограмма "Исполнение отдельных государственных полномочий"</t>
  </si>
  <si>
    <t>Основное мероприятие "Реализация переданных государственных полномочий на осуществление деятельности по содержанию штатных единиц органов местного самоуправления"</t>
  </si>
  <si>
    <t>Осуществление переданных полномочий Российской Федерации на государственную регистрацию актов гражданского состояния за счет средств федерального бюджета</t>
  </si>
  <si>
    <t>Осуществление переданных полномочий по хранению, комплектованию, учету и использованию архивных документов, относящихся к государственной собственности Ханты- Мансийского автономного округа- Югры за счет средств бюджета автономного округа</t>
  </si>
  <si>
    <t>Осуществление переданных полномочий в сфере трудовых отношений и государственного управления охраной труда за счет средств бюджета автономного округа</t>
  </si>
  <si>
    <t>Осуществление переданных полномочий по созданию административных комиссий за счет средств бюджета автономного округа</t>
  </si>
  <si>
    <t>Осуществление переданных полномочий по созданию и осуществлению деятельности муниципальных комиссий по делам несовершеннолетних и защите их прав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</si>
  <si>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 за счет средств бюджета автономного округа</t>
  </si>
  <si>
    <t>Осуществление переданных полномочий Российской Федерации на государственную регистрацию актов гражданского состояния</t>
  </si>
  <si>
    <t>Осуществление переданных полномочий в сфере трудовых отношений и государственного управления охраной труда</t>
  </si>
  <si>
    <t>Осуществление переданных полномочий по созданию административных комиссий</t>
  </si>
  <si>
    <t>Осуществление переданных полномочий по образованию и организации деятельности комиссий по делам несовершеннолетних и защите их прав</t>
  </si>
  <si>
    <t>Основное мероприятие "Осуществление государственных полномочий по составлению (изменению и дополнению) списков кандидатов в присяжные заседатели федеральных судов общей юрисдикции "</t>
  </si>
  <si>
    <t>Осуществление переданных полномочий по составлению (изменению) списков кандидатов в присяжные заседатели федеральных судов общей юрисдикции в Российской Федерации за счет средств федерального бюджета</t>
  </si>
  <si>
    <t>Основное мероприятие "Государственная поддержка развития растениеводства и животноводства, переработки и реализации продукции"</t>
  </si>
  <si>
    <t>Осуществление переданных полномочий на поддержку и развитие растениеводства за счет средств бюджета автономного округа</t>
  </si>
  <si>
    <t>Осуществление переданных полномочий на поддержку животноводства, переработки и реализации продукции животноводства за счет средств бюджета автономного округа</t>
  </si>
  <si>
    <t>Осуществление переданных полномочий на поддержку и развитие малых форм хозяйствования за счет средств бюджета автономного округа</t>
  </si>
  <si>
    <t>Осуществление переданных полномочий на поддержку и развитие животноводства за счет средств бюджета автономного округа</t>
  </si>
  <si>
    <t>Подпрограмма "Развитие конкуренции и потребительского рынка"</t>
  </si>
  <si>
    <t>На реализацию инициативного проекта "Организация стрит-ритейла в городе Нефтеюганске"</t>
  </si>
  <si>
    <t>Подпрограмма "Развитие малого и среднего предпринимательства"</t>
  </si>
  <si>
    <t>Основное мероприятие "Популяризация предпринимательства"</t>
  </si>
  <si>
    <t>Региональный проект "Создание условий для легкого старта и комфортного ведения бизнеса"</t>
  </si>
  <si>
    <t>Финансовая поддержка субъектов малого и среднего предпринимательства, впервые зарегистрированных и действующих менее одного года за счет средств бюджета автономного округа</t>
  </si>
  <si>
    <t>Финансовая поддержка субъектов малого и среднего предпринимательства, впервые зарегистрированных и действующих менее одного года</t>
  </si>
  <si>
    <t>Региональный проект "Акселерация субъектов малого и среднего предпринимательства"</t>
  </si>
  <si>
    <t>Финансовая поддержка субъектов малого и среднего предпринимательства за счет средств бюджета автономного округа</t>
  </si>
  <si>
    <t>Финансовая поддержка субъектов малого и среднего предпринимательства</t>
  </si>
  <si>
    <t>Региональный проект "Популяризация предпринимательства"</t>
  </si>
  <si>
    <t>Поддержка малого и среднего предпринимательства за счет бюджета автономного округа</t>
  </si>
  <si>
    <t>Поддержка малого и среднего предпринимательства</t>
  </si>
  <si>
    <t>Подпрограмма "Своевременное и достоверное информирование населения о деятельности органов местного самоуправления муниципального образования город Нефтеюганск"</t>
  </si>
  <si>
    <t>Основное мероприятие "Создание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t>
  </si>
  <si>
    <t>Муниципальная программа "Развитие транспортной системы в городе Нефтеюганске"</t>
  </si>
  <si>
    <t>Подпрограмма "Транспорт"</t>
  </si>
  <si>
    <t>Основное мероприятие "Обеспечение доступности и повышение качества транспортных услуг автомобильным транспортом"</t>
  </si>
  <si>
    <t>Подпрограмма "Автомобильные дороги"</t>
  </si>
  <si>
    <t>Основное мероприятие "Строительство (реконструкция), капитальный ремонт и ремонт автомобильных дорог общего пользования местного значения"</t>
  </si>
  <si>
    <t>Ремонт автомобильных дорог</t>
  </si>
  <si>
    <t>Основное мероприятие "Обеспечение функционирования сети автомобильных дорог общего пользования местного значения"</t>
  </si>
  <si>
    <t>Подпрограмма "Безопасность дорожного движения"</t>
  </si>
  <si>
    <t>Основное мероприятие "Улучшение условий дорожного движения и устранение опасных участков на улично-дорожной сети"</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</si>
  <si>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 за счет средств бюджета автономного округа</t>
  </si>
  <si>
    <t>На приобретение и установку работающих в автоматическом режиме специальных технических средств, имеющих функции фото- и киносъемки, видеозаписи для фиксации нарушений правил дорожного движения</t>
  </si>
  <si>
    <t>Муниципальная программа "Управление муниципальными финансами города Нефтеюганска"</t>
  </si>
  <si>
    <t>Подпрограмма "Организация бюджетного процесса в городе Нефтеюганске"</t>
  </si>
  <si>
    <t>Основное мероприятие "Обеспечение деятельности департамента финансов"</t>
  </si>
  <si>
    <t>Подпрограмма "Управление муниципальным долгом города Нефтеюганска"</t>
  </si>
  <si>
    <t>Основное мероприятие "Обслуживание муниципального долга"</t>
  </si>
  <si>
    <t>Процентные платежи по муниципальному долгу</t>
  </si>
  <si>
    <t>Муниципальная программа "Управление муниципальным имуществом города Нефтеюганска"</t>
  </si>
  <si>
    <t>Основное мероприятие "Управление и распоряжение муниципальным имуществом города Нефтеюганска"</t>
  </si>
  <si>
    <t>Основное мероприятие "Обеспечение деятельности департамента муниципального имущества администрации города Нефтеюганска"</t>
  </si>
  <si>
    <t>Основное мероприятие "Обеспечение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 органам администрации города Нефтеюганска, за исключением переданного в пользование муниципальным учреждениям"</t>
  </si>
  <si>
    <t>Строительство, реконструкция, капитальный ремонт объектов муниципальной собственности</t>
  </si>
  <si>
    <t>Основное мероприятие "Осуществление сноса (демонтажа) нежилых объектов/сооружений недвижимости, за исключением объектов коммунальной инфраструктуры"</t>
  </si>
  <si>
    <t>Муниципальная программа "Укрепление межнационального и межконфессионального согласия, профилактика экстремизма в городе Нефтеюганске"</t>
  </si>
  <si>
    <t>Подпрограмма "Укрепление межнационального и межконфессионального согласия, поддержка и развитие языков и культуры народов Российской Федерации, проживающих на территории муниципального образования, обеспечение социальной и культурной адаптации мигрантов, профилактика межнациональных (межэтнических), межконфессиональных конфликтов"</t>
  </si>
  <si>
    <t>Основное мероприятие "Содействие религиозным организациям в культурно-просветительской и социально-значимой деятельности, направленной на развитие межнационального и межконфессионального диалога, возрождению семейных ценностей, противодействию экстремизму, национальной и религиозной нетерпимости"</t>
  </si>
  <si>
    <t>Основное мероприятие "Укрепление общероссийской гражданской идентичности. Торжественные мероприятия, приуроченные к памятным датам в истории народов России, государственным праздникам (День Конституции России, День России, День государственного флага России, День народного единства)"</t>
  </si>
  <si>
    <t>Основное мероприятие "Развитие и использование потенциала молодежи в интересах укрепления единства российской нации, упрочения мира и согласия"</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</si>
  <si>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 за счет средств бюджета автономного округа</t>
  </si>
  <si>
    <t>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</si>
  <si>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Основное мероприятие "Содействие этнокультурному многообразию народов России"</t>
  </si>
  <si>
    <t>Основное мероприятие "Реализация мер, направленных на социальную и культурную адаптацию мигрантов"</t>
  </si>
  <si>
    <t>Основное мероприятие "Проведение информационных кампаний, направленных на укрепление общероссийского гражданского единства и гармонизацию межнациональных и межконфессиональных отношений, профилактику экстремизма"</t>
  </si>
  <si>
    <t>Подпрограмма "Участие в профилактике экстремизма, а также в минимизации и (или) ликвидации последствий проявлений экстремизма"</t>
  </si>
  <si>
    <t>Основное мероприятие "Обеспечение мониторинга состояния межнациональных, межконфессиональных отношений и раннего предупреждения конфликтных ситуаций и выявления фактов распространения идеологии экстремизма"</t>
  </si>
  <si>
    <t>Основное мероприятие "Организация и проведение среди молодёжи города мероприятий, направленных на воспитание уважения к представителям разных этносов, профилактику экстремистских проявлений, мониторинг экстремистских настроений</t>
  </si>
  <si>
    <t>Основное мероприятие "Проведение в образовательных организациях мероприятий по воспитанию патриотизма, культуры мирного поведения, по обучению навыкам бесконфликтного общения, а также умению отстаивать собственное мнение, противодействовать социально опасному поведению, в том числе вовлечению в экстремистскую деятельность, всеми законными средствами"</t>
  </si>
  <si>
    <t>Основное мероприятие "Организация просветительской работы среди обучающихся общеобразовательных организаций, направленной на формирование знаний об ответственности за участие в экстремистской деятельности, разжигание межнациональной, межрелигиозной розни"</t>
  </si>
  <si>
    <t>Основное мероприятие "Повышение профессионального уровня работников образовательных организаций в сфере профилактики экстремизма, разработка и внедрение новых педагогических методик, направленных на профилактику экстремизма"</t>
  </si>
  <si>
    <t>Муниципальная программа "Профилактика терроризма в городе Нефтеюганске"</t>
  </si>
  <si>
    <t>Основное мероприятие "Организация и проведение профилактической работы с детьми мигрантов"</t>
  </si>
  <si>
    <t>Основное мероприятие "Повышение квалификации по вопросам профилактики терроризма муниципальных служащих и работников муниципальных учреждений"</t>
  </si>
  <si>
    <t>Основное мероприятие "Повышение уровня антитеррористической защищенности муниципальных объектов"</t>
  </si>
  <si>
    <t>Муниципальная программа "Поддержка социально ориентированных некоммерческих организаций, осуществляющих деятельность в городе Нефтеюганске"</t>
  </si>
  <si>
    <t>Основное мероприятие "Оказание финансовой и имущественной поддержки социально ориентированным некоммерческим организациям"</t>
  </si>
  <si>
    <t>На оплату коммунальных услуг, содержание имущества социально-ориентированным некоммерческим организациям, не являющимся муниципальными учреждениями, осуществляющим деятельность в предоставлении общего образования на территории города Нефтеюганска</t>
  </si>
  <si>
    <t>На реализацию социально значимых проектов социально ориентированным некоммерческим организациям, не являющимся муниципальными учреждениями, осуществляющим деятельность в городе Нефтеюганске</t>
  </si>
  <si>
    <t>Основное мероприятие "Оказание информационной и консультационной поддерки некоммерческиим организациям"</t>
  </si>
  <si>
    <t>Основное мероприятие "Обеспечение условий развития форм непосредственного осуществления населением местного самоуправления и участия населения в осуществлении местного самоуправления"</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</si>
  <si>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 за счет средств бюджета автономного округа</t>
  </si>
  <si>
    <t>Реализация мероприятий, направленных на развитие форм непосредственного осуществления населением местного самоуправления и участия населения в осуществлении местного самоуправления</t>
  </si>
  <si>
    <t>Непрограммные расходы</t>
  </si>
  <si>
    <t>Резервные средства</t>
  </si>
  <si>
    <t>Расходы резервных фондов местных администраций</t>
  </si>
  <si>
    <t>Руководство и управление в сфере установленных функций</t>
  </si>
  <si>
    <t>Условно утвержденные расходы</t>
  </si>
  <si>
    <t>Глава муниципального образования</t>
  </si>
  <si>
    <t>Председатель представительного органа муниципального образования</t>
  </si>
  <si>
    <t>Депутаты представительного органа муниципального образования</t>
  </si>
  <si>
    <t>Руководитель контрольно-счётной палаты муниципального образования и его заместители</t>
  </si>
  <si>
    <t>Иные непрограммные расходы</t>
  </si>
  <si>
    <t>Реализация функций органов местного самоуправления города, связанных с общегородским управлением</t>
  </si>
  <si>
    <t>Доплата к пенсии муниципальных служащих</t>
  </si>
  <si>
    <t>Прочие выплаты по обязательствам муниципального образования</t>
  </si>
  <si>
    <t>Обеспечение проведения выборов и референдумов</t>
  </si>
  <si>
    <t>Проведение выборов в представительные органы муниципального образования</t>
  </si>
  <si>
    <t>Дополнительные меры социальной поддержки</t>
  </si>
  <si>
    <t>Единовременная выплата одному из членов семьи (супруге (супругу), детям, родителям), проживающему в городе Нефтеюганске, военнослужащего, погибшего в ходе специальной военной операции на территориях Донецкой Народной Республики, Луганской Народной Республики и Украины</t>
  </si>
  <si>
    <t>Оказание содействия в подготовке проведения общероссийского голосования, а также в информировании граждан Российской Федерации о такой подготовке</t>
  </si>
  <si>
    <t>Реализация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 за счет резервного фонда Правительства Российской Федерации</t>
  </si>
  <si>
    <t>061P500000</t>
  </si>
  <si>
    <t>Наименование</t>
  </si>
  <si>
    <t>Столбец1</t>
  </si>
  <si>
    <t>0200000000</t>
  </si>
  <si>
    <t>0210000000</t>
  </si>
  <si>
    <t>0210100000</t>
  </si>
  <si>
    <t>0210100590</t>
  </si>
  <si>
    <t>0210161804</t>
  </si>
  <si>
    <t>0210182470</t>
  </si>
  <si>
    <t>0210182480</t>
  </si>
  <si>
    <t>0210184030</t>
  </si>
  <si>
    <t>0210184050</t>
  </si>
  <si>
    <t>0210184301</t>
  </si>
  <si>
    <t>0210184302</t>
  </si>
  <si>
    <t>0210184303</t>
  </si>
  <si>
    <t>0210184304</t>
  </si>
  <si>
    <t>0210185060</t>
  </si>
  <si>
    <t>0210185160</t>
  </si>
  <si>
    <t>0210199990</t>
  </si>
  <si>
    <t>002101L3040</t>
  </si>
  <si>
    <t>002101S2480</t>
  </si>
  <si>
    <t>0210200000</t>
  </si>
  <si>
    <t>0210242110</t>
  </si>
  <si>
    <t>0210282090</t>
  </si>
  <si>
    <t>0210299990</t>
  </si>
  <si>
    <t>002102S2090</t>
  </si>
  <si>
    <t>0210300000</t>
  </si>
  <si>
    <t>0210399990</t>
  </si>
  <si>
    <t>0210500000</t>
  </si>
  <si>
    <t>0210553030</t>
  </si>
  <si>
    <t>0210600000</t>
  </si>
  <si>
    <t>002106L3040</t>
  </si>
  <si>
    <t>0021E100000</t>
  </si>
  <si>
    <t>0021E182680</t>
  </si>
  <si>
    <t>0021E182690</t>
  </si>
  <si>
    <t>0021E1S2680</t>
  </si>
  <si>
    <t>0021E1S2690</t>
  </si>
  <si>
    <t>0021E200000</t>
  </si>
  <si>
    <t>0021E254910</t>
  </si>
  <si>
    <t>0220000000</t>
  </si>
  <si>
    <t>0220100000</t>
  </si>
  <si>
    <t>0220184305</t>
  </si>
  <si>
    <t>0220199990</t>
  </si>
  <si>
    <t>0230000000</t>
  </si>
  <si>
    <t>0230100000</t>
  </si>
  <si>
    <t>0230120010</t>
  </si>
  <si>
    <t>0230182050</t>
  </si>
  <si>
    <t>0230184080</t>
  </si>
  <si>
    <t>002301S2050</t>
  </si>
  <si>
    <t>0240000000</t>
  </si>
  <si>
    <t>0240100000</t>
  </si>
  <si>
    <t>0240100590</t>
  </si>
  <si>
    <t>0240120610</t>
  </si>
  <si>
    <t>0240185060</t>
  </si>
  <si>
    <t>0240185160</t>
  </si>
  <si>
    <t>0240199990</t>
  </si>
  <si>
    <t>0240200000</t>
  </si>
  <si>
    <t>0240299990</t>
  </si>
  <si>
    <t>0250000000</t>
  </si>
  <si>
    <t>0250100000</t>
  </si>
  <si>
    <t>0250102040</t>
  </si>
  <si>
    <t>0250102400</t>
  </si>
  <si>
    <t>0250200000</t>
  </si>
  <si>
    <t>0250200590</t>
  </si>
  <si>
    <t>0250299990</t>
  </si>
  <si>
    <t>0260000000</t>
  </si>
  <si>
    <t>0260100000</t>
  </si>
  <si>
    <t>0260199990</t>
  </si>
  <si>
    <t>0300000000</t>
  </si>
  <si>
    <t>0310000000</t>
  </si>
  <si>
    <t>0310100000</t>
  </si>
  <si>
    <t>0310184060</t>
  </si>
  <si>
    <t>0310200000</t>
  </si>
  <si>
    <t>0310284310</t>
  </si>
  <si>
    <t>003102G4310</t>
  </si>
  <si>
    <t>0320000000</t>
  </si>
  <si>
    <t>0320100000</t>
  </si>
  <si>
    <t>0320184320</t>
  </si>
  <si>
    <t>0320184321</t>
  </si>
  <si>
    <t>0320184322</t>
  </si>
  <si>
    <t>003201G4070</t>
  </si>
  <si>
    <t>003201G4320</t>
  </si>
  <si>
    <t>0400000000</t>
  </si>
  <si>
    <t>0400100000</t>
  </si>
  <si>
    <t>0400199990</t>
  </si>
  <si>
    <t>0400200000</t>
  </si>
  <si>
    <t>0400299990</t>
  </si>
  <si>
    <t>0500000000</t>
  </si>
  <si>
    <t>0510000000</t>
  </si>
  <si>
    <t>0510100000</t>
  </si>
  <si>
    <t>0510100590</t>
  </si>
  <si>
    <t>0510182520</t>
  </si>
  <si>
    <t>0510185160</t>
  </si>
  <si>
    <t>005101L4660</t>
  </si>
  <si>
    <t>005101L5190</t>
  </si>
  <si>
    <t>005101S2520</t>
  </si>
  <si>
    <t>0510200000</t>
  </si>
  <si>
    <t>0510200590</t>
  </si>
  <si>
    <t>0510285160</t>
  </si>
  <si>
    <t>0510300000</t>
  </si>
  <si>
    <t>0510399990</t>
  </si>
  <si>
    <t>0510500000</t>
  </si>
  <si>
    <t>0510520650</t>
  </si>
  <si>
    <t>0510542110</t>
  </si>
  <si>
    <t>0051A100000</t>
  </si>
  <si>
    <t>0051A155190</t>
  </si>
  <si>
    <t>0051A155900</t>
  </si>
  <si>
    <t>0051A155970</t>
  </si>
  <si>
    <t>0530000000</t>
  </si>
  <si>
    <t>0530100000</t>
  </si>
  <si>
    <t>0530102040</t>
  </si>
  <si>
    <t>0530102400</t>
  </si>
  <si>
    <t>0530200000</t>
  </si>
  <si>
    <t>0530261803</t>
  </si>
  <si>
    <t>0530261806</t>
  </si>
  <si>
    <t>0600000000</t>
  </si>
  <si>
    <t>0610000000</t>
  </si>
  <si>
    <t>0610100000</t>
  </si>
  <si>
    <t>0610200000</t>
  </si>
  <si>
    <t>0610300000</t>
  </si>
  <si>
    <t>0620000000</t>
  </si>
  <si>
    <t>0620100000</t>
  </si>
  <si>
    <t>0620185160</t>
  </si>
  <si>
    <t>0620199990</t>
  </si>
  <si>
    <t>0620200000</t>
  </si>
  <si>
    <t>0620242110</t>
  </si>
  <si>
    <t>0620282120</t>
  </si>
  <si>
    <t>0620299990</t>
  </si>
  <si>
    <t>006202S2120</t>
  </si>
  <si>
    <t>0630000000</t>
  </si>
  <si>
    <t>0630100000</t>
  </si>
  <si>
    <t>0630102400</t>
  </si>
  <si>
    <t>0630200000</t>
  </si>
  <si>
    <t>0630261805</t>
  </si>
  <si>
    <t>01100000000</t>
  </si>
  <si>
    <t>01110000000</t>
  </si>
  <si>
    <t>01110100000</t>
  </si>
  <si>
    <t>01110120800</t>
  </si>
  <si>
    <t>01110182671</t>
  </si>
  <si>
    <t>01110182761</t>
  </si>
  <si>
    <t>011101S2671</t>
  </si>
  <si>
    <t>011101S2761</t>
  </si>
  <si>
    <t>01110200000</t>
  </si>
  <si>
    <t>01110242110</t>
  </si>
  <si>
    <t>01110282673</t>
  </si>
  <si>
    <t>01110282674</t>
  </si>
  <si>
    <t>01110282767</t>
  </si>
  <si>
    <t>0111028276B</t>
  </si>
  <si>
    <t>0111028276D</t>
  </si>
  <si>
    <t>011102S2673</t>
  </si>
  <si>
    <t>011102S2674</t>
  </si>
  <si>
    <t>011102S2767</t>
  </si>
  <si>
    <t>011102S276B</t>
  </si>
  <si>
    <t>011102S276D</t>
  </si>
  <si>
    <t>01110300000</t>
  </si>
  <si>
    <t>01110382766</t>
  </si>
  <si>
    <t>01110399990</t>
  </si>
  <si>
    <t>011103S2766</t>
  </si>
  <si>
    <t>01110500000</t>
  </si>
  <si>
    <t>01110582672</t>
  </si>
  <si>
    <t>01110582766</t>
  </si>
  <si>
    <t>01110599990</t>
  </si>
  <si>
    <t>011105S2672</t>
  </si>
  <si>
    <t>011105S2766</t>
  </si>
  <si>
    <t>01120000000</t>
  </si>
  <si>
    <t>01120100000</t>
  </si>
  <si>
    <t>01120182661</t>
  </si>
  <si>
    <t>01120182762</t>
  </si>
  <si>
    <t>011201S2661</t>
  </si>
  <si>
    <t>011201S2762</t>
  </si>
  <si>
    <t>01120200000</t>
  </si>
  <si>
    <t>01120282663</t>
  </si>
  <si>
    <t>01120299990</t>
  </si>
  <si>
    <t>011202S2173</t>
  </si>
  <si>
    <t>011202S2663</t>
  </si>
  <si>
    <t>01120300000</t>
  </si>
  <si>
    <t>01120399990</t>
  </si>
  <si>
    <t>01120500000</t>
  </si>
  <si>
    <t>011205L1780</t>
  </si>
  <si>
    <t>0112F300000</t>
  </si>
  <si>
    <t>0112F367483</t>
  </si>
  <si>
    <t>0112F367484</t>
  </si>
  <si>
    <t>0112F36748S</t>
  </si>
  <si>
    <t>01130000000</t>
  </si>
  <si>
    <t>01130100000</t>
  </si>
  <si>
    <t>011301L4970</t>
  </si>
  <si>
    <t>01130200000</t>
  </si>
  <si>
    <t>01130251350</t>
  </si>
  <si>
    <t>01130251760</t>
  </si>
  <si>
    <t>01130284220</t>
  </si>
  <si>
    <t>01140000000</t>
  </si>
  <si>
    <t>01140100000</t>
  </si>
  <si>
    <t>01140100590</t>
  </si>
  <si>
    <t>01140102040</t>
  </si>
  <si>
    <t>01140102400</t>
  </si>
  <si>
    <t>01200000000</t>
  </si>
  <si>
    <t>01210000000</t>
  </si>
  <si>
    <t>01210100000</t>
  </si>
  <si>
    <t>01210142110</t>
  </si>
  <si>
    <t>01210199990</t>
  </si>
  <si>
    <t>01210200000</t>
  </si>
  <si>
    <t>01210261101</t>
  </si>
  <si>
    <t>01210261102</t>
  </si>
  <si>
    <t>01210300000</t>
  </si>
  <si>
    <t>01210399990</t>
  </si>
  <si>
    <t>0121F500000</t>
  </si>
  <si>
    <t>0121F552430</t>
  </si>
  <si>
    <t>0121F582140</t>
  </si>
  <si>
    <t>0121F599990</t>
  </si>
  <si>
    <t>0121F5S2140</t>
  </si>
  <si>
    <t>0121G500000</t>
  </si>
  <si>
    <t>01220000000</t>
  </si>
  <si>
    <t>01220100000</t>
  </si>
  <si>
    <t>01220120750</t>
  </si>
  <si>
    <t>01220120760</t>
  </si>
  <si>
    <t>01230000000</t>
  </si>
  <si>
    <t>01230100000</t>
  </si>
  <si>
    <t>01230120020</t>
  </si>
  <si>
    <t>01230185160</t>
  </si>
  <si>
    <t>01230200000</t>
  </si>
  <si>
    <t>01230299990</t>
  </si>
  <si>
    <t>01230300000</t>
  </si>
  <si>
    <t>01240000000</t>
  </si>
  <si>
    <t>01240100000</t>
  </si>
  <si>
    <t>01240142110</t>
  </si>
  <si>
    <t>01240184200</t>
  </si>
  <si>
    <t>01240184280</t>
  </si>
  <si>
    <t>01240184290</t>
  </si>
  <si>
    <t>01240199990</t>
  </si>
  <si>
    <t>012401G4200</t>
  </si>
  <si>
    <t>01240200000</t>
  </si>
  <si>
    <t>01240242110</t>
  </si>
  <si>
    <t>01240261100</t>
  </si>
  <si>
    <t>01240285160</t>
  </si>
  <si>
    <t>01240299990</t>
  </si>
  <si>
    <t>01240300000</t>
  </si>
  <si>
    <t>01240320771</t>
  </si>
  <si>
    <t>01240320772</t>
  </si>
  <si>
    <t>01240320773</t>
  </si>
  <si>
    <t>01240382751</t>
  </si>
  <si>
    <t>01240382754</t>
  </si>
  <si>
    <t>012403S2751</t>
  </si>
  <si>
    <t>012403S2754</t>
  </si>
  <si>
    <t>0124F200000</t>
  </si>
  <si>
    <t>0124F255550</t>
  </si>
  <si>
    <t>0124F2S2600</t>
  </si>
  <si>
    <t>0124G100000</t>
  </si>
  <si>
    <t>0124G152420</t>
  </si>
  <si>
    <t>0124G199990</t>
  </si>
  <si>
    <t>01250000000</t>
  </si>
  <si>
    <t>01250100000</t>
  </si>
  <si>
    <t>01250100590</t>
  </si>
  <si>
    <t>01250102040</t>
  </si>
  <si>
    <t>01250102400</t>
  </si>
  <si>
    <t>01260000000</t>
  </si>
  <si>
    <t>01260100000</t>
  </si>
  <si>
    <t>01260161103</t>
  </si>
  <si>
    <t>01260182591</t>
  </si>
  <si>
    <t>01260199990</t>
  </si>
  <si>
    <t>012601S2591</t>
  </si>
  <si>
    <t>01270000000</t>
  </si>
  <si>
    <t>01270100000</t>
  </si>
  <si>
    <t>01270199990</t>
  </si>
  <si>
    <t>01270200000</t>
  </si>
  <si>
    <t>01270299990</t>
  </si>
  <si>
    <t>01300000000</t>
  </si>
  <si>
    <t>01310000000</t>
  </si>
  <si>
    <t>01310100000</t>
  </si>
  <si>
    <t>01310182300</t>
  </si>
  <si>
    <t>01310199990</t>
  </si>
  <si>
    <t>013101S2300</t>
  </si>
  <si>
    <t>01310200000</t>
  </si>
  <si>
    <t>01310220050</t>
  </si>
  <si>
    <t>01310300000</t>
  </si>
  <si>
    <t>01310399990</t>
  </si>
  <si>
    <t>01310400000</t>
  </si>
  <si>
    <t>01310500000</t>
  </si>
  <si>
    <t>01310600000</t>
  </si>
  <si>
    <t>01310700000</t>
  </si>
  <si>
    <t>01310799990</t>
  </si>
  <si>
    <t>01320000000</t>
  </si>
  <si>
    <t>01320200000</t>
  </si>
  <si>
    <t>01320200001</t>
  </si>
  <si>
    <t>01320285230</t>
  </si>
  <si>
    <t>01320299990</t>
  </si>
  <si>
    <t>01320300000</t>
  </si>
  <si>
    <t>01320385230</t>
  </si>
  <si>
    <t>01320399990</t>
  </si>
  <si>
    <t>01320400000</t>
  </si>
  <si>
    <t>01320485230</t>
  </si>
  <si>
    <t>01320499990</t>
  </si>
  <si>
    <t>01400000000</t>
  </si>
  <si>
    <t>01410000000</t>
  </si>
  <si>
    <t>01410100000</t>
  </si>
  <si>
    <t>01410142110</t>
  </si>
  <si>
    <t>01410199990</t>
  </si>
  <si>
    <t>01420000000</t>
  </si>
  <si>
    <t>01420100000</t>
  </si>
  <si>
    <t>01420199990</t>
  </si>
  <si>
    <t>01600000000</t>
  </si>
  <si>
    <t>01610000000</t>
  </si>
  <si>
    <t>01610400000</t>
  </si>
  <si>
    <t>01610400590</t>
  </si>
  <si>
    <t>01610402040</t>
  </si>
  <si>
    <t>01610500000</t>
  </si>
  <si>
    <t>01610502400</t>
  </si>
  <si>
    <t>01610554690</t>
  </si>
  <si>
    <t>01610600000</t>
  </si>
  <si>
    <t>01610699990</t>
  </si>
  <si>
    <t>01620000000</t>
  </si>
  <si>
    <t>01620100000</t>
  </si>
  <si>
    <t>01620159300</t>
  </si>
  <si>
    <t>01620184100</t>
  </si>
  <si>
    <t>01620184120</t>
  </si>
  <si>
    <t>01620184250</t>
  </si>
  <si>
    <t>01620184270</t>
  </si>
  <si>
    <t>016201D9300</t>
  </si>
  <si>
    <t>016201F9300</t>
  </si>
  <si>
    <t>016201G4120</t>
  </si>
  <si>
    <t>016201G4250</t>
  </si>
  <si>
    <t>016201G4270</t>
  </si>
  <si>
    <t>01620200000</t>
  </si>
  <si>
    <t>01620251200</t>
  </si>
  <si>
    <t>01620300000</t>
  </si>
  <si>
    <t>01620384140</t>
  </si>
  <si>
    <t>01620384150</t>
  </si>
  <si>
    <t>01620384170</t>
  </si>
  <si>
    <t>01620384350</t>
  </si>
  <si>
    <t>01630000000</t>
  </si>
  <si>
    <t>01630300000</t>
  </si>
  <si>
    <t>01630320774</t>
  </si>
  <si>
    <t>01640000000</t>
  </si>
  <si>
    <t>01640400000</t>
  </si>
  <si>
    <t>01640499990</t>
  </si>
  <si>
    <t>0164I400000</t>
  </si>
  <si>
    <t>0164I482320</t>
  </si>
  <si>
    <t>0164I499990</t>
  </si>
  <si>
    <t>0164I4S2320</t>
  </si>
  <si>
    <t>0164I500000</t>
  </si>
  <si>
    <t>0164I582380</t>
  </si>
  <si>
    <t>0164I599990</t>
  </si>
  <si>
    <t>0164I5S2380</t>
  </si>
  <si>
    <t>0164I800000</t>
  </si>
  <si>
    <t>0164I882380</t>
  </si>
  <si>
    <t>0164I899990</t>
  </si>
  <si>
    <t>0164I8S2380</t>
  </si>
  <si>
    <t>01650000000</t>
  </si>
  <si>
    <t>01650100000</t>
  </si>
  <si>
    <t>01650100590</t>
  </si>
  <si>
    <t>01650185160</t>
  </si>
  <si>
    <t>01650199990</t>
  </si>
  <si>
    <t>01800000000</t>
  </si>
  <si>
    <t>01810000000</t>
  </si>
  <si>
    <t>01810100000</t>
  </si>
  <si>
    <t>01810199990</t>
  </si>
  <si>
    <t>01820000000</t>
  </si>
  <si>
    <t>01820100000</t>
  </si>
  <si>
    <t>01820120780</t>
  </si>
  <si>
    <t>01820142110</t>
  </si>
  <si>
    <t>01820200000</t>
  </si>
  <si>
    <t>01820299990</t>
  </si>
  <si>
    <t>01830000000</t>
  </si>
  <si>
    <t>01830100000</t>
  </si>
  <si>
    <t>01830142110</t>
  </si>
  <si>
    <t>01830182810</t>
  </si>
  <si>
    <t>01830199990</t>
  </si>
  <si>
    <t>018301S2810</t>
  </si>
  <si>
    <t>01900000000</t>
  </si>
  <si>
    <t>01910000000</t>
  </si>
  <si>
    <t>01910100000</t>
  </si>
  <si>
    <t>01910102040</t>
  </si>
  <si>
    <t>01910102400</t>
  </si>
  <si>
    <t>01920000000</t>
  </si>
  <si>
    <t>01920100000</t>
  </si>
  <si>
    <t>01920120170</t>
  </si>
  <si>
    <t>02200000000</t>
  </si>
  <si>
    <t>02200100000</t>
  </si>
  <si>
    <t>02200199990</t>
  </si>
  <si>
    <t>02200200000</t>
  </si>
  <si>
    <t>02200202040</t>
  </si>
  <si>
    <t>02200202400</t>
  </si>
  <si>
    <t>02200300000</t>
  </si>
  <si>
    <t>02200320900</t>
  </si>
  <si>
    <t>02200399990</t>
  </si>
  <si>
    <t>02200400000</t>
  </si>
  <si>
    <t>02200499990</t>
  </si>
  <si>
    <t>02300000000</t>
  </si>
  <si>
    <t>02310000000</t>
  </si>
  <si>
    <t>02310100000</t>
  </si>
  <si>
    <t>02310200000</t>
  </si>
  <si>
    <t>02310300000</t>
  </si>
  <si>
    <t>02310382560</t>
  </si>
  <si>
    <t>023103S2560</t>
  </si>
  <si>
    <t>02310400000</t>
  </si>
  <si>
    <t>02310499990</t>
  </si>
  <si>
    <t>02310600000</t>
  </si>
  <si>
    <t>02310699990</t>
  </si>
  <si>
    <t>02310700000</t>
  </si>
  <si>
    <t>02320000000</t>
  </si>
  <si>
    <t>02320100000</t>
  </si>
  <si>
    <t>02320199990</t>
  </si>
  <si>
    <t>02320200000</t>
  </si>
  <si>
    <t>02320299990</t>
  </si>
  <si>
    <t>02320300000</t>
  </si>
  <si>
    <t>02320382560</t>
  </si>
  <si>
    <t>02320399990</t>
  </si>
  <si>
    <t>023203S2560</t>
  </si>
  <si>
    <t>02320400000</t>
  </si>
  <si>
    <t>02320499990</t>
  </si>
  <si>
    <t>02320500000</t>
  </si>
  <si>
    <t>02320582560</t>
  </si>
  <si>
    <t>02320599990</t>
  </si>
  <si>
    <t>023205S2560</t>
  </si>
  <si>
    <t>02400000000</t>
  </si>
  <si>
    <t>02400200000</t>
  </si>
  <si>
    <t>02400400000</t>
  </si>
  <si>
    <t>02400499990</t>
  </si>
  <si>
    <t>02400800000</t>
  </si>
  <si>
    <t>02400885160</t>
  </si>
  <si>
    <t>02400899990</t>
  </si>
  <si>
    <t>02500000000</t>
  </si>
  <si>
    <t>02500100000</t>
  </si>
  <si>
    <t>02500161801</t>
  </si>
  <si>
    <t>02500161802</t>
  </si>
  <si>
    <t>02500200000</t>
  </si>
  <si>
    <t>02500300000</t>
  </si>
  <si>
    <t>02500382630</t>
  </si>
  <si>
    <t>025003S2630</t>
  </si>
  <si>
    <t>04000000000</t>
  </si>
  <si>
    <t>04000100000</t>
  </si>
  <si>
    <t>04000120210</t>
  </si>
  <si>
    <t>04000200000</t>
  </si>
  <si>
    <t>04000200999</t>
  </si>
  <si>
    <t>04000202030</t>
  </si>
  <si>
    <t>04000202040</t>
  </si>
  <si>
    <t>04000202110</t>
  </si>
  <si>
    <t>04000202120</t>
  </si>
  <si>
    <t>04000202250</t>
  </si>
  <si>
    <t>04000202400</t>
  </si>
  <si>
    <t>04000220980</t>
  </si>
  <si>
    <t>04000300000</t>
  </si>
  <si>
    <t>04000320950</t>
  </si>
  <si>
    <t>04000320970</t>
  </si>
  <si>
    <t>04000400000</t>
  </si>
  <si>
    <t>04000420980</t>
  </si>
  <si>
    <t>04000500000</t>
  </si>
  <si>
    <t>04000572701</t>
  </si>
  <si>
    <t>0400W400000</t>
  </si>
  <si>
    <t>0400W458530</t>
  </si>
  <si>
    <t>sis</t>
  </si>
  <si>
    <t>номер подпрограммы</t>
  </si>
  <si>
    <t>Пункт подпрограммы</t>
  </si>
  <si>
    <t>Неуказаный тип средств</t>
  </si>
  <si>
    <t>Федеральный бюджет</t>
  </si>
  <si>
    <t>Бюджетные средства (Федеральный бюджет) Субвенции</t>
  </si>
  <si>
    <t>Бюджетные средства (Федеральный бюджет) Субсидии</t>
  </si>
  <si>
    <t>Бюджетные средства (Федеральный бюджет) Иные межбюджетные трансферты</t>
  </si>
  <si>
    <t>Бюджет субъекта РФ</t>
  </si>
  <si>
    <t>Бюджетные средства (Бюджет субъекта РФ) Субвенции</t>
  </si>
  <si>
    <t>Бюджетные средства (Бюджет субъекта РФ) Субвенции остатки</t>
  </si>
  <si>
    <t>Бюджетные средства (Бюджет субъекта РФ) Субсидии</t>
  </si>
  <si>
    <t>Бюджетные средства (Бюджет субъекта РФ) ГК Фонд развития территорий</t>
  </si>
  <si>
    <t>Бюджетные средства (Бюджет субъекта РФ) Субсидии остатки</t>
  </si>
  <si>
    <t>Бюджетные средства (Бюджет субъекта РФ) Иные межбюджетные трансферты</t>
  </si>
  <si>
    <t>Бюджетные средства (Бюджет субъекта РФ) Иные межбюджетные трансферты (наказы избирателей депутатам Думы ХМАО-Югры)</t>
  </si>
  <si>
    <t>Бюджетные средства (Бюджет субъекта РФ) Иные межбюджетные трансферты (наказы избирателей депутатам Думы ХМАО-Югры) остатки</t>
  </si>
  <si>
    <t>Бюджетные средства (Бюджет субъекта РФ)Иные межбюджетные трансферты остатки</t>
  </si>
  <si>
    <t>Безвозмездные поступления</t>
  </si>
  <si>
    <t>Бюджетные средства (Прочие безвозмездные поступления) Инициативные платежи</t>
  </si>
  <si>
    <t>Бюджетные средства (ООО "РН-Юганскнефтегаз") Договор № от 2022 (___________ руб.)</t>
  </si>
  <si>
    <t>Бюджетные средства (ООО "РН-Юганскнефтегаз") Договор №7 от 20.06.2017 (212 680 342 р.)</t>
  </si>
  <si>
    <t>Бюджетные средства (ООО "РН-Юганскнефтегаз") Договор №8 от 20.06.2017 (74 761 158 р.)</t>
  </si>
  <si>
    <t>Бюджетные средства (ООО "РН-Юганскнефтегаз") Договор № 1 от 02.07.2018 (243 090 000 руб.)</t>
  </si>
  <si>
    <t>Бюджетные средства (ООО "РН-Юганскнефтегаз") Договор № 2 от 02.07.2018 (43 910 000 руб.)</t>
  </si>
  <si>
    <t>Бюджетные средства (ООО "РН-Юганскнефтегаз") Договор № 27 от 01.10.2018 (262 567 944 руб.)</t>
  </si>
  <si>
    <t>Бюджетные средства (ООО "РН-Юганскнефтегаз") Договор №28 от 01.10.2018 ( 133 199 300 руб.)</t>
  </si>
  <si>
    <t>Бюджетные средства (ООО "РН-Юганскнефтегаз") Договор №2142019/2563Д от 04.12.2019 (192 042 100 рублей)</t>
  </si>
  <si>
    <t>Бюджетные средства (ООО "РН-Юганскнефтегаз") Договор №2142020/2834Д от 24.12.2020 (402 500 000 рублей)</t>
  </si>
  <si>
    <t>Бюджетные средства (ООО "РН-Юганскнефтегаз") Договор №2142021/3395Д от 29.12.2021 (247 976 000 рублей)</t>
  </si>
  <si>
    <t>Бюджет муниципального образования</t>
  </si>
  <si>
    <t>Бюджетные средства (Бюджет муниципального образования)</t>
  </si>
  <si>
    <t>Бюджетные средства (Бюджет муниципального образования) ввод (приобретение) новых объектов</t>
  </si>
  <si>
    <t>Бюджетные средства (Бюджет муниципального образования) остатки средств, неиспользованные в отчетном финансовом году</t>
  </si>
  <si>
    <t>Бюджетные средства (Бюджет муниципального образования) резервный фонд по постановлениям</t>
  </si>
  <si>
    <t>Бюджетные средства (Бюджет муниципального образования) резервный фонд по иным образом зарезервированным бюджетным ассигнованиям</t>
  </si>
  <si>
    <t>Бюджетные средства (Бюджет муниципального образования) резервный фонд по иным образом зарезервированным бюджетным ассигнованиям на обеспечение доли муниципального образования в соответствии с условиями государственных программ</t>
  </si>
  <si>
    <t>Бюджетные средства (Бюджет муниципального образования) резервный фонд по иным образом зарезервированным бюджетным ассигнованиям на реализацию инициативных проектов</t>
  </si>
  <si>
    <t>Бюджетные средства (Бюджет муниципального образования) резервный фонд по иным образом зарезервированным бюджетным ассигнованиям на исполнение судебных актов, предусматривающих обращение взыскания на средства бюджета города и (или) предусматривающих перечисление этих средств в счет оплаты судебных издержек, увеличения подлежащих уплате казенным учреждением сумм налогов, сборов, пеней, штрафов</t>
  </si>
  <si>
    <t xml:space="preserve">Бюджетные средства (Бюджет муниципального образования) резервный фонд по иным зарезервированным бюджетным ассигнованиям на обеспечение расходных обязательств, возникающих после ввода в эксплуатацию новых объектов муниципальной собственности </t>
  </si>
  <si>
    <t>Бюджетные средства (Бюджет муниципального образования) к юбилею города Нефтеюганска</t>
  </si>
  <si>
    <t>Бюджетные средства (Бюджет муниципального образования) ко дню Победы</t>
  </si>
  <si>
    <t>Бюджетные средства (Бюджет муниципального образования) дотация в целях стимулирования роста налогового потенциала и качества планирования доходов</t>
  </si>
  <si>
    <t>Бюджетные средства (Бюджет муниципального образования) дотация на обеспечение сбалансированности местных бюджетов</t>
  </si>
  <si>
    <t>Бюджетные средства (Бюджет муниципального образования) дотация для поощрения достижения наилучших значений показателей деятельности органов местного самоуправления</t>
  </si>
  <si>
    <t>Средства временного распоряжения</t>
  </si>
  <si>
    <t>Средства временного распоряжения (ПБС) Текущий год</t>
  </si>
  <si>
    <t>Средства временного распоряжения (ПБС) (Остатки прошлых лет)</t>
  </si>
  <si>
    <t>Средства временного распоряжения (ГРБС) Текущий год</t>
  </si>
  <si>
    <t>Средства временного распоряжения (ГРБС) (Остатки прошлых лет)</t>
  </si>
  <si>
    <t>Субсидии на выполнение муниципального задания</t>
  </si>
  <si>
    <t>Субсидии на выполнение муниципального задания (Бюджет муниципального образования)</t>
  </si>
  <si>
    <t>Субсидии на выполнение муниципального задания (остатки прошлых лет)</t>
  </si>
  <si>
    <t>Субсидии на выполнение муниципального задания (возврат дебиторской задолженности)</t>
  </si>
  <si>
    <t>Субсидии на выполнение муниципального задания (субвенции Федеральный бюджет)</t>
  </si>
  <si>
    <t>Субсидии на выполнение муниципального задания (субсидии Федеральный бюджет)</t>
  </si>
  <si>
    <t>Субсидии на выполнение муниципального задания (иные межбюджетные трансферты Федеральный бюджет)</t>
  </si>
  <si>
    <t>Субсидии на выполнение муниципального задания (субвенции Бюджет субъекта РФ)</t>
  </si>
  <si>
    <t>Субсидии на выполнение муниципального задания (субсидии Бюджет субъекта РФ)</t>
  </si>
  <si>
    <t>Субсидии на выполнение муниципального задания (иные межбюджетные трансферты Бюджет субъекта РФ)</t>
  </si>
  <si>
    <t>Субсидии на выполнение муниципального задания (иные межбюджетные трансферты наказы избирателей депутатам Думы ХМАО-Югры)</t>
  </si>
  <si>
    <t>Субсидии на выполнение муниципального задания (иные межбюджетные трансферты наказы избирателей депутатам Думы ХМАО-Югры) остатки</t>
  </si>
  <si>
    <t>Субсидии на выполнение муниципального задания (ООО "РН-ЮНГ" договор № 27 от 01.10.2018)</t>
  </si>
  <si>
    <t>Субсидии на выполнение муниципального задания (ООО "РН-ЮНГ" договор №28 от 01.10.2018)</t>
  </si>
  <si>
    <t>Субсидии на выполнение муниципального задания (ООО "РН-ЮНГ" договор №2142019/2563Д от 04.12.2019)</t>
  </si>
  <si>
    <t>Субсидии на выполнение муниципального задания (ООО "РН-ЮНГ" договор №2142020/2834Д от 24.12.2020)</t>
  </si>
  <si>
    <t>Субсидии на выполнение муниципального задания (ООО "РН-ЮНГ" договор №2142021/3395Д от 29.12.2021)</t>
  </si>
  <si>
    <t>Субсидии на иные цели</t>
  </si>
  <si>
    <t>Субсидии на иные цели (Бюджет муниципального образования)</t>
  </si>
  <si>
    <t>Субсидии на иные цели (остатки прошлых лет)</t>
  </si>
  <si>
    <t>Субсидии на иные цели (возврат дебиторской задолженности)</t>
  </si>
  <si>
    <t>Субсидии на иные цели (субсидии Федеральный бюджет)</t>
  </si>
  <si>
    <t>Субсидии на иные цели (иные межбюджетные трансферты Федеральный бюджет)</t>
  </si>
  <si>
    <t>Субсидии на иные цели (субвенции Бюджет субъекта РФ)</t>
  </si>
  <si>
    <t>Субсидии на иные цели (субсидии Бюджет субъекта РФ)</t>
  </si>
  <si>
    <t>Прочие средства бюджетных и автономных учреждений</t>
  </si>
  <si>
    <t>Приносящая доход деятельность</t>
  </si>
  <si>
    <t>Доходы от возмещения коммунальных услуг</t>
  </si>
  <si>
    <t>Доходы от компенсации затрат</t>
  </si>
  <si>
    <t>Арендная плата за муниципальное имущество</t>
  </si>
  <si>
    <t>Доходы от возмещения Фонда социального страхования РФ</t>
  </si>
  <si>
    <t>Доходы от штрафных санкций за нарушение законодательства в закупках и нарушение условий контрактов(договоров)</t>
  </si>
  <si>
    <t>Прочие безвозмездные поступления от сектора гос управления</t>
  </si>
  <si>
    <t>Прочие безвозмездные поступления (за ислючением сектора гос управления)</t>
  </si>
  <si>
    <t>Остатки по платным услугам</t>
  </si>
  <si>
    <t>Средства временного распоряжения (остатки)</t>
  </si>
  <si>
    <t>Средства БУ/АУ (невыясненные)</t>
  </si>
  <si>
    <t>Средства некоммерческих организаций на отдельных лс</t>
  </si>
  <si>
    <t>Средства некоммерческих организаций на отдельных лс (не подлежащие казначейскому сопровождению)</t>
  </si>
  <si>
    <t>Средства некоммерческих организаций на отдельных лс (подлежащие казначейскому сопровождению)</t>
  </si>
  <si>
    <t>Код</t>
  </si>
  <si>
    <t>тип средств2</t>
  </si>
  <si>
    <t>Итог</t>
  </si>
  <si>
    <t>1.1</t>
  </si>
  <si>
    <t>1.1.2</t>
  </si>
  <si>
    <t>1.1.3</t>
  </si>
  <si>
    <t>1.1.4</t>
  </si>
  <si>
    <t>1.1.5</t>
  </si>
  <si>
    <t>1.3.1</t>
  </si>
  <si>
    <t>Общий итог</t>
  </si>
  <si>
    <t>Сумма по полю КП ПБС 2023 год</t>
  </si>
  <si>
    <t>Значения</t>
  </si>
  <si>
    <t>Сумма по полю Исполнено</t>
  </si>
  <si>
    <t>Отчет об исполнении сетевого плана-графика по реализации программы "Развитие физическкой культуры и спорта в городе Нефтеюганске"</t>
  </si>
  <si>
    <t>№ п/п</t>
  </si>
  <si>
    <t>Наименование программы</t>
  </si>
  <si>
    <t>Исполнит.    ГРБС</t>
  </si>
  <si>
    <t>ПЛАН  на 2023 год (рублей)</t>
  </si>
  <si>
    <t>% исполнения  к плану 2023  года</t>
  </si>
  <si>
    <t>Запланированные мероприятия</t>
  </si>
  <si>
    <t>Всего</t>
  </si>
  <si>
    <t>окружной бюджет</t>
  </si>
  <si>
    <t>федеральный бюджет</t>
  </si>
  <si>
    <t>местный бюджет</t>
  </si>
  <si>
    <t>1</t>
  </si>
  <si>
    <t>2</t>
  </si>
  <si>
    <t>3</t>
  </si>
  <si>
    <t>4</t>
  </si>
  <si>
    <t>5</t>
  </si>
  <si>
    <t>6</t>
  </si>
  <si>
    <t>7</t>
  </si>
  <si>
    <t>8</t>
  </si>
  <si>
    <t>9</t>
  </si>
  <si>
    <t>10</t>
  </si>
  <si>
    <t>11</t>
  </si>
  <si>
    <t>12</t>
  </si>
  <si>
    <t>13</t>
  </si>
  <si>
    <t>14</t>
  </si>
  <si>
    <t>15</t>
  </si>
  <si>
    <t>Комитет физической культуры и спорта администрации города Нефтеюганска</t>
  </si>
  <si>
    <t>Развитие физической культуры и спорта в городе Нефтеюганске</t>
  </si>
  <si>
    <t>1.1.1</t>
  </si>
  <si>
    <t>Создание условий в городе Нефтеюганске, ориентирующих граждан на здоровый образ жизни посредством занятий физической культурой и спортом, популяризация массового спорта</t>
  </si>
  <si>
    <t>ДОиМП</t>
  </si>
  <si>
    <t>КФКиС</t>
  </si>
  <si>
    <t>Подготовка спортивного резерва и спорта высших достижений</t>
  </si>
  <si>
    <t>1.2</t>
  </si>
  <si>
    <t>1.2.1</t>
  </si>
  <si>
    <t>Укрепление материально-технической базы учреждений сферы физической культуры и спорта</t>
  </si>
  <si>
    <t>1.2.2</t>
  </si>
  <si>
    <t>Совершенствование инфраструктуры спорта в городе Нефтеюганске</t>
  </si>
  <si>
    <t>ДГиЗО</t>
  </si>
  <si>
    <t>1.3</t>
  </si>
  <si>
    <t>Организационное обеспечение функционирования отрасли</t>
  </si>
  <si>
    <t>1.3.2</t>
  </si>
  <si>
    <t>Усиление социальной направленности муниципальной политики в сфере физической культуры и спорта</t>
  </si>
  <si>
    <t>срез</t>
  </si>
  <si>
    <t>график</t>
  </si>
  <si>
    <t>откл</t>
  </si>
  <si>
    <t>ДГиЗО+ДО</t>
  </si>
  <si>
    <t>Соисполнение</t>
  </si>
  <si>
    <t>Уровень бюджета</t>
  </si>
  <si>
    <t>Окружной бюджет</t>
  </si>
  <si>
    <t>Местный бюджет</t>
  </si>
  <si>
    <t>Временного распоряжения</t>
  </si>
  <si>
    <t>Остатки прошлых лет</t>
  </si>
  <si>
    <t>Невыясненные</t>
  </si>
  <si>
    <t>Программа</t>
  </si>
  <si>
    <t>Подпрограмма</t>
  </si>
  <si>
    <t>Организация деятельности в сфере физической культуры и спорта</t>
  </si>
  <si>
    <t>Развитие системы массовой физической культуры, подготовки спортивного резерва и спорта высших достижений</t>
  </si>
  <si>
    <t>Исполнитель</t>
  </si>
  <si>
    <t>20-30-003</t>
  </si>
  <si>
    <t>Развитие материально-технической базы и спортивной инфраструктуры</t>
  </si>
  <si>
    <t>Освоение на 01.10.2023  (рублей)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</si>
</sst>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0.0"/>
    <numFmt numFmtId="166" formatCode="0.00000"/>
  </numFmts>
  <fonts count="9" x14ac:knownFonts="1">
    <font>
      <sz val="11"/>
      <color theme="1"/>
      <name val="Calibri"/>
      <family val="2"/>
      <charset val="204"/>
      <scheme val="minor"/>
    </font>
    <font>
      <sz val="11"/>
      <color theme="1"/>
      <name val="Calibri"/>
      <family val="2"/>
      <charset val="204"/>
      <scheme val="minor"/>
    </font>
    <font>
      <sz val="10"/>
      <name val="Arial"/>
      <family val="2"/>
      <charset val="204"/>
    </font>
    <font>
      <sz val="8"/>
      <name val="Calibri"/>
      <family val="2"/>
      <charset val="204"/>
      <scheme val="minor"/>
    </font>
    <font>
      <b/>
      <sz val="14"/>
      <name val="Calibri"/>
      <family val="1"/>
      <charset val="204"/>
      <scheme val="minor"/>
    </font>
    <font>
      <sz val="14"/>
      <name val="Calibri"/>
      <family val="1"/>
      <charset val="204"/>
      <scheme val="minor"/>
    </font>
    <font>
      <sz val="14"/>
      <name val="Times New Roman"/>
      <family val="1"/>
      <charset val="204"/>
    </font>
    <font>
      <b/>
      <sz val="14"/>
      <name val="Times New Roman"/>
      <family val="1"/>
      <charset val="204"/>
    </font>
    <font>
      <b/>
      <sz val="14"/>
      <name val="Calibri"/>
      <family val="2"/>
      <charset val="204"/>
      <scheme val="minor"/>
    </font>
  </fonts>
  <fills count="7">
    <fill>
      <patternFill patternType="none"/>
    </fill>
    <fill>
      <patternFill patternType="gray125"/>
    </fill>
    <fill>
      <patternFill patternType="solid">
        <fgColor theme="9" tint="0.39997558519241921"/>
        <bgColor indexed="64"/>
      </patternFill>
    </fill>
    <fill>
      <patternFill patternType="solid">
        <fgColor rgb="FF66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0" fontId="2" fillId="0" borderId="0"/>
    <xf numFmtId="16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2" fillId="0" borderId="0" xfId="2"/>
    <xf numFmtId="43" fontId="0" fillId="0" borderId="0" xfId="1" applyFont="1"/>
    <xf numFmtId="49" fontId="2" fillId="0" borderId="0" xfId="2" applyNumberFormat="1"/>
    <xf numFmtId="0" fontId="0" fillId="2" borderId="0" xfId="0" applyFill="1"/>
    <xf numFmtId="0" fontId="0" fillId="0" borderId="0" xfId="0" pivotButton="1"/>
    <xf numFmtId="43" fontId="0" fillId="0" borderId="0" xfId="0" applyNumberFormat="1"/>
    <xf numFmtId="0" fontId="5" fillId="0" borderId="0" xfId="0" applyFont="1" applyAlignment="1">
      <alignment vertical="center"/>
    </xf>
    <xf numFmtId="0" fontId="6" fillId="0" borderId="2" xfId="0" applyFont="1" applyBorder="1" applyAlignment="1">
      <alignment horizontal="center" vertical="center"/>
    </xf>
    <xf numFmtId="4" fontId="5" fillId="0" borderId="0" xfId="0" applyNumberFormat="1" applyFont="1" applyAlignment="1">
      <alignment vertical="center"/>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165" fontId="5" fillId="0" borderId="2" xfId="0" applyNumberFormat="1" applyFont="1" applyBorder="1" applyAlignment="1">
      <alignment horizontal="center" vertical="center" wrapText="1"/>
    </xf>
    <xf numFmtId="164" fontId="5" fillId="0" borderId="0" xfId="3" applyFont="1" applyFill="1" applyBorder="1" applyAlignment="1">
      <alignment vertical="center"/>
    </xf>
    <xf numFmtId="49" fontId="6" fillId="0" borderId="2" xfId="0" applyNumberFormat="1" applyFont="1" applyBorder="1" applyAlignment="1" applyProtection="1">
      <alignment horizontal="center" vertical="center" wrapText="1"/>
      <protection locked="0"/>
    </xf>
    <xf numFmtId="0" fontId="4" fillId="0" borderId="0" xfId="0" applyFont="1" applyAlignment="1">
      <alignment vertical="center"/>
    </xf>
    <xf numFmtId="4" fontId="4" fillId="0" borderId="0" xfId="0" applyNumberFormat="1" applyFont="1" applyAlignment="1">
      <alignment vertical="center"/>
    </xf>
    <xf numFmtId="49" fontId="5" fillId="3" borderId="0" xfId="0" applyNumberFormat="1" applyFont="1" applyFill="1" applyAlignment="1">
      <alignment horizontal="center" vertical="center"/>
    </xf>
    <xf numFmtId="0" fontId="5" fillId="3" borderId="0" xfId="0" applyFont="1" applyFill="1" applyAlignment="1">
      <alignment vertical="center"/>
    </xf>
    <xf numFmtId="0" fontId="5" fillId="3" borderId="0" xfId="0" applyFont="1" applyFill="1" applyAlignment="1">
      <alignment horizontal="right" vertical="center"/>
    </xf>
    <xf numFmtId="164" fontId="5" fillId="3" borderId="0" xfId="3" applyFont="1" applyFill="1" applyAlignment="1">
      <alignment vertical="center"/>
    </xf>
    <xf numFmtId="2" fontId="5" fillId="0" borderId="0" xfId="0" applyNumberFormat="1" applyFont="1" applyAlignment="1">
      <alignment vertical="center"/>
    </xf>
    <xf numFmtId="165" fontId="5" fillId="0" borderId="0" xfId="0" applyNumberFormat="1" applyFont="1" applyAlignment="1">
      <alignment vertical="center"/>
    </xf>
    <xf numFmtId="164" fontId="5" fillId="3" borderId="0" xfId="0" applyNumberFormat="1" applyFont="1" applyFill="1" applyAlignment="1">
      <alignment vertical="center"/>
    </xf>
    <xf numFmtId="49" fontId="5" fillId="0" borderId="0" xfId="0" applyNumberFormat="1" applyFont="1" applyAlignment="1">
      <alignment horizontal="center" vertical="center"/>
    </xf>
    <xf numFmtId="164" fontId="5" fillId="0" borderId="0" xfId="0" applyNumberFormat="1" applyFont="1" applyAlignment="1">
      <alignment horizontal="center" vertical="center"/>
    </xf>
    <xf numFmtId="166" fontId="5" fillId="0" borderId="0" xfId="0" applyNumberFormat="1" applyFont="1" applyAlignment="1">
      <alignment vertical="center"/>
    </xf>
    <xf numFmtId="0" fontId="0" fillId="0" borderId="0" xfId="0" applyNumberFormat="1"/>
    <xf numFmtId="49" fontId="4" fillId="4" borderId="2" xfId="0" applyNumberFormat="1" applyFont="1" applyFill="1" applyBorder="1" applyAlignment="1">
      <alignment horizontal="center" vertical="center"/>
    </xf>
    <xf numFmtId="4" fontId="4" fillId="4" borderId="2" xfId="0" applyNumberFormat="1" applyFont="1" applyFill="1" applyBorder="1" applyAlignment="1">
      <alignment horizontal="center" vertical="center" wrapText="1"/>
    </xf>
    <xf numFmtId="0" fontId="4" fillId="4" borderId="2" xfId="0" applyFont="1" applyFill="1" applyBorder="1" applyAlignment="1">
      <alignment horizontal="left" vertical="center" wrapText="1"/>
    </xf>
    <xf numFmtId="10" fontId="7" fillId="4" borderId="2" xfId="4" applyNumberFormat="1" applyFont="1" applyFill="1" applyBorder="1" applyAlignment="1">
      <alignment horizontal="center" vertical="center" wrapText="1"/>
    </xf>
    <xf numFmtId="43" fontId="0" fillId="0" borderId="0" xfId="0" applyNumberFormat="1" applyFont="1"/>
    <xf numFmtId="43" fontId="0" fillId="0" borderId="0" xfId="1" applyNumberFormat="1" applyFont="1"/>
    <xf numFmtId="0" fontId="5" fillId="5" borderId="2" xfId="0" applyFont="1" applyFill="1" applyBorder="1" applyAlignment="1">
      <alignment horizontal="center" vertical="center"/>
    </xf>
    <xf numFmtId="4" fontId="8" fillId="5" borderId="2" xfId="0" applyNumberFormat="1" applyFont="1" applyFill="1" applyBorder="1" applyAlignment="1">
      <alignment horizontal="center" vertical="center"/>
    </xf>
    <xf numFmtId="4" fontId="5" fillId="5" borderId="2" xfId="0" applyNumberFormat="1" applyFont="1" applyFill="1" applyBorder="1" applyAlignment="1">
      <alignment horizontal="center" vertical="center"/>
    </xf>
    <xf numFmtId="4" fontId="7" fillId="5" borderId="2" xfId="0" applyNumberFormat="1" applyFont="1" applyFill="1" applyBorder="1" applyAlignment="1">
      <alignment horizontal="center" vertical="center" wrapText="1"/>
    </xf>
    <xf numFmtId="4" fontId="6" fillId="5" borderId="2" xfId="0" applyNumberFormat="1" applyFont="1" applyFill="1" applyBorder="1" applyAlignment="1">
      <alignment horizontal="center" vertical="center" wrapText="1"/>
    </xf>
    <xf numFmtId="10" fontId="7" fillId="5" borderId="2" xfId="4" applyNumberFormat="1" applyFont="1" applyFill="1" applyBorder="1" applyAlignment="1">
      <alignment horizontal="center" vertical="center" wrapText="1"/>
    </xf>
    <xf numFmtId="0" fontId="5" fillId="5" borderId="0" xfId="0" applyFont="1" applyFill="1" applyAlignment="1">
      <alignment vertical="center"/>
    </xf>
    <xf numFmtId="4" fontId="5" fillId="5" borderId="0" xfId="0" applyNumberFormat="1" applyFont="1" applyFill="1" applyAlignment="1">
      <alignment vertical="center"/>
    </xf>
    <xf numFmtId="49" fontId="5" fillId="5" borderId="2" xfId="0" applyNumberFormat="1" applyFont="1" applyFill="1" applyBorder="1" applyAlignment="1">
      <alignment horizontal="center" vertical="center"/>
    </xf>
    <xf numFmtId="0" fontId="5" fillId="5"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0" fontId="4" fillId="5" borderId="0" xfId="0" applyFont="1" applyFill="1" applyAlignment="1">
      <alignment vertical="center"/>
    </xf>
    <xf numFmtId="0" fontId="5" fillId="5" borderId="2" xfId="0" applyFont="1" applyFill="1" applyBorder="1" applyAlignment="1">
      <alignment vertical="center" wrapText="1"/>
    </xf>
    <xf numFmtId="49" fontId="4" fillId="6" borderId="2" xfId="0" applyNumberFormat="1" applyFont="1" applyFill="1" applyBorder="1" applyAlignment="1">
      <alignment horizontal="center" vertical="center"/>
    </xf>
    <xf numFmtId="0" fontId="4" fillId="6" borderId="2" xfId="0" applyFont="1" applyFill="1" applyBorder="1" applyAlignment="1">
      <alignment horizontal="left" vertical="center" wrapText="1"/>
    </xf>
    <xf numFmtId="0" fontId="4" fillId="6" borderId="2" xfId="0" applyFont="1" applyFill="1" applyBorder="1" applyAlignment="1">
      <alignment horizontal="center" vertical="center"/>
    </xf>
    <xf numFmtId="4" fontId="8" fillId="6" borderId="2" xfId="0" applyNumberFormat="1" applyFont="1" applyFill="1" applyBorder="1" applyAlignment="1">
      <alignment horizontal="center" vertical="center"/>
    </xf>
    <xf numFmtId="10" fontId="7" fillId="6" borderId="2" xfId="4" applyNumberFormat="1" applyFont="1" applyFill="1" applyBorder="1" applyAlignment="1">
      <alignment horizontal="center" vertical="center" wrapText="1"/>
    </xf>
    <xf numFmtId="0" fontId="5" fillId="6"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left" vertical="center" wrapText="1"/>
    </xf>
    <xf numFmtId="49" fontId="5" fillId="5" borderId="6" xfId="0" applyNumberFormat="1" applyFont="1" applyFill="1" applyBorder="1" applyAlignment="1">
      <alignment horizontal="center" vertical="center"/>
    </xf>
    <xf numFmtId="49" fontId="5" fillId="5" borderId="7" xfId="0" applyNumberFormat="1" applyFont="1" applyFill="1" applyBorder="1" applyAlignment="1">
      <alignment horizontal="center" vertical="center"/>
    </xf>
    <xf numFmtId="0" fontId="5" fillId="5" borderId="6" xfId="0" applyFont="1" applyFill="1" applyBorder="1" applyAlignment="1">
      <alignment horizontal="left" vertical="center" wrapText="1"/>
    </xf>
    <xf numFmtId="0" fontId="5" fillId="5" borderId="7" xfId="0" applyFont="1" applyFill="1" applyBorder="1" applyAlignment="1">
      <alignment horizontal="lef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49" fontId="6" fillId="0" borderId="2" xfId="0" applyNumberFormat="1" applyFont="1" applyBorder="1" applyAlignment="1" applyProtection="1">
      <alignment horizontal="center" vertical="center" wrapText="1"/>
      <protection locked="0"/>
    </xf>
    <xf numFmtId="0" fontId="6" fillId="0" borderId="2" xfId="0" applyFont="1" applyBorder="1" applyAlignment="1">
      <alignment horizontal="center" vertical="center" wrapText="1"/>
    </xf>
    <xf numFmtId="2" fontId="6"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165" fontId="5" fillId="0" borderId="3" xfId="0" applyNumberFormat="1" applyFont="1" applyBorder="1" applyAlignment="1">
      <alignment horizontal="center" vertical="center" wrapText="1"/>
    </xf>
    <xf numFmtId="165" fontId="5" fillId="0" borderId="4" xfId="0" applyNumberFormat="1" applyFont="1" applyBorder="1" applyAlignment="1">
      <alignment horizontal="center" vertical="center" wrapText="1"/>
    </xf>
    <xf numFmtId="165" fontId="5" fillId="0" borderId="5" xfId="0" applyNumberFormat="1" applyFont="1" applyBorder="1" applyAlignment="1">
      <alignment horizontal="center" vertical="center" wrapText="1"/>
    </xf>
  </cellXfs>
  <cellStyles count="5">
    <cellStyle name="Обычный" xfId="0" builtinId="0"/>
    <cellStyle name="Обычный 2" xfId="2" xr:uid="{00000000-0005-0000-0000-000001000000}"/>
    <cellStyle name="Процентный" xfId="4" builtinId="5"/>
    <cellStyle name="Финансовый" xfId="1" builtinId="3"/>
    <cellStyle name="Финансовый 2" xfId="3" xr:uid="{00000000-0005-0000-0000-000004000000}"/>
  </cellStyles>
  <dxfs count="14">
    <dxf>
      <numFmt numFmtId="0" formatCode="General"/>
    </dxf>
    <dxf>
      <numFmt numFmtId="0" formatCode="General"/>
    </dxf>
    <dxf>
      <numFmt numFmtId="30" formatCode="@"/>
    </dxf>
    <dxf>
      <numFmt numFmtId="35" formatCode="_-* #,##0.00_-;\-* #,##0.00_-;_-* &quot;-&quot;??_-;_-@_-"/>
    </dxf>
    <dxf>
      <numFmt numFmtId="0" formatCode="General"/>
    </dxf>
    <dxf>
      <numFmt numFmtId="0" formatCode="General"/>
    </dxf>
    <dxf>
      <numFmt numFmtId="0" formatCode="General"/>
    </dxf>
    <dxf>
      <numFmt numFmtId="0" formatCode="General"/>
    </dxf>
    <dxf>
      <numFmt numFmtId="0" formatCode="General"/>
    </dxf>
    <dxf>
      <numFmt numFmtId="0" formatCode="General"/>
    </dxf>
    <dxf>
      <fill>
        <patternFill patternType="solid">
          <fgColor indexed="64"/>
          <bgColor theme="9" tint="0.39997558519241921"/>
        </patternFill>
      </fill>
    </dxf>
    <dxf>
      <fill>
        <patternFill patternType="solid">
          <fgColor indexed="64"/>
          <bgColor theme="9" tint="0.39997558519241921"/>
        </patternFill>
      </fill>
    </dxf>
    <dxf>
      <font>
        <b val="0"/>
        <i val="0"/>
        <strike val="0"/>
        <condense val="0"/>
        <extend val="0"/>
        <outline val="0"/>
        <shadow val="0"/>
        <u val="none"/>
        <vertAlign val="baseline"/>
        <sz val="11"/>
        <color theme="1"/>
        <name val="Calibri"/>
        <scheme val="minor"/>
      </font>
      <numFmt numFmtId="35" formatCode="_-* #,##0.00_-;\-* #,##0.00_-;_-* &quot;-&quot;??_-;_-@_-"/>
    </dxf>
    <dxf>
      <numFmt numFmtId="35" formatCode="_-* #,##0.00_-;\-* #,##0.0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f\Documents%20and%20Settings\Maierav\&#1052;&#1086;&#1080;%20&#1076;&#1086;&#1082;&#1091;&#1084;&#1077;&#1085;&#1090;&#1099;\ANDY\&#1052;&#1086;&#1085;&#1080;&#1090;&#1086;&#1088;&#1080;&#1085;&#1075;%20&#1050;&#1042;\2010\&#1055;&#1088;&#1077;&#1076;&#1083;&#1086;&#1078;&#1077;&#1085;&#1080;&#1103;%20&#1087;&#1086;%20&#1082;&#1086;&#1088;&#1088;-&#1082;&#1077;%20&#1059;&#1050;&#1057;&#1072;%20(&#1088;&#1072;&#1089;&#1096;&#1080;&#1088;&#1077;&#1085;&#1085;&#1072;&#1103;%20&#1092;&#1086;&#1088;&#1084;&#1072;%20&#1076;&#1083;&#1103;%20&#1050;&#1080;&#1084;&#1072;&#1040;.&#105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УКС по состоянию на 01.05.2010"/>
      <sheetName val="Новая форма УКС на 10.06.10"/>
      <sheetName val="УКС по состоянию на 01_05_2010"/>
    </sheetNames>
    <sheetDataSet>
      <sheetData sheetId="0"/>
      <sheetData sheetId="1"/>
      <sheetData sheetId="2"/>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ver" refreshedDate="44991.804952662038" createdVersion="7" refreshedVersion="7" minRefreshableVersion="3" recordCount="310" xr:uid="{00000000-000A-0000-FFFF-FFFF00000000}">
  <cacheSource type="worksheet">
    <worksheetSource name="Результат"/>
  </cacheSource>
  <cacheFields count="29">
    <cacheField name="ГРБС" numFmtId="0">
      <sharedItems containsMixedTypes="1" containsNumber="1" containsInteger="1" minValue="1" maxValue="1"/>
    </cacheField>
    <cacheField name="РзПр" numFmtId="0">
      <sharedItems containsSemiMixedTypes="0" containsString="0" containsNumber="1" containsInteger="1" minValue="2" maxValue="1105"/>
    </cacheField>
    <cacheField name="ЦСР" numFmtId="0">
      <sharedItems containsMixedTypes="1" containsNumber="1" containsInteger="1" minValue="3" maxValue="3"/>
    </cacheField>
    <cacheField name="ВР" numFmtId="0">
      <sharedItems containsSemiMixedTypes="0" containsString="0" containsNumber="1" containsInteger="1" minValue="4" maxValue="621"/>
    </cacheField>
    <cacheField name="Тип средств" numFmtId="0">
      <sharedItems containsSemiMixedTypes="0" containsString="0" containsNumber="1" containsInteger="1" minValue="5" maxValue="400010"/>
    </cacheField>
    <cacheField name="КОСГУ" numFmtId="0">
      <sharedItems containsSemiMixedTypes="0" containsString="0" containsNumber="1" containsInteger="1" minValue="6" maxValue="349"/>
    </cacheField>
    <cacheField name="СубКОСГУ" numFmtId="0">
      <sharedItems containsSemiMixedTypes="0" containsString="0" containsNumber="1" containsInteger="1" minValue="7" maxValue="349007"/>
    </cacheField>
    <cacheField name="Получатель субсидии" numFmtId="0">
      <sharedItems containsBlank="1" containsMixedTypes="1" containsNumber="1" containsInteger="1" minValue="8" maxValue="8"/>
    </cacheField>
    <cacheField name="Код цели" numFmtId="0">
      <sharedItems containsBlank="1" containsMixedTypes="1" containsNumber="1" containsInteger="1" minValue="9" maxValue="9"/>
    </cacheField>
    <cacheField name="КРКС" numFmtId="0">
      <sharedItems containsSemiMixedTypes="0" containsString="0" containsNumber="1" containsInteger="1" minValue="10" maxValue="910"/>
    </cacheField>
    <cacheField name="Код РО" numFmtId="0">
      <sharedItems containsSemiMixedTypes="0" containsString="0" containsNumber="1" containsInteger="1" minValue="11" maxValue="272042715"/>
    </cacheField>
    <cacheField name="Сумма на 2023 год" numFmtId="0">
      <sharedItems containsSemiMixedTypes="0" containsString="0" containsNumber="1" containsInteger="1" minValue="-6017852" maxValue="6017852"/>
    </cacheField>
    <cacheField name="Сумма на 2024 год" numFmtId="0">
      <sharedItems containsSemiMixedTypes="0" containsString="0" containsNumber="1" containsInteger="1" minValue="-9123896" maxValue="9123896"/>
    </cacheField>
    <cacheField name="Сумма на 2025 год" numFmtId="0">
      <sharedItems containsSemiMixedTypes="0" containsString="0" containsNumber="1" containsInteger="1" minValue="-12039286" maxValue="12039286"/>
    </cacheField>
    <cacheField name="Исполнено" numFmtId="0">
      <sharedItems containsSemiMixedTypes="0" containsString="0" containsNumber="1" minValue="0" maxValue="10717630.26"/>
    </cacheField>
    <cacheField name="Остаток" numFmtId="0">
      <sharedItems containsSemiMixedTypes="0" containsString="0" containsNumber="1" minValue="-10917630.26" maxValue="6017852"/>
    </cacheField>
    <cacheField name="КП ПБС квартал 1" numFmtId="0">
      <sharedItems containsSemiMixedTypes="0" containsString="0" containsNumber="1" containsInteger="1" minValue="0" maxValue="16931800"/>
    </cacheField>
    <cacheField name="КП ПБС квартал 2" numFmtId="0">
      <sharedItems containsSemiMixedTypes="0" containsString="0" containsNumber="1" containsInteger="1" minValue="0" maxValue="25422700"/>
    </cacheField>
    <cacheField name="КП ПБС квартал 3" numFmtId="0">
      <sharedItems containsSemiMixedTypes="0" containsString="0" containsNumber="1" containsInteger="1" minValue="0" maxValue="25422700"/>
    </cacheField>
    <cacheField name="КП ПБС квартал 4" numFmtId="0">
      <sharedItems containsSemiMixedTypes="0" containsString="0" containsNumber="1" containsInteger="1" minValue="0" maxValue="26446300"/>
    </cacheField>
    <cacheField name="КП ПБС 2023 год" numFmtId="0">
      <sharedItems containsSemiMixedTypes="0" containsString="0" containsNumber="1" containsInteger="1" minValue="0" maxValue="84709000"/>
    </cacheField>
    <cacheField name="Остаток лимитов" numFmtId="0">
      <sharedItems containsSemiMixedTypes="0" containsString="0" containsNumber="1" containsInteger="1" minValue="-84909000" maxValue="22"/>
    </cacheField>
    <cacheField name="sis" numFmtId="0">
      <sharedItems containsNonDate="0" containsString="0" containsBlank="1"/>
    </cacheField>
    <cacheField name="тип средств2" numFmtId="0">
      <sharedItems/>
    </cacheField>
    <cacheField name="Уровень бюджета" numFmtId="0">
      <sharedItems containsBlank="1" count="5">
        <e v="#N/A"/>
        <s v="Федеральный бюджет"/>
        <s v="Окружной бюджет"/>
        <s v="Местный бюджет"/>
        <m u="1"/>
      </sharedItems>
    </cacheField>
    <cacheField name="Пункт подпрограммы" numFmtId="0">
      <sharedItems count="10">
        <s v=""/>
        <s v="1.1.5"/>
        <s v="1.1.3"/>
        <s v="1.1.4"/>
        <s v="1.2.1"/>
        <s v="1.1.2"/>
        <s v="1.1.1"/>
        <s v="1.3.1"/>
        <s v="1.1" u="1"/>
        <s v="1.2" u="1"/>
      </sharedItems>
    </cacheField>
    <cacheField name="Программа" numFmtId="0">
      <sharedItems count="2">
        <s v=""/>
        <s v="Развитие физической культуры и спорта в городе Нефтеюганске"/>
      </sharedItems>
    </cacheField>
    <cacheField name="Подпрограмма" numFmtId="0">
      <sharedItems count="4">
        <s v=""/>
        <s v="Развитие системы массовой физической культуры, подготовки спортивного резерва и спорта высших достижений"/>
        <s v="Развитие материально-технической базы и спортивной инфраструктуры"/>
        <s v="Организация деятельности в сфере физической культуры и спорта"/>
      </sharedItems>
    </cacheField>
    <cacheField name="Исполнитель" numFmtId="0">
      <sharedItems containsBlank="1" count="2">
        <s v="КФКиС"/>
        <m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10">
  <r>
    <n v="1"/>
    <n v="2"/>
    <n v="3"/>
    <n v="4"/>
    <n v="5"/>
    <n v="6"/>
    <n v="7"/>
    <n v="8"/>
    <n v="9"/>
    <n v="10"/>
    <n v="11"/>
    <n v="12"/>
    <n v="13"/>
    <n v="14"/>
    <n v="15"/>
    <n v="16"/>
    <n v="17"/>
    <n v="18"/>
    <n v="19"/>
    <n v="20"/>
    <n v="21"/>
    <n v="22"/>
    <m/>
    <e v="#N/A"/>
    <x v="0"/>
    <x v="0"/>
    <x v="0"/>
    <x v="0"/>
    <x v="0"/>
  </r>
  <r>
    <s v="272"/>
    <n v="1103"/>
    <s v="061P550810"/>
    <n v="612"/>
    <n v="100020"/>
    <n v="241"/>
    <n v="310003"/>
    <s v="МБУ &quot;СШОРПОЗВС&quot;"/>
    <m/>
    <n v="120"/>
    <n v="272042534"/>
    <n v="-504900"/>
    <n v="-528000"/>
    <n v="0"/>
    <n v="0"/>
    <n v="-504900"/>
    <n v="0"/>
    <n v="0"/>
    <n v="0"/>
    <n v="0"/>
    <n v="0"/>
    <n v="-504900"/>
    <m/>
    <s v="Бюджетные средства (Федеральный бюджет) Субсидии"/>
    <x v="1"/>
    <x v="1"/>
    <x v="1"/>
    <x v="1"/>
    <x v="0"/>
  </r>
  <r>
    <s v="272"/>
    <n v="1103"/>
    <s v="061P550810"/>
    <n v="612"/>
    <n v="100020"/>
    <n v="241"/>
    <n v="310003"/>
    <s v="МБУ &quot;СШОРПОЗВС&quot;"/>
    <s v="23-50810-00000-00000"/>
    <n v="120"/>
    <n v="272042534"/>
    <n v="504852"/>
    <n v="528000"/>
    <n v="0"/>
    <n v="0"/>
    <n v="504851.5"/>
    <n v="0"/>
    <n v="0"/>
    <n v="504852"/>
    <n v="0"/>
    <n v="504852"/>
    <n v="0"/>
    <m/>
    <s v="Бюджетные средства (Федеральный бюджет) Субсидии"/>
    <x v="1"/>
    <x v="1"/>
    <x v="1"/>
    <x v="1"/>
    <x v="0"/>
  </r>
  <r>
    <s v="272"/>
    <n v="709"/>
    <s v="0610282050"/>
    <n v="244"/>
    <n v="200020"/>
    <n v="226"/>
    <n v="226003"/>
    <m/>
    <s v="20-20-010"/>
    <n v="120"/>
    <n v="272042526"/>
    <n v="0"/>
    <n v="0"/>
    <n v="0"/>
    <n v="0"/>
    <n v="0"/>
    <n v="0"/>
    <n v="0"/>
    <n v="1926185"/>
    <n v="455375"/>
    <n v="2381560"/>
    <n v="-2381560"/>
    <m/>
    <s v="Бюджетные средства (Бюджет субъекта РФ) Субсидии"/>
    <x v="2"/>
    <x v="2"/>
    <x v="1"/>
    <x v="1"/>
    <x v="0"/>
  </r>
  <r>
    <s v="272"/>
    <n v="1101"/>
    <s v="0610382110"/>
    <n v="611"/>
    <n v="200020"/>
    <n v="241"/>
    <n v="226010"/>
    <s v="МБУ &quot;СШОР &quot;СПАРТАК&quot;"/>
    <s v="20-20-016"/>
    <n v="120"/>
    <n v="272042534"/>
    <n v="-4361925"/>
    <n v="-5234310"/>
    <n v="-5670503"/>
    <n v="0"/>
    <n v="-4361925"/>
    <n v="0"/>
    <n v="0"/>
    <n v="0"/>
    <n v="0"/>
    <n v="0"/>
    <n v="-4361925"/>
    <m/>
    <s v="Бюджетные средства (Бюджет субъекта РФ) Субсидии"/>
    <x v="2"/>
    <x v="3"/>
    <x v="1"/>
    <x v="1"/>
    <x v="0"/>
  </r>
  <r>
    <s v="272"/>
    <n v="1101"/>
    <s v="0610382110"/>
    <n v="611"/>
    <n v="200020"/>
    <n v="241"/>
    <n v="226010"/>
    <s v="МБУ &quot;СШОР ПО ЕДИНОБОРСТВАМ&quot;"/>
    <s v="20-20-016"/>
    <n v="120"/>
    <n v="272042534"/>
    <n v="-139080"/>
    <n v="-201541"/>
    <n v="-992264"/>
    <n v="0"/>
    <n v="-139080"/>
    <n v="0"/>
    <n v="0"/>
    <n v="0"/>
    <n v="0"/>
    <n v="0"/>
    <n v="-139080"/>
    <m/>
    <s v="Бюджетные средства (Бюджет субъекта РФ) Субсидии"/>
    <x v="2"/>
    <x v="3"/>
    <x v="1"/>
    <x v="1"/>
    <x v="0"/>
  </r>
  <r>
    <s v="272"/>
    <n v="1101"/>
    <s v="0610382110"/>
    <n v="611"/>
    <n v="200020"/>
    <n v="241"/>
    <n v="226010"/>
    <s v="МБУ &quot;СШОРПОЗВС&quot;"/>
    <s v="20-20-016"/>
    <n v="120"/>
    <n v="272042534"/>
    <n v="-3400430"/>
    <n v="-5543203"/>
    <n v="-7557288"/>
    <n v="0"/>
    <n v="-3400430"/>
    <n v="0"/>
    <n v="0"/>
    <n v="0"/>
    <n v="0"/>
    <n v="0"/>
    <n v="-3400430"/>
    <m/>
    <s v="Бюджетные средства (Бюджет субъекта РФ) Субсидии"/>
    <x v="2"/>
    <x v="3"/>
    <x v="1"/>
    <x v="1"/>
    <x v="0"/>
  </r>
  <r>
    <s v="272"/>
    <n v="1101"/>
    <s v="0610382110"/>
    <n v="611"/>
    <n v="200020"/>
    <n v="241"/>
    <n v="226011"/>
    <s v="МБУ &quot;СШОР &quot;СПАРТАК&quot;"/>
    <s v="20-20-016"/>
    <n v="120"/>
    <n v="272042534"/>
    <n v="-1166022"/>
    <n v="-3697390"/>
    <n v="-6467300"/>
    <n v="0"/>
    <n v="-1166022"/>
    <n v="0"/>
    <n v="0"/>
    <n v="0"/>
    <n v="0"/>
    <n v="0"/>
    <n v="-1166022"/>
    <m/>
    <s v="Бюджетные средства (Бюджет субъекта РФ) Субсидии"/>
    <x v="2"/>
    <x v="3"/>
    <x v="1"/>
    <x v="1"/>
    <x v="0"/>
  </r>
  <r>
    <s v="272"/>
    <n v="1101"/>
    <s v="0610382110"/>
    <n v="611"/>
    <n v="200020"/>
    <n v="241"/>
    <n v="226011"/>
    <s v="МБУ &quot;СШОР ПО ЕДИНОБОРСТВАМ&quot;"/>
    <s v="20-20-016"/>
    <n v="120"/>
    <n v="272042534"/>
    <n v="-3198080"/>
    <n v="-4936960"/>
    <n v="-5788160"/>
    <n v="0"/>
    <n v="-3198080"/>
    <n v="0"/>
    <n v="0"/>
    <n v="0"/>
    <n v="0"/>
    <n v="0"/>
    <n v="-3198080"/>
    <m/>
    <s v="Бюджетные средства (Бюджет субъекта РФ) Субсидии"/>
    <x v="2"/>
    <x v="3"/>
    <x v="1"/>
    <x v="1"/>
    <x v="0"/>
  </r>
  <r>
    <s v="272"/>
    <n v="1101"/>
    <s v="0610382110"/>
    <n v="611"/>
    <n v="200020"/>
    <n v="241"/>
    <n v="310003"/>
    <s v="МБУ &quot;СШОР &quot;СПАРТАК&quot;"/>
    <s v="20-20-016"/>
    <n v="120"/>
    <n v="272042534"/>
    <n v="-479750"/>
    <n v="-479750"/>
    <n v="-479750"/>
    <n v="0"/>
    <n v="-479750"/>
    <n v="0"/>
    <n v="0"/>
    <n v="0"/>
    <n v="0"/>
    <n v="0"/>
    <n v="-479750"/>
    <m/>
    <s v="Бюджетные средства (Бюджет субъекта РФ) Субсидии"/>
    <x v="2"/>
    <x v="3"/>
    <x v="1"/>
    <x v="1"/>
    <x v="0"/>
  </r>
  <r>
    <s v="272"/>
    <n v="1101"/>
    <s v="0610382110"/>
    <n v="611"/>
    <n v="200020"/>
    <n v="241"/>
    <n v="310003"/>
    <s v="МБУ &quot;СШОРПОЗВС&quot;"/>
    <s v="20-20-016"/>
    <n v="120"/>
    <n v="272042534"/>
    <n v="-720218"/>
    <n v="-760000"/>
    <n v="-760000"/>
    <n v="0"/>
    <n v="-720218"/>
    <n v="0"/>
    <n v="0"/>
    <n v="0"/>
    <n v="0"/>
    <n v="0"/>
    <n v="-720218"/>
    <m/>
    <s v="Бюджетные средства (Бюджет субъекта РФ) Субсидии"/>
    <x v="2"/>
    <x v="3"/>
    <x v="1"/>
    <x v="1"/>
    <x v="0"/>
  </r>
  <r>
    <s v="272"/>
    <n v="1101"/>
    <s v="0610382110"/>
    <n v="611"/>
    <n v="200020"/>
    <n v="241"/>
    <n v="345001"/>
    <s v="МБУ &quot;СШОР &quot;СПАРТАК&quot;"/>
    <s v="20-20-016"/>
    <n v="120"/>
    <n v="272042534"/>
    <n v="-522500"/>
    <n v="-522500"/>
    <n v="-522500"/>
    <n v="0"/>
    <n v="-522500"/>
    <n v="0"/>
    <n v="0"/>
    <n v="0"/>
    <n v="0"/>
    <n v="0"/>
    <n v="-522500"/>
    <m/>
    <s v="Бюджетные средства (Бюджет субъекта РФ) Субсидии"/>
    <x v="2"/>
    <x v="3"/>
    <x v="1"/>
    <x v="1"/>
    <x v="0"/>
  </r>
  <r>
    <s v="272"/>
    <n v="1101"/>
    <s v="0610382110"/>
    <n v="611"/>
    <n v="200020"/>
    <n v="241"/>
    <n v="345001"/>
    <s v="МБУ ЦФКИС &quot;ЖЕМЧУЖИНА ЮГРЫ&quot;"/>
    <s v="20-20-016"/>
    <n v="120"/>
    <n v="272042534"/>
    <n v="-477200"/>
    <n v="0"/>
    <n v="0"/>
    <n v="0"/>
    <n v="-477200"/>
    <n v="0"/>
    <n v="0"/>
    <n v="0"/>
    <n v="0"/>
    <n v="0"/>
    <n v="-477200"/>
    <m/>
    <s v="Бюджетные средства (Бюджет субъекта РФ) Субсидии"/>
    <x v="2"/>
    <x v="3"/>
    <x v="1"/>
    <x v="1"/>
    <x v="0"/>
  </r>
  <r>
    <s v="272"/>
    <n v="1101"/>
    <s v="0610382110"/>
    <n v="611"/>
    <n v="200020"/>
    <n v="241"/>
    <n v="346001"/>
    <s v="МБУ &quot;СШОР &quot;СПАРТАК&quot;"/>
    <s v="20-20-016"/>
    <n v="120"/>
    <n v="272042534"/>
    <n v="-99743"/>
    <n v="-99750"/>
    <n v="-99749"/>
    <n v="0"/>
    <n v="-99743"/>
    <n v="0"/>
    <n v="0"/>
    <n v="0"/>
    <n v="0"/>
    <n v="0"/>
    <n v="-99743"/>
    <m/>
    <s v="Бюджетные средства (Бюджет субъекта РФ) Субсидии"/>
    <x v="2"/>
    <x v="3"/>
    <x v="1"/>
    <x v="1"/>
    <x v="0"/>
  </r>
  <r>
    <s v="272"/>
    <n v="1101"/>
    <s v="0610382110"/>
    <n v="621"/>
    <n v="200020"/>
    <n v="241"/>
    <n v="226010"/>
    <s v="МАУ &quot;СШ &quot;СИБИРЯК&quot;"/>
    <s v="20-20-016"/>
    <n v="210"/>
    <n v="272042534"/>
    <n v="-6017852"/>
    <n v="-9123896"/>
    <n v="-12039286"/>
    <n v="0"/>
    <n v="-6017852"/>
    <n v="0"/>
    <n v="0"/>
    <n v="0"/>
    <n v="0"/>
    <n v="0"/>
    <n v="-6017852"/>
    <m/>
    <s v="Бюджетные средства (Бюджет субъекта РФ) Субсидии"/>
    <x v="2"/>
    <x v="3"/>
    <x v="1"/>
    <x v="1"/>
    <x v="0"/>
  </r>
  <r>
    <s v="272"/>
    <n v="1101"/>
    <s v="0610382130"/>
    <n v="621"/>
    <n v="200020"/>
    <n v="241"/>
    <n v="310003"/>
    <s v="МАУ &quot;СШ &quot;СИБИРЯК&quot;"/>
    <s v="20-20-014"/>
    <n v="210"/>
    <n v="272042534"/>
    <n v="0"/>
    <n v="0"/>
    <n v="0"/>
    <n v="0"/>
    <n v="0"/>
    <n v="0"/>
    <n v="1545900"/>
    <n v="0"/>
    <n v="0"/>
    <n v="1545900"/>
    <n v="-1545900"/>
    <m/>
    <s v="Бюджетные средства (Бюджет субъекта РФ) Субсидии"/>
    <x v="2"/>
    <x v="3"/>
    <x v="1"/>
    <x v="1"/>
    <x v="0"/>
  </r>
  <r>
    <s v="272"/>
    <n v="1101"/>
    <s v="2310382560"/>
    <n v="621"/>
    <n v="200020"/>
    <n v="241"/>
    <n v="346001"/>
    <s v="МАУ &quot;СШ &quot;СИБИРЯК&quot;"/>
    <s v="20-20-021"/>
    <n v="210"/>
    <n v="272042534"/>
    <n v="0"/>
    <n v="0"/>
    <n v="0"/>
    <n v="0"/>
    <n v="0"/>
    <n v="0"/>
    <n v="44700"/>
    <n v="0"/>
    <n v="0"/>
    <n v="44700"/>
    <n v="-44700"/>
    <m/>
    <s v="Бюджетные средства (Бюджет субъекта РФ) Субсидии"/>
    <x v="2"/>
    <x v="0"/>
    <x v="0"/>
    <x v="0"/>
    <x v="0"/>
  </r>
  <r>
    <s v="272"/>
    <n v="1103"/>
    <s v="0610382110"/>
    <n v="611"/>
    <n v="200020"/>
    <n v="241"/>
    <n v="226010"/>
    <s v="МБУ &quot;СШОР &quot;СПАРТАК&quot;"/>
    <s v="20-20-016"/>
    <n v="120"/>
    <n v="272042534"/>
    <n v="4361925"/>
    <n v="5234310"/>
    <n v="5670503"/>
    <n v="0"/>
    <n v="4361925"/>
    <n v="362900"/>
    <n v="1635425"/>
    <n v="621300"/>
    <n v="1742300"/>
    <n v="4361925"/>
    <n v="0"/>
    <m/>
    <s v="Бюджетные средства (Бюджет субъекта РФ) Субсидии"/>
    <x v="2"/>
    <x v="3"/>
    <x v="1"/>
    <x v="1"/>
    <x v="0"/>
  </r>
  <r>
    <s v="272"/>
    <n v="1103"/>
    <s v="0610382110"/>
    <n v="611"/>
    <n v="200020"/>
    <n v="241"/>
    <n v="226010"/>
    <s v="МБУ &quot;СШОР ПО ЕДИНОБОРСТВАМ&quot;"/>
    <s v="20-20-016"/>
    <n v="120"/>
    <n v="272042534"/>
    <n v="139080"/>
    <n v="201541"/>
    <n v="992264"/>
    <n v="0"/>
    <n v="139080"/>
    <n v="139080"/>
    <n v="0"/>
    <n v="0"/>
    <n v="0"/>
    <n v="139080"/>
    <n v="0"/>
    <m/>
    <s v="Бюджетные средства (Бюджет субъекта РФ) Субсидии"/>
    <x v="2"/>
    <x v="3"/>
    <x v="1"/>
    <x v="1"/>
    <x v="0"/>
  </r>
  <r>
    <s v="272"/>
    <n v="1103"/>
    <s v="0610382110"/>
    <n v="611"/>
    <n v="200020"/>
    <n v="241"/>
    <n v="226010"/>
    <s v="МБУ &quot;СШОРПОЗВС&quot;"/>
    <s v="20-20-016"/>
    <n v="120"/>
    <n v="272042534"/>
    <n v="3400430"/>
    <n v="5543203"/>
    <n v="7557288"/>
    <n v="0"/>
    <n v="3400430"/>
    <n v="1071600"/>
    <n v="1117200"/>
    <n v="357200"/>
    <n v="854430"/>
    <n v="3400430"/>
    <n v="0"/>
    <m/>
    <s v="Бюджетные средства (Бюджет субъекта РФ) Субсидии"/>
    <x v="2"/>
    <x v="3"/>
    <x v="1"/>
    <x v="1"/>
    <x v="0"/>
  </r>
  <r>
    <s v="272"/>
    <n v="1103"/>
    <s v="0610382110"/>
    <n v="611"/>
    <n v="200020"/>
    <n v="241"/>
    <n v="226011"/>
    <s v="МБУ &quot;СШОР &quot;СПАРТАК&quot;"/>
    <s v="20-20-016"/>
    <n v="120"/>
    <n v="272042534"/>
    <n v="1166022"/>
    <n v="3697390"/>
    <n v="6467300"/>
    <n v="0"/>
    <n v="1166022"/>
    <n v="0"/>
    <n v="1166022"/>
    <n v="0"/>
    <n v="0"/>
    <n v="1166022"/>
    <n v="0"/>
    <m/>
    <s v="Бюджетные средства (Бюджет субъекта РФ) Субсидии"/>
    <x v="2"/>
    <x v="3"/>
    <x v="1"/>
    <x v="1"/>
    <x v="0"/>
  </r>
  <r>
    <s v="272"/>
    <n v="1103"/>
    <s v="0610382110"/>
    <n v="611"/>
    <n v="200020"/>
    <n v="241"/>
    <n v="226011"/>
    <s v="МБУ &quot;СШОР ПО ЕДИНОБОРСТВАМ&quot;"/>
    <s v="20-20-016"/>
    <n v="120"/>
    <n v="272042534"/>
    <n v="3198080"/>
    <n v="4936960"/>
    <n v="5788160"/>
    <n v="0"/>
    <n v="3198080"/>
    <n v="0"/>
    <n v="0"/>
    <n v="0"/>
    <n v="3198080"/>
    <n v="3198080"/>
    <n v="0"/>
    <m/>
    <s v="Бюджетные средства (Бюджет субъекта РФ) Субсидии"/>
    <x v="2"/>
    <x v="3"/>
    <x v="1"/>
    <x v="1"/>
    <x v="0"/>
  </r>
  <r>
    <s v="272"/>
    <n v="1103"/>
    <s v="0610382110"/>
    <n v="611"/>
    <n v="200020"/>
    <n v="241"/>
    <n v="310003"/>
    <s v="МБУ &quot;СШОР &quot;СПАРТАК&quot;"/>
    <s v="20-20-016"/>
    <n v="120"/>
    <n v="272042534"/>
    <n v="479750"/>
    <n v="479750"/>
    <n v="479750"/>
    <n v="0"/>
    <n v="479750"/>
    <n v="0"/>
    <n v="479750"/>
    <n v="0"/>
    <n v="0"/>
    <n v="479750"/>
    <n v="0"/>
    <m/>
    <s v="Бюджетные средства (Бюджет субъекта РФ) Субсидии"/>
    <x v="2"/>
    <x v="3"/>
    <x v="1"/>
    <x v="1"/>
    <x v="0"/>
  </r>
  <r>
    <s v="272"/>
    <n v="1103"/>
    <s v="0610382110"/>
    <n v="611"/>
    <n v="200020"/>
    <n v="241"/>
    <n v="310003"/>
    <s v="МБУ &quot;СШОРПОЗВС&quot;"/>
    <s v="20-20-016"/>
    <n v="120"/>
    <n v="272042534"/>
    <n v="720218"/>
    <n v="760000"/>
    <n v="760000"/>
    <n v="0"/>
    <n v="720218"/>
    <n v="0"/>
    <n v="720218"/>
    <n v="0"/>
    <n v="0"/>
    <n v="720218"/>
    <n v="0"/>
    <m/>
    <s v="Бюджетные средства (Бюджет субъекта РФ) Субсидии"/>
    <x v="2"/>
    <x v="3"/>
    <x v="1"/>
    <x v="1"/>
    <x v="0"/>
  </r>
  <r>
    <s v="272"/>
    <n v="1103"/>
    <s v="0610382110"/>
    <n v="611"/>
    <n v="200020"/>
    <n v="241"/>
    <n v="345001"/>
    <s v="МБУ &quot;СШОР &quot;СПАРТАК&quot;"/>
    <s v="20-20-016"/>
    <n v="120"/>
    <n v="272042534"/>
    <n v="522500"/>
    <n v="522500"/>
    <n v="522500"/>
    <n v="0"/>
    <n v="522500"/>
    <n v="0"/>
    <n v="522500"/>
    <n v="0"/>
    <n v="0"/>
    <n v="522500"/>
    <n v="0"/>
    <m/>
    <s v="Бюджетные средства (Бюджет субъекта РФ) Субсидии"/>
    <x v="2"/>
    <x v="3"/>
    <x v="1"/>
    <x v="1"/>
    <x v="0"/>
  </r>
  <r>
    <s v="272"/>
    <n v="1103"/>
    <s v="0610382110"/>
    <n v="611"/>
    <n v="200020"/>
    <n v="241"/>
    <n v="345001"/>
    <s v="МБУ ЦФКИС &quot;ЖЕМЧУЖИНА ЮГРЫ&quot;"/>
    <s v="20-20-016"/>
    <n v="120"/>
    <n v="272042534"/>
    <n v="477200"/>
    <n v="0"/>
    <n v="0"/>
    <n v="0"/>
    <n v="477200"/>
    <n v="0"/>
    <n v="0"/>
    <n v="477200"/>
    <n v="0"/>
    <n v="477200"/>
    <n v="0"/>
    <m/>
    <s v="Бюджетные средства (Бюджет субъекта РФ) Субсидии"/>
    <x v="2"/>
    <x v="3"/>
    <x v="1"/>
    <x v="1"/>
    <x v="0"/>
  </r>
  <r>
    <s v="272"/>
    <n v="1103"/>
    <s v="0610382110"/>
    <n v="611"/>
    <n v="200020"/>
    <n v="241"/>
    <n v="346001"/>
    <s v="МБУ &quot;СШОР &quot;СПАРТАК&quot;"/>
    <s v="20-20-016"/>
    <n v="120"/>
    <n v="272042534"/>
    <n v="99743"/>
    <n v="99750"/>
    <n v="99749"/>
    <n v="0"/>
    <n v="99743"/>
    <n v="0"/>
    <n v="99743"/>
    <n v="0"/>
    <n v="0"/>
    <n v="99743"/>
    <n v="0"/>
    <m/>
    <s v="Бюджетные средства (Бюджет субъекта РФ) Субсидии"/>
    <x v="2"/>
    <x v="3"/>
    <x v="1"/>
    <x v="1"/>
    <x v="0"/>
  </r>
  <r>
    <s v="272"/>
    <n v="1103"/>
    <s v="0610382110"/>
    <n v="621"/>
    <n v="200020"/>
    <n v="241"/>
    <n v="226010"/>
    <s v="МАУ &quot;СШ &quot;СИБИРЯК&quot;"/>
    <s v="20-20-016"/>
    <n v="210"/>
    <n v="272042534"/>
    <n v="6017852"/>
    <n v="9123896"/>
    <n v="12039286"/>
    <n v="0"/>
    <n v="6017852"/>
    <n v="1100000"/>
    <n v="1800000"/>
    <n v="800000"/>
    <n v="2317852"/>
    <n v="6017852"/>
    <n v="0"/>
    <m/>
    <s v="Бюджетные средства (Бюджет субъекта РФ) Субсидии"/>
    <x v="2"/>
    <x v="3"/>
    <x v="1"/>
    <x v="1"/>
    <x v="0"/>
  </r>
  <r>
    <s v="272"/>
    <n v="1103"/>
    <s v="061P550810"/>
    <n v="612"/>
    <n v="200020"/>
    <n v="241"/>
    <n v="310003"/>
    <s v="МБУ &quot;СШОРПОЗВС&quot;"/>
    <m/>
    <n v="120"/>
    <n v="272042534"/>
    <n v="-617000"/>
    <n v="-645300"/>
    <n v="0"/>
    <n v="0"/>
    <n v="-617000"/>
    <n v="0"/>
    <n v="0"/>
    <n v="0"/>
    <n v="0"/>
    <n v="0"/>
    <n v="-617000"/>
    <m/>
    <s v="Бюджетные средства (Бюджет субъекта РФ) Субсидии"/>
    <x v="2"/>
    <x v="1"/>
    <x v="1"/>
    <x v="1"/>
    <x v="0"/>
  </r>
  <r>
    <s v="272"/>
    <n v="1103"/>
    <s v="061P550810"/>
    <n v="612"/>
    <n v="200020"/>
    <n v="241"/>
    <n v="310003"/>
    <s v="МБУ &quot;СШОРПОЗВС&quot;"/>
    <s v="23-50810-00000-00000"/>
    <n v="120"/>
    <n v="272042534"/>
    <n v="617048"/>
    <n v="645300"/>
    <n v="0"/>
    <n v="0"/>
    <n v="617048.5"/>
    <n v="0"/>
    <n v="0"/>
    <n v="617048"/>
    <n v="0"/>
    <n v="617048"/>
    <n v="0"/>
    <m/>
    <s v="Бюджетные средства (Бюджет субъекта РФ) Субсидии"/>
    <x v="2"/>
    <x v="1"/>
    <x v="1"/>
    <x v="1"/>
    <x v="0"/>
  </r>
  <r>
    <s v="272"/>
    <n v="1101"/>
    <s v="0620185160"/>
    <n v="611"/>
    <n v="200031"/>
    <n v="241"/>
    <n v="310003"/>
    <s v="МБУ &quot;СШОРПОЗВС&quot;"/>
    <s v="20-30-003"/>
    <n v="120"/>
    <n v="272042534"/>
    <n v="310000"/>
    <n v="0"/>
    <n v="0"/>
    <n v="0"/>
    <n v="310000"/>
    <n v="0"/>
    <n v="310000"/>
    <n v="0"/>
    <n v="0"/>
    <n v="310000"/>
    <n v="0"/>
    <m/>
    <s v="Бюджетные средства (Бюджет субъекта РФ) Иные межбюджетные трансферты (наказы избирателей депутатам Думы ХМАО-Югры)"/>
    <x v="2"/>
    <x v="4"/>
    <x v="1"/>
    <x v="2"/>
    <x v="0"/>
  </r>
  <r>
    <s v="272"/>
    <n v="709"/>
    <s v="0610220010"/>
    <n v="244"/>
    <n v="400010"/>
    <n v="222"/>
    <n v="222001"/>
    <m/>
    <m/>
    <n v="120"/>
    <n v="272042526"/>
    <n v="0"/>
    <n v="0"/>
    <n v="0"/>
    <n v="0"/>
    <n v="0"/>
    <n v="0"/>
    <n v="183700"/>
    <n v="0"/>
    <n v="0"/>
    <n v="183700"/>
    <n v="-183700"/>
    <m/>
    <s v="Бюджетные средства (Бюджет муниципального образования)"/>
    <x v="3"/>
    <x v="5"/>
    <x v="1"/>
    <x v="1"/>
    <x v="0"/>
  </r>
  <r>
    <s v="272"/>
    <n v="709"/>
    <s v="0610220010"/>
    <n v="244"/>
    <n v="400010"/>
    <n v="226"/>
    <n v="226011"/>
    <m/>
    <m/>
    <n v="120"/>
    <n v="272042526"/>
    <n v="0"/>
    <n v="0"/>
    <n v="0"/>
    <n v="0"/>
    <n v="0"/>
    <n v="0"/>
    <n v="0"/>
    <n v="247100"/>
    <n v="0"/>
    <n v="247100"/>
    <n v="-247100"/>
    <m/>
    <s v="Бюджетные средства (Бюджет муниципального образования)"/>
    <x v="3"/>
    <x v="5"/>
    <x v="1"/>
    <x v="1"/>
    <x v="0"/>
  </r>
  <r>
    <s v="272"/>
    <n v="709"/>
    <s v="0610220010"/>
    <n v="244"/>
    <n v="400010"/>
    <n v="346"/>
    <n v="346001"/>
    <m/>
    <m/>
    <n v="120"/>
    <n v="272042526"/>
    <n v="0"/>
    <n v="0"/>
    <n v="0"/>
    <n v="0"/>
    <n v="0"/>
    <n v="0"/>
    <n v="76000"/>
    <n v="0"/>
    <n v="0"/>
    <n v="76000"/>
    <n v="-76000"/>
    <m/>
    <s v="Бюджетные средства (Бюджет муниципального образования)"/>
    <x v="3"/>
    <x v="5"/>
    <x v="1"/>
    <x v="1"/>
    <x v="0"/>
  </r>
  <r>
    <s v="272"/>
    <n v="709"/>
    <s v="0610220010"/>
    <n v="244"/>
    <n v="400010"/>
    <n v="349"/>
    <n v="349001"/>
    <m/>
    <m/>
    <n v="120"/>
    <n v="272042526"/>
    <n v="0"/>
    <n v="0"/>
    <n v="0"/>
    <n v="0"/>
    <n v="0"/>
    <n v="0"/>
    <n v="45980"/>
    <n v="21020"/>
    <n v="0"/>
    <n v="67000"/>
    <n v="-67000"/>
    <m/>
    <s v="Бюджетные средства (Бюджет муниципального образования)"/>
    <x v="3"/>
    <x v="5"/>
    <x v="1"/>
    <x v="1"/>
    <x v="0"/>
  </r>
  <r>
    <s v="272"/>
    <n v="709"/>
    <s v="0610220010"/>
    <n v="244"/>
    <n v="400010"/>
    <n v="349"/>
    <n v="349007"/>
    <m/>
    <m/>
    <n v="120"/>
    <n v="272042526"/>
    <n v="0"/>
    <n v="0"/>
    <n v="0"/>
    <n v="0"/>
    <n v="0"/>
    <n v="0"/>
    <n v="171800"/>
    <n v="0"/>
    <n v="0"/>
    <n v="171800"/>
    <n v="-171800"/>
    <m/>
    <s v="Бюджетные средства (Бюджет муниципального образования)"/>
    <x v="3"/>
    <x v="5"/>
    <x v="1"/>
    <x v="1"/>
    <x v="0"/>
  </r>
  <r>
    <s v="272"/>
    <n v="709"/>
    <s v="06102S2050"/>
    <n v="244"/>
    <n v="400010"/>
    <n v="226"/>
    <n v="226003"/>
    <m/>
    <m/>
    <n v="120"/>
    <n v="272042526"/>
    <n v="0"/>
    <n v="0"/>
    <n v="0"/>
    <n v="0"/>
    <n v="0"/>
    <n v="0"/>
    <n v="0"/>
    <n v="642062"/>
    <n v="151792"/>
    <n v="793854"/>
    <n v="-793854"/>
    <m/>
    <s v="Бюджетные средства (Бюджет муниципального образования)"/>
    <x v="3"/>
    <x v="2"/>
    <x v="1"/>
    <x v="1"/>
    <x v="0"/>
  </r>
  <r>
    <s v="272"/>
    <n v="1101"/>
    <s v="0610300590"/>
    <n v="611"/>
    <n v="400010"/>
    <n v="241"/>
    <n v="211001"/>
    <s v="МБУ &quot;СШОР &quot;СПАРТАК&quot;"/>
    <m/>
    <n v="910"/>
    <n v="272042534"/>
    <n v="-220800"/>
    <n v="0"/>
    <n v="0"/>
    <n v="10221306.689999999"/>
    <n v="-10442106.689999999"/>
    <n v="14920000"/>
    <n v="22265000"/>
    <n v="16965000"/>
    <n v="26446300"/>
    <n v="80596300"/>
    <n v="-80817100"/>
    <m/>
    <s v="Бюджетные средства (Бюджет муниципального образования)"/>
    <x v="3"/>
    <x v="3"/>
    <x v="1"/>
    <x v="1"/>
    <x v="0"/>
  </r>
  <r>
    <s v="272"/>
    <n v="1101"/>
    <s v="0610300590"/>
    <n v="611"/>
    <n v="400010"/>
    <n v="241"/>
    <n v="211001"/>
    <s v="МБУ &quot;СШОР ПО ЕДИНОБОРСТВАМ&quot;"/>
    <m/>
    <n v="910"/>
    <n v="272042534"/>
    <n v="-110000"/>
    <n v="0"/>
    <n v="0"/>
    <n v="4456703.6100000003"/>
    <n v="-4566703.6100000003"/>
    <n v="7425900"/>
    <n v="11990000"/>
    <n v="7980000"/>
    <n v="11980000"/>
    <n v="39375900"/>
    <n v="-39485900"/>
    <m/>
    <s v="Бюджетные средства (Бюджет муниципального образования)"/>
    <x v="3"/>
    <x v="3"/>
    <x v="1"/>
    <x v="1"/>
    <x v="0"/>
  </r>
  <r>
    <s v="272"/>
    <n v="1101"/>
    <s v="0610300590"/>
    <n v="611"/>
    <n v="400010"/>
    <n v="241"/>
    <n v="211001"/>
    <s v="МБУ &quot;СШОРПОЗВС&quot;"/>
    <m/>
    <n v="910"/>
    <n v="272042534"/>
    <n v="-200000"/>
    <n v="0"/>
    <n v="0"/>
    <n v="8388605.2400000002"/>
    <n v="-8588605.2400000002"/>
    <n v="12950000"/>
    <n v="16950000"/>
    <n v="14950000"/>
    <n v="15587200"/>
    <n v="60437200"/>
    <n v="-60637200"/>
    <m/>
    <s v="Бюджетные средства (Бюджет муниципального образования)"/>
    <x v="3"/>
    <x v="3"/>
    <x v="1"/>
    <x v="1"/>
    <x v="0"/>
  </r>
  <r>
    <s v="272"/>
    <n v="1101"/>
    <s v="0610300590"/>
    <n v="611"/>
    <n v="400010"/>
    <n v="241"/>
    <n v="211001"/>
    <s v="МБУ ЦФКИС &quot;ЖЕМЧУЖИНА ЮГРЫ&quot;"/>
    <m/>
    <n v="910"/>
    <n v="272042534"/>
    <n v="-200000"/>
    <n v="0"/>
    <n v="0"/>
    <n v="10717630.26"/>
    <n v="-10917630.26"/>
    <n v="16931800"/>
    <n v="25422700"/>
    <n v="25422700"/>
    <n v="16931800"/>
    <n v="84709000"/>
    <n v="-84909000"/>
    <m/>
    <s v="Бюджетные средства (Бюджет муниципального образования)"/>
    <x v="3"/>
    <x v="3"/>
    <x v="1"/>
    <x v="1"/>
    <x v="0"/>
  </r>
  <r>
    <s v="272"/>
    <n v="1101"/>
    <s v="0610300590"/>
    <n v="611"/>
    <n v="400010"/>
    <n v="241"/>
    <n v="211002"/>
    <s v="МБУ &quot;СШОР &quot;СПАРТАК&quot;"/>
    <m/>
    <n v="910"/>
    <n v="272042534"/>
    <n v="0"/>
    <n v="0"/>
    <n v="0"/>
    <n v="5000"/>
    <n v="-5000"/>
    <n v="5000"/>
    <n v="10000"/>
    <n v="5000"/>
    <n v="511700"/>
    <n v="531700"/>
    <n v="-531700"/>
    <m/>
    <s v="Бюджетные средства (Бюджет муниципального образования)"/>
    <x v="3"/>
    <x v="3"/>
    <x v="1"/>
    <x v="1"/>
    <x v="0"/>
  </r>
  <r>
    <s v="272"/>
    <n v="1101"/>
    <s v="0610300590"/>
    <n v="611"/>
    <n v="400010"/>
    <n v="241"/>
    <n v="211002"/>
    <s v="МБУ &quot;СШОР ПО ЕДИНОБОРСТВАМ&quot;"/>
    <m/>
    <n v="910"/>
    <n v="272042534"/>
    <n v="0"/>
    <n v="0"/>
    <n v="0"/>
    <n v="0"/>
    <n v="0"/>
    <n v="0"/>
    <n v="10000"/>
    <n v="10000"/>
    <n v="143700"/>
    <n v="163700"/>
    <n v="-163700"/>
    <m/>
    <s v="Бюджетные средства (Бюджет муниципального образования)"/>
    <x v="3"/>
    <x v="3"/>
    <x v="1"/>
    <x v="1"/>
    <x v="0"/>
  </r>
  <r>
    <s v="272"/>
    <n v="1101"/>
    <s v="0610300590"/>
    <n v="611"/>
    <n v="400010"/>
    <n v="241"/>
    <n v="211002"/>
    <s v="МБУ &quot;СШОРПОЗВС&quot;"/>
    <m/>
    <n v="910"/>
    <n v="272042534"/>
    <n v="0"/>
    <n v="0"/>
    <n v="0"/>
    <n v="0"/>
    <n v="0"/>
    <n v="130000"/>
    <n v="130000"/>
    <n v="130000"/>
    <n v="92800"/>
    <n v="482800"/>
    <n v="-482800"/>
    <m/>
    <s v="Бюджетные средства (Бюджет муниципального образования)"/>
    <x v="3"/>
    <x v="3"/>
    <x v="1"/>
    <x v="1"/>
    <x v="0"/>
  </r>
  <r>
    <s v="272"/>
    <n v="1101"/>
    <s v="0610300590"/>
    <n v="611"/>
    <n v="400010"/>
    <n v="241"/>
    <n v="211002"/>
    <s v="МБУ ЦФКИС &quot;ЖЕМЧУЖИНА ЮГРЫ&quot;"/>
    <m/>
    <n v="910"/>
    <n v="272042534"/>
    <n v="0"/>
    <n v="0"/>
    <n v="0"/>
    <n v="10000"/>
    <n v="-10000"/>
    <n v="64520"/>
    <n v="96780"/>
    <n v="96780"/>
    <n v="64520"/>
    <n v="322600"/>
    <n v="-322600"/>
    <m/>
    <s v="Бюджетные средства (Бюджет муниципального образования)"/>
    <x v="3"/>
    <x v="3"/>
    <x v="1"/>
    <x v="1"/>
    <x v="0"/>
  </r>
  <r>
    <s v="272"/>
    <n v="1101"/>
    <s v="0610300590"/>
    <n v="611"/>
    <n v="400010"/>
    <n v="241"/>
    <n v="212001"/>
    <s v="МБУ ЦФКИС &quot;ЖЕМЧУЖИНА ЮГРЫ&quot;"/>
    <m/>
    <n v="910"/>
    <n v="272042534"/>
    <n v="0"/>
    <n v="0"/>
    <n v="0"/>
    <n v="0"/>
    <n v="0"/>
    <n v="4000"/>
    <n v="0"/>
    <n v="0"/>
    <n v="0"/>
    <n v="4000"/>
    <n v="-4000"/>
    <m/>
    <s v="Бюджетные средства (Бюджет муниципального образования)"/>
    <x v="3"/>
    <x v="3"/>
    <x v="1"/>
    <x v="1"/>
    <x v="0"/>
  </r>
  <r>
    <s v="272"/>
    <n v="1101"/>
    <s v="0610300590"/>
    <n v="611"/>
    <n v="400010"/>
    <n v="241"/>
    <n v="212002"/>
    <s v="МБУ &quot;СШОР &quot;СПАРТАК&quot;"/>
    <m/>
    <n v="910"/>
    <n v="272042535"/>
    <n v="0"/>
    <n v="0"/>
    <n v="0"/>
    <n v="70500"/>
    <n v="-70500"/>
    <n v="170600"/>
    <n v="73500"/>
    <n v="3800"/>
    <n v="53200"/>
    <n v="301100"/>
    <n v="-301100"/>
    <m/>
    <s v="Бюджетные средства (Бюджет муниципального образования)"/>
    <x v="3"/>
    <x v="3"/>
    <x v="1"/>
    <x v="1"/>
    <x v="0"/>
  </r>
  <r>
    <s v="272"/>
    <n v="1101"/>
    <s v="0610300590"/>
    <n v="611"/>
    <n v="400010"/>
    <n v="241"/>
    <n v="212002"/>
    <s v="МБУ &quot;СШОР ПО ЕДИНОБОРСТВАМ&quot;"/>
    <m/>
    <n v="910"/>
    <n v="272042535"/>
    <n v="0"/>
    <n v="0"/>
    <n v="0"/>
    <n v="10400"/>
    <n v="-10400"/>
    <n v="35300"/>
    <n v="55600"/>
    <n v="15800"/>
    <n v="12000"/>
    <n v="118700"/>
    <n v="-118700"/>
    <m/>
    <s v="Бюджетные средства (Бюджет муниципального образования)"/>
    <x v="3"/>
    <x v="3"/>
    <x v="1"/>
    <x v="1"/>
    <x v="0"/>
  </r>
  <r>
    <s v="272"/>
    <n v="1101"/>
    <s v="0610300590"/>
    <n v="611"/>
    <n v="400010"/>
    <n v="241"/>
    <n v="212002"/>
    <s v="МБУ &quot;СШОРПОЗВС&quot;"/>
    <m/>
    <n v="910"/>
    <n v="272042535"/>
    <n v="0"/>
    <n v="0"/>
    <n v="0"/>
    <n v="95500"/>
    <n v="-95500"/>
    <n v="176500"/>
    <n v="25000"/>
    <n v="65000"/>
    <n v="56100"/>
    <n v="322600"/>
    <n v="-322600"/>
    <m/>
    <s v="Бюджетные средства (Бюджет муниципального образования)"/>
    <x v="3"/>
    <x v="3"/>
    <x v="1"/>
    <x v="1"/>
    <x v="0"/>
  </r>
  <r>
    <s v="272"/>
    <n v="1101"/>
    <s v="0610300590"/>
    <n v="611"/>
    <n v="400010"/>
    <n v="241"/>
    <n v="212002"/>
    <s v="МБУ ЦФКИС &quot;ЖЕМЧУЖИНА ЮГРЫ&quot;"/>
    <m/>
    <n v="910"/>
    <n v="272042535"/>
    <n v="0"/>
    <n v="0"/>
    <n v="0"/>
    <n v="3300"/>
    <n v="-3300"/>
    <n v="90600"/>
    <n v="87000"/>
    <n v="84400"/>
    <n v="6600"/>
    <n v="268600"/>
    <n v="-268600"/>
    <m/>
    <s v="Бюджетные средства (Бюджет муниципального образования)"/>
    <x v="3"/>
    <x v="3"/>
    <x v="1"/>
    <x v="1"/>
    <x v="0"/>
  </r>
  <r>
    <s v="272"/>
    <n v="1101"/>
    <s v="0610300590"/>
    <n v="611"/>
    <n v="400010"/>
    <n v="241"/>
    <n v="213001"/>
    <s v="МБУ &quot;СШОР &quot;СПАРТАК&quot;"/>
    <m/>
    <n v="910"/>
    <n v="272042534"/>
    <n v="0"/>
    <n v="0"/>
    <n v="0"/>
    <n v="1906556.48"/>
    <n v="-1906556.48"/>
    <n v="4530000"/>
    <n v="6734600"/>
    <n v="5134000"/>
    <n v="8008200"/>
    <n v="24406800"/>
    <n v="-24406800"/>
    <m/>
    <s v="Бюджетные средства (Бюджет муниципального образования)"/>
    <x v="3"/>
    <x v="3"/>
    <x v="1"/>
    <x v="1"/>
    <x v="0"/>
  </r>
  <r>
    <s v="272"/>
    <n v="1101"/>
    <s v="0610300590"/>
    <n v="611"/>
    <n v="400010"/>
    <n v="241"/>
    <n v="213001"/>
    <s v="МБУ &quot;СШОР ПО ЕДИНОБОРСТВАМ&quot;"/>
    <m/>
    <n v="910"/>
    <n v="272042534"/>
    <n v="0"/>
    <n v="0"/>
    <n v="0"/>
    <n v="770184.64"/>
    <n v="-770184.64"/>
    <n v="2260700"/>
    <n v="3624000"/>
    <n v="2416000"/>
    <n v="3624000"/>
    <n v="11924700"/>
    <n v="-11924700"/>
    <m/>
    <s v="Бюджетные средства (Бюджет муниципального образования)"/>
    <x v="3"/>
    <x v="3"/>
    <x v="1"/>
    <x v="1"/>
    <x v="0"/>
  </r>
  <r>
    <s v="272"/>
    <n v="1101"/>
    <s v="0610300590"/>
    <n v="611"/>
    <n v="400010"/>
    <n v="241"/>
    <n v="213001"/>
    <s v="МБУ &quot;СШОРПОЗВС&quot;"/>
    <m/>
    <n v="910"/>
    <n v="272042534"/>
    <n v="0"/>
    <n v="0"/>
    <n v="0"/>
    <n v="1495441.22"/>
    <n v="-1495441.22"/>
    <n v="4500000"/>
    <n v="5134000"/>
    <n v="4530000"/>
    <n v="4148400"/>
    <n v="18312400"/>
    <n v="-18312400"/>
    <m/>
    <s v="Бюджетные средства (Бюджет муниципального образования)"/>
    <x v="3"/>
    <x v="3"/>
    <x v="1"/>
    <x v="1"/>
    <x v="0"/>
  </r>
  <r>
    <s v="272"/>
    <n v="1101"/>
    <s v="0610300590"/>
    <n v="611"/>
    <n v="400010"/>
    <n v="241"/>
    <n v="213001"/>
    <s v="МБУ ЦФКИС &quot;ЖЕМЧУЖИНА ЮГРЫ&quot;"/>
    <m/>
    <n v="910"/>
    <n v="272042534"/>
    <n v="0"/>
    <n v="0"/>
    <n v="0"/>
    <n v="25229.09"/>
    <n v="-25229.09"/>
    <n v="5128500"/>
    <n v="7692750"/>
    <n v="7692750"/>
    <n v="5128500"/>
    <n v="25642500"/>
    <n v="-25642500"/>
    <m/>
    <s v="Бюджетные средства (Бюджет муниципального образования)"/>
    <x v="3"/>
    <x v="3"/>
    <x v="1"/>
    <x v="1"/>
    <x v="0"/>
  </r>
  <r>
    <s v="272"/>
    <n v="1101"/>
    <s v="0610300590"/>
    <n v="611"/>
    <n v="400010"/>
    <n v="241"/>
    <n v="213002"/>
    <s v="МБУ &quot;СШОР &quot;СПАРТАК&quot;"/>
    <m/>
    <n v="910"/>
    <n v="272042621"/>
    <n v="0"/>
    <n v="0"/>
    <n v="0"/>
    <n v="0"/>
    <n v="0"/>
    <n v="1600"/>
    <n v="3000"/>
    <n v="1500"/>
    <n v="154500"/>
    <n v="160600"/>
    <n v="-160600"/>
    <m/>
    <s v="Бюджетные средства (Бюджет муниципального образования)"/>
    <x v="3"/>
    <x v="3"/>
    <x v="1"/>
    <x v="1"/>
    <x v="0"/>
  </r>
  <r>
    <s v="272"/>
    <n v="1101"/>
    <s v="0610300590"/>
    <n v="611"/>
    <n v="400010"/>
    <n v="241"/>
    <n v="213002"/>
    <s v="МБУ &quot;СШОР ПО ЕДИНОБОРСТВАМ&quot;"/>
    <m/>
    <n v="910"/>
    <n v="272042621"/>
    <n v="0"/>
    <n v="0"/>
    <n v="0"/>
    <n v="0"/>
    <n v="0"/>
    <n v="0"/>
    <n v="3020"/>
    <n v="3020"/>
    <n v="43360"/>
    <n v="49400"/>
    <n v="-49400"/>
    <m/>
    <s v="Бюджетные средства (Бюджет муниципального образования)"/>
    <x v="3"/>
    <x v="3"/>
    <x v="1"/>
    <x v="1"/>
    <x v="0"/>
  </r>
  <r>
    <s v="272"/>
    <n v="1101"/>
    <s v="0610300590"/>
    <n v="611"/>
    <n v="400010"/>
    <n v="241"/>
    <n v="213002"/>
    <s v="МБУ &quot;СШОРПОЗВС&quot;"/>
    <m/>
    <n v="910"/>
    <n v="272042621"/>
    <n v="0"/>
    <n v="0"/>
    <n v="0"/>
    <n v="0"/>
    <n v="0"/>
    <n v="39260"/>
    <n v="39260"/>
    <n v="39260"/>
    <n v="28020"/>
    <n v="145800"/>
    <n v="-145800"/>
    <m/>
    <s v="Бюджетные средства (Бюджет муниципального образования)"/>
    <x v="3"/>
    <x v="3"/>
    <x v="1"/>
    <x v="1"/>
    <x v="0"/>
  </r>
  <r>
    <s v="272"/>
    <n v="1101"/>
    <s v="0610300590"/>
    <n v="611"/>
    <n v="400010"/>
    <n v="241"/>
    <n v="213002"/>
    <s v="МБУ ЦФКИС &quot;ЖЕМЧУЖИНА ЮГРЫ&quot;"/>
    <m/>
    <n v="910"/>
    <n v="272042621"/>
    <n v="0"/>
    <n v="0"/>
    <n v="0"/>
    <n v="0"/>
    <n v="0"/>
    <n v="19480"/>
    <n v="29220"/>
    <n v="29220"/>
    <n v="19480"/>
    <n v="97400"/>
    <n v="-97400"/>
    <m/>
    <s v="Бюджетные средства (Бюджет муниципального образования)"/>
    <x v="3"/>
    <x v="3"/>
    <x v="1"/>
    <x v="1"/>
    <x v="0"/>
  </r>
  <r>
    <s v="272"/>
    <n v="1101"/>
    <s v="0610300590"/>
    <n v="611"/>
    <n v="400010"/>
    <n v="241"/>
    <n v="214001"/>
    <s v="МБУ &quot;СШОР &quot;СПАРТАК&quot;"/>
    <m/>
    <n v="910"/>
    <n v="272042621"/>
    <n v="0"/>
    <n v="0"/>
    <n v="0"/>
    <n v="0"/>
    <n v="0"/>
    <n v="100000"/>
    <n v="800000"/>
    <n v="1500000"/>
    <n v="445800"/>
    <n v="2845800"/>
    <n v="-2845800"/>
    <m/>
    <s v="Бюджетные средства (Бюджет муниципального образования)"/>
    <x v="3"/>
    <x v="3"/>
    <x v="1"/>
    <x v="1"/>
    <x v="0"/>
  </r>
  <r>
    <s v="272"/>
    <n v="1101"/>
    <s v="0610300590"/>
    <n v="611"/>
    <n v="400010"/>
    <n v="241"/>
    <n v="214001"/>
    <s v="МБУ &quot;СШОР ПО ЕДИНОБОРСТВАМ&quot;"/>
    <m/>
    <n v="910"/>
    <n v="272042621"/>
    <n v="0"/>
    <n v="0"/>
    <n v="0"/>
    <n v="8628"/>
    <n v="-8628"/>
    <n v="100000"/>
    <n v="400000"/>
    <n v="500000"/>
    <n v="214800"/>
    <n v="1214800"/>
    <n v="-1214800"/>
    <m/>
    <s v="Бюджетные средства (Бюджет муниципального образования)"/>
    <x v="3"/>
    <x v="3"/>
    <x v="1"/>
    <x v="1"/>
    <x v="0"/>
  </r>
  <r>
    <s v="272"/>
    <n v="1101"/>
    <s v="0610300590"/>
    <n v="611"/>
    <n v="400010"/>
    <n v="241"/>
    <n v="214001"/>
    <s v="МБУ &quot;СШОРПОЗВС&quot;"/>
    <m/>
    <n v="910"/>
    <n v="272042621"/>
    <n v="0"/>
    <n v="0"/>
    <n v="0"/>
    <n v="34630"/>
    <n v="-34630"/>
    <n v="200000"/>
    <n v="800000"/>
    <n v="1000000"/>
    <n v="59900"/>
    <n v="2059900"/>
    <n v="-2059900"/>
    <m/>
    <s v="Бюджетные средства (Бюджет муниципального образования)"/>
    <x v="3"/>
    <x v="3"/>
    <x v="1"/>
    <x v="1"/>
    <x v="0"/>
  </r>
  <r>
    <s v="272"/>
    <n v="1101"/>
    <s v="0610300590"/>
    <n v="611"/>
    <n v="400010"/>
    <n v="241"/>
    <n v="214001"/>
    <s v="МБУ ЦФКИС &quot;ЖЕМЧУЖИНА ЮГРЫ&quot;"/>
    <m/>
    <n v="910"/>
    <n v="272042621"/>
    <n v="-13665"/>
    <n v="0"/>
    <n v="0"/>
    <n v="0"/>
    <n v="-13665"/>
    <n v="286335"/>
    <n v="1000000"/>
    <n v="1000000"/>
    <n v="289800"/>
    <n v="2576135"/>
    <n v="-2589800"/>
    <m/>
    <s v="Бюджетные средства (Бюджет муниципального образования)"/>
    <x v="3"/>
    <x v="3"/>
    <x v="1"/>
    <x v="1"/>
    <x v="0"/>
  </r>
  <r>
    <s v="272"/>
    <n v="1101"/>
    <s v="0610300590"/>
    <n v="611"/>
    <n v="400010"/>
    <n v="241"/>
    <n v="214003"/>
    <s v="МБУ &quot;СШОР ПО ЕДИНОБОРСТВАМ&quot;"/>
    <m/>
    <n v="910"/>
    <n v="272042534"/>
    <n v="-120000"/>
    <n v="0"/>
    <n v="0"/>
    <n v="0"/>
    <n v="-120000"/>
    <n v="0"/>
    <n v="0"/>
    <n v="0"/>
    <n v="0"/>
    <n v="0"/>
    <n v="-120000"/>
    <m/>
    <s v="Бюджетные средства (Бюджет муниципального образования)"/>
    <x v="3"/>
    <x v="3"/>
    <x v="1"/>
    <x v="1"/>
    <x v="0"/>
  </r>
  <r>
    <s v="272"/>
    <n v="1101"/>
    <s v="0610300590"/>
    <n v="611"/>
    <n v="400010"/>
    <n v="241"/>
    <n v="221001"/>
    <s v="МБУ &quot;СШОР &quot;СПАРТАК&quot;"/>
    <m/>
    <n v="110"/>
    <n v="272042534"/>
    <n v="14440"/>
    <n v="0"/>
    <n v="0"/>
    <n v="15741.33"/>
    <n v="-1301.33"/>
    <n v="55100"/>
    <n v="94300"/>
    <n v="82600"/>
    <n v="62440"/>
    <n v="294440"/>
    <n v="-280000"/>
    <m/>
    <s v="Бюджетные средства (Бюджет муниципального образования)"/>
    <x v="3"/>
    <x v="3"/>
    <x v="1"/>
    <x v="1"/>
    <x v="0"/>
  </r>
  <r>
    <s v="272"/>
    <n v="1101"/>
    <s v="0610300590"/>
    <n v="611"/>
    <n v="400010"/>
    <n v="241"/>
    <n v="221001"/>
    <s v="МБУ &quot;СШОР ПО ЕДИНОБОРСТВАМ&quot;"/>
    <m/>
    <n v="110"/>
    <n v="272042534"/>
    <n v="-6629"/>
    <n v="-140300"/>
    <n v="-140300"/>
    <n v="13283.08"/>
    <n v="-19912.080000000002"/>
    <n v="21071"/>
    <n v="37000"/>
    <n v="35000"/>
    <n v="40600"/>
    <n v="133671"/>
    <n v="-140300"/>
    <m/>
    <s v="Бюджетные средства (Бюджет муниципального образования)"/>
    <x v="3"/>
    <x v="3"/>
    <x v="1"/>
    <x v="1"/>
    <x v="0"/>
  </r>
  <r>
    <s v="272"/>
    <n v="1101"/>
    <s v="0610300590"/>
    <n v="611"/>
    <n v="400010"/>
    <n v="241"/>
    <n v="221001"/>
    <s v="МБУ &quot;СШОРПОЗВС&quot;"/>
    <m/>
    <n v="110"/>
    <n v="272042534"/>
    <n v="0"/>
    <n v="0"/>
    <n v="0"/>
    <n v="0"/>
    <n v="0"/>
    <n v="40000"/>
    <n v="50000"/>
    <n v="40000"/>
    <n v="58200"/>
    <n v="188200"/>
    <n v="-188200"/>
    <m/>
    <s v="Бюджетные средства (Бюджет муниципального образования)"/>
    <x v="3"/>
    <x v="3"/>
    <x v="1"/>
    <x v="1"/>
    <x v="0"/>
  </r>
  <r>
    <s v="272"/>
    <n v="1101"/>
    <s v="0610300590"/>
    <n v="611"/>
    <n v="400010"/>
    <n v="241"/>
    <n v="221001"/>
    <s v="МБУ ЦФКИС &quot;ЖЕМЧУЖИНА ЮГРЫ&quot;"/>
    <m/>
    <n v="110"/>
    <n v="272042534"/>
    <n v="-91443"/>
    <n v="-654341"/>
    <n v="-703100"/>
    <n v="94323.839999999997"/>
    <n v="-185766.84"/>
    <n v="101943"/>
    <n v="152915"/>
    <n v="152915"/>
    <n v="203884"/>
    <n v="611657"/>
    <n v="-703100"/>
    <m/>
    <s v="Бюджетные средства (Бюджет муниципального образования)"/>
    <x v="3"/>
    <x v="3"/>
    <x v="1"/>
    <x v="1"/>
    <x v="0"/>
  </r>
  <r>
    <s v="272"/>
    <n v="1101"/>
    <s v="0610300590"/>
    <n v="611"/>
    <n v="400010"/>
    <n v="241"/>
    <n v="221001"/>
    <s v="МБУ &quot;СШОР &quot;СПАРТАК&quot;"/>
    <m/>
    <n v="120"/>
    <n v="272042534"/>
    <n v="-14440"/>
    <n v="0"/>
    <n v="0"/>
    <n v="0"/>
    <n v="-14440"/>
    <n v="0"/>
    <n v="11660"/>
    <n v="0"/>
    <n v="36000"/>
    <n v="47660"/>
    <n v="-62100"/>
    <m/>
    <s v="Бюджетные средства (Бюджет муниципального образования)"/>
    <x v="3"/>
    <x v="3"/>
    <x v="1"/>
    <x v="1"/>
    <x v="0"/>
  </r>
  <r>
    <s v="272"/>
    <n v="1101"/>
    <s v="0610300590"/>
    <n v="611"/>
    <n v="400010"/>
    <n v="241"/>
    <n v="221001"/>
    <s v="МБУ &quot;СШОР ПО ЕДИНОБОРСТВАМ&quot;"/>
    <m/>
    <n v="120"/>
    <n v="272042534"/>
    <n v="6629"/>
    <n v="140300"/>
    <n v="140300"/>
    <n v="0"/>
    <n v="6629"/>
    <n v="6629"/>
    <n v="0"/>
    <n v="0"/>
    <n v="0"/>
    <n v="6629"/>
    <n v="0"/>
    <m/>
    <s v="Бюджетные средства (Бюджет муниципального образования)"/>
    <x v="3"/>
    <x v="3"/>
    <x v="1"/>
    <x v="1"/>
    <x v="0"/>
  </r>
  <r>
    <s v="272"/>
    <n v="1101"/>
    <s v="0610300590"/>
    <n v="611"/>
    <n v="400010"/>
    <n v="241"/>
    <n v="221001"/>
    <s v="МБУ &quot;СШОРПОЗВС&quot;"/>
    <m/>
    <n v="120"/>
    <n v="272042534"/>
    <n v="0"/>
    <n v="0"/>
    <n v="0"/>
    <n v="0"/>
    <n v="0"/>
    <n v="0"/>
    <n v="0"/>
    <n v="56700"/>
    <n v="0"/>
    <n v="56700"/>
    <n v="-56700"/>
    <m/>
    <s v="Бюджетные средства (Бюджет муниципального образования)"/>
    <x v="3"/>
    <x v="3"/>
    <x v="1"/>
    <x v="1"/>
    <x v="0"/>
  </r>
  <r>
    <s v="272"/>
    <n v="1101"/>
    <s v="0610300590"/>
    <n v="611"/>
    <n v="400010"/>
    <n v="241"/>
    <n v="221001"/>
    <s v="МБУ ЦФКИС &quot;ЖЕМЧУЖИНА ЮГРЫ&quot;"/>
    <m/>
    <n v="120"/>
    <n v="272042534"/>
    <n v="91443"/>
    <n v="654341"/>
    <n v="703100"/>
    <n v="0"/>
    <n v="91443"/>
    <n v="15240"/>
    <n v="22860"/>
    <n v="22860"/>
    <n v="30483"/>
    <n v="91443"/>
    <n v="0"/>
    <m/>
    <s v="Бюджетные средства (Бюджет муниципального образования)"/>
    <x v="3"/>
    <x v="3"/>
    <x v="1"/>
    <x v="1"/>
    <x v="0"/>
  </r>
  <r>
    <s v="272"/>
    <n v="1101"/>
    <s v="0610300590"/>
    <n v="611"/>
    <n v="400010"/>
    <n v="241"/>
    <n v="222001"/>
    <s v="МБУ &quot;СШОРПОЗВС&quot;"/>
    <m/>
    <n v="110"/>
    <n v="272042534"/>
    <n v="0"/>
    <n v="0"/>
    <n v="0"/>
    <n v="0"/>
    <n v="0"/>
    <n v="694360"/>
    <n v="340340"/>
    <n v="202000"/>
    <n v="606000"/>
    <n v="1842700"/>
    <n v="-1842700"/>
    <m/>
    <s v="Бюджетные средства (Бюджет муниципального образования)"/>
    <x v="3"/>
    <x v="3"/>
    <x v="1"/>
    <x v="1"/>
    <x v="0"/>
  </r>
  <r>
    <s v="272"/>
    <n v="1101"/>
    <s v="0610300590"/>
    <n v="611"/>
    <n v="400010"/>
    <n v="241"/>
    <n v="222002"/>
    <s v="МБУ &quot;СШОР &quot;СПАРТАК&quot;"/>
    <m/>
    <n v="120"/>
    <n v="272042535"/>
    <n v="0"/>
    <n v="0"/>
    <n v="0"/>
    <n v="0"/>
    <n v="0"/>
    <n v="759500"/>
    <n v="402500"/>
    <n v="0"/>
    <n v="56000"/>
    <n v="1218000"/>
    <n v="-1218000"/>
    <m/>
    <s v="Бюджетные средства (Бюджет муниципального образования)"/>
    <x v="3"/>
    <x v="3"/>
    <x v="1"/>
    <x v="1"/>
    <x v="0"/>
  </r>
  <r>
    <s v="272"/>
    <n v="1101"/>
    <s v="0610300590"/>
    <n v="611"/>
    <n v="400010"/>
    <n v="241"/>
    <n v="222002"/>
    <s v="МБУ &quot;СШОР ПО ЕДИНОБОРСТВАМ&quot;"/>
    <m/>
    <n v="120"/>
    <n v="272042535"/>
    <n v="0"/>
    <n v="0"/>
    <n v="0"/>
    <n v="0"/>
    <n v="0"/>
    <n v="221000"/>
    <n v="36000"/>
    <n v="70000"/>
    <n v="106000"/>
    <n v="433000"/>
    <n v="-433000"/>
    <m/>
    <s v="Бюджетные средства (Бюджет муниципального образования)"/>
    <x v="3"/>
    <x v="3"/>
    <x v="1"/>
    <x v="1"/>
    <x v="0"/>
  </r>
  <r>
    <s v="272"/>
    <n v="1101"/>
    <s v="0610300590"/>
    <n v="611"/>
    <n v="400010"/>
    <n v="241"/>
    <n v="222002"/>
    <s v="МБУ &quot;СШОРПОЗВС&quot;"/>
    <m/>
    <n v="120"/>
    <n v="272042535"/>
    <n v="0"/>
    <n v="0"/>
    <n v="0"/>
    <n v="0"/>
    <n v="0"/>
    <n v="800700"/>
    <n v="0"/>
    <n v="0"/>
    <n v="0"/>
    <n v="800700"/>
    <n v="-800700"/>
    <m/>
    <s v="Бюджетные средства (Бюджет муниципального образования)"/>
    <x v="3"/>
    <x v="3"/>
    <x v="1"/>
    <x v="1"/>
    <x v="0"/>
  </r>
  <r>
    <s v="272"/>
    <n v="1101"/>
    <s v="0610300590"/>
    <n v="611"/>
    <n v="400010"/>
    <n v="241"/>
    <n v="223001"/>
    <s v="МБУ &quot;СШОР &quot;СПАРТАК&quot;"/>
    <m/>
    <n v="110"/>
    <n v="272042534"/>
    <n v="1068000"/>
    <n v="0"/>
    <n v="0"/>
    <n v="0"/>
    <n v="1068000"/>
    <n v="1900000"/>
    <n v="1200000"/>
    <n v="500000"/>
    <n v="1968000"/>
    <n v="5568000"/>
    <n v="-4500000"/>
    <m/>
    <s v="Бюджетные средства (Бюджет муниципального образования)"/>
    <x v="3"/>
    <x v="3"/>
    <x v="1"/>
    <x v="1"/>
    <x v="0"/>
  </r>
  <r>
    <s v="272"/>
    <n v="1101"/>
    <s v="0610300590"/>
    <n v="611"/>
    <n v="400010"/>
    <n v="241"/>
    <n v="223001"/>
    <s v="МБУ &quot;СШОР ПО ЕДИНОБОРСТВАМ&quot;"/>
    <m/>
    <n v="110"/>
    <n v="272042534"/>
    <n v="-129600"/>
    <n v="-1390800"/>
    <n v="-1390800"/>
    <n v="139108.51"/>
    <n v="-268708.51"/>
    <n v="270400"/>
    <n v="410000"/>
    <n v="0"/>
    <n v="580800"/>
    <n v="1261200"/>
    <n v="-1390800"/>
    <m/>
    <s v="Бюджетные средства (Бюджет муниципального образования)"/>
    <x v="3"/>
    <x v="3"/>
    <x v="1"/>
    <x v="1"/>
    <x v="0"/>
  </r>
  <r>
    <s v="272"/>
    <n v="1101"/>
    <s v="0610300590"/>
    <n v="611"/>
    <n v="400010"/>
    <n v="241"/>
    <n v="223001"/>
    <s v="МБУ &quot;СШОРПОЗВС&quot;"/>
    <m/>
    <n v="110"/>
    <n v="272042534"/>
    <n v="0"/>
    <n v="0"/>
    <n v="0"/>
    <n v="898974.08"/>
    <n v="-898974.08"/>
    <n v="1600000"/>
    <n v="1000000"/>
    <n v="168200"/>
    <n v="1400000"/>
    <n v="4168200"/>
    <n v="-4168200"/>
    <m/>
    <s v="Бюджетные средства (Бюджет муниципального образования)"/>
    <x v="3"/>
    <x v="3"/>
    <x v="1"/>
    <x v="1"/>
    <x v="0"/>
  </r>
  <r>
    <s v="272"/>
    <n v="1101"/>
    <s v="0610300590"/>
    <n v="611"/>
    <n v="400010"/>
    <n v="241"/>
    <n v="223001"/>
    <s v="МБУ ЦФКИС &quot;ЖЕМЧУЖИНА ЮГРЫ&quot;"/>
    <m/>
    <n v="110"/>
    <n v="272042534"/>
    <n v="499060"/>
    <n v="0"/>
    <n v="0"/>
    <n v="349996.23"/>
    <n v="149063.76999999999"/>
    <n v="5200000"/>
    <n v="4799060"/>
    <n v="0"/>
    <n v="0"/>
    <n v="9999060"/>
    <n v="-9500000"/>
    <m/>
    <s v="Бюджетные средства (Бюджет муниципального образования)"/>
    <x v="3"/>
    <x v="3"/>
    <x v="1"/>
    <x v="1"/>
    <x v="0"/>
  </r>
  <r>
    <s v="272"/>
    <n v="1101"/>
    <s v="0610300590"/>
    <n v="611"/>
    <n v="400010"/>
    <n v="241"/>
    <n v="223001"/>
    <s v="МБУ &quot;СШОР &quot;СПАРТАК&quot;"/>
    <m/>
    <n v="120"/>
    <n v="272042534"/>
    <n v="-1068000"/>
    <n v="0"/>
    <n v="0"/>
    <n v="0"/>
    <n v="-1068000"/>
    <n v="0"/>
    <n v="0"/>
    <n v="0"/>
    <n v="417400"/>
    <n v="417400"/>
    <n v="-1485400"/>
    <m/>
    <s v="Бюджетные средства (Бюджет муниципального образования)"/>
    <x v="3"/>
    <x v="3"/>
    <x v="1"/>
    <x v="1"/>
    <x v="0"/>
  </r>
  <r>
    <s v="272"/>
    <n v="1101"/>
    <s v="0610300590"/>
    <n v="611"/>
    <n v="400010"/>
    <n v="241"/>
    <n v="223001"/>
    <s v="МБУ &quot;СШОР ПО ЕДИНОБОРСТВАМ&quot;"/>
    <m/>
    <n v="120"/>
    <n v="272042534"/>
    <n v="129600"/>
    <n v="1390800"/>
    <n v="1390800"/>
    <n v="0"/>
    <n v="129600"/>
    <n v="129600"/>
    <n v="0"/>
    <n v="0"/>
    <n v="0"/>
    <n v="129600"/>
    <n v="0"/>
    <m/>
    <s v="Бюджетные средства (Бюджет муниципального образования)"/>
    <x v="3"/>
    <x v="3"/>
    <x v="1"/>
    <x v="1"/>
    <x v="0"/>
  </r>
  <r>
    <s v="272"/>
    <n v="1101"/>
    <s v="0610300590"/>
    <n v="611"/>
    <n v="400010"/>
    <n v="241"/>
    <n v="223001"/>
    <s v="МБУ ЦФКИС &quot;ЖЕМЧУЖИНА ЮГРЫ&quot;"/>
    <m/>
    <n v="120"/>
    <n v="272042534"/>
    <n v="-499060"/>
    <n v="0"/>
    <n v="0"/>
    <n v="0"/>
    <n v="-499060"/>
    <n v="0"/>
    <n v="0"/>
    <n v="4500000"/>
    <n v="4790840"/>
    <n v="9290840"/>
    <n v="-9789900"/>
    <m/>
    <s v="Бюджетные средства (Бюджет муниципального образования)"/>
    <x v="3"/>
    <x v="3"/>
    <x v="1"/>
    <x v="1"/>
    <x v="0"/>
  </r>
  <r>
    <s v="272"/>
    <n v="1101"/>
    <s v="0610300590"/>
    <n v="611"/>
    <n v="400010"/>
    <n v="241"/>
    <n v="223002"/>
    <s v="МБУ &quot;СШОР &quot;СПАРТАК&quot;"/>
    <m/>
    <n v="110"/>
    <n v="272042534"/>
    <n v="152115"/>
    <n v="0"/>
    <n v="0"/>
    <n v="240486.19"/>
    <n v="-88371.19"/>
    <n v="700000"/>
    <n v="600000"/>
    <n v="260000"/>
    <n v="592115"/>
    <n v="2152115"/>
    <n v="-2000000"/>
    <m/>
    <s v="Бюджетные средства (Бюджет муниципального образования)"/>
    <x v="3"/>
    <x v="3"/>
    <x v="1"/>
    <x v="1"/>
    <x v="0"/>
  </r>
  <r>
    <s v="272"/>
    <n v="1101"/>
    <s v="0610300590"/>
    <n v="611"/>
    <n v="400010"/>
    <n v="241"/>
    <n v="223002"/>
    <s v="МБУ &quot;СШОР ПО ЕДИНОБОРСТВАМ&quot;"/>
    <m/>
    <n v="110"/>
    <n v="272042534"/>
    <n v="-29954"/>
    <n v="-300400"/>
    <n v="-300400"/>
    <n v="47339.65"/>
    <n v="-77293.649999999994"/>
    <n v="50046"/>
    <n v="80000"/>
    <n v="70000"/>
    <n v="70400"/>
    <n v="270446"/>
    <n v="-300400"/>
    <m/>
    <s v="Бюджетные средства (Бюджет муниципального образования)"/>
    <x v="3"/>
    <x v="3"/>
    <x v="1"/>
    <x v="1"/>
    <x v="0"/>
  </r>
  <r>
    <s v="272"/>
    <n v="1101"/>
    <s v="0610300590"/>
    <n v="611"/>
    <n v="400010"/>
    <n v="241"/>
    <n v="223002"/>
    <s v="МБУ &quot;СШОРПОЗВС&quot;"/>
    <m/>
    <n v="110"/>
    <n v="272042534"/>
    <n v="0"/>
    <n v="0"/>
    <n v="0"/>
    <n v="742141.4"/>
    <n v="-742141.4"/>
    <n v="1500000"/>
    <n v="1500000"/>
    <n v="1500000"/>
    <n v="1576400"/>
    <n v="6076400"/>
    <n v="-6076400"/>
    <m/>
    <s v="Бюджетные средства (Бюджет муниципального образования)"/>
    <x v="3"/>
    <x v="3"/>
    <x v="1"/>
    <x v="1"/>
    <x v="0"/>
  </r>
  <r>
    <s v="272"/>
    <n v="1101"/>
    <s v="0610300590"/>
    <n v="611"/>
    <n v="400010"/>
    <n v="241"/>
    <n v="223002"/>
    <s v="МБУ ЦФКИС &quot;ЖЕМЧУЖИНА ЮГРЫ&quot;"/>
    <m/>
    <n v="110"/>
    <n v="272042534"/>
    <n v="665385"/>
    <n v="0"/>
    <n v="0"/>
    <n v="1647129.78"/>
    <n v="-981744.78"/>
    <n v="4400000"/>
    <n v="5065385"/>
    <n v="0"/>
    <n v="0"/>
    <n v="9465385"/>
    <n v="-8800000"/>
    <m/>
    <s v="Бюджетные средства (Бюджет муниципального образования)"/>
    <x v="3"/>
    <x v="3"/>
    <x v="1"/>
    <x v="1"/>
    <x v="0"/>
  </r>
  <r>
    <s v="272"/>
    <n v="1101"/>
    <s v="0610300590"/>
    <n v="611"/>
    <n v="400010"/>
    <n v="241"/>
    <n v="223002"/>
    <s v="МБУ &quot;СШОР &quot;СПАРТАК&quot;"/>
    <m/>
    <n v="120"/>
    <n v="272042534"/>
    <n v="-152115"/>
    <n v="0"/>
    <n v="0"/>
    <n v="0"/>
    <n v="-152115"/>
    <n v="0"/>
    <n v="0"/>
    <n v="0"/>
    <n v="48485"/>
    <n v="48485"/>
    <n v="-200600"/>
    <m/>
    <s v="Бюджетные средства (Бюджет муниципального образования)"/>
    <x v="3"/>
    <x v="3"/>
    <x v="1"/>
    <x v="1"/>
    <x v="0"/>
  </r>
  <r>
    <s v="272"/>
    <n v="1101"/>
    <s v="0610300590"/>
    <n v="611"/>
    <n v="400010"/>
    <n v="241"/>
    <n v="223002"/>
    <s v="МБУ &quot;СШОР ПО ЕДИНОБОРСТВАМ&quot;"/>
    <m/>
    <n v="120"/>
    <n v="272042534"/>
    <n v="29954"/>
    <n v="300400"/>
    <n v="300400"/>
    <n v="0"/>
    <n v="29954"/>
    <n v="29954"/>
    <n v="0"/>
    <n v="0"/>
    <n v="0"/>
    <n v="29954"/>
    <n v="0"/>
    <m/>
    <s v="Бюджетные средства (Бюджет муниципального образования)"/>
    <x v="3"/>
    <x v="3"/>
    <x v="1"/>
    <x v="1"/>
    <x v="0"/>
  </r>
  <r>
    <s v="272"/>
    <n v="1101"/>
    <s v="0610300590"/>
    <n v="611"/>
    <n v="400010"/>
    <n v="241"/>
    <n v="223002"/>
    <s v="МБУ ЦФКИС &quot;ЖЕМЧУЖИНА ЮГРЫ&quot;"/>
    <m/>
    <n v="120"/>
    <n v="272042534"/>
    <n v="-665385"/>
    <n v="0"/>
    <n v="0"/>
    <n v="0"/>
    <n v="-665385"/>
    <n v="0"/>
    <n v="0"/>
    <n v="4000000"/>
    <n v="4593815"/>
    <n v="8593815"/>
    <n v="-9259200"/>
    <m/>
    <s v="Бюджетные средства (Бюджет муниципального образования)"/>
    <x v="3"/>
    <x v="3"/>
    <x v="1"/>
    <x v="1"/>
    <x v="0"/>
  </r>
  <r>
    <s v="272"/>
    <n v="1101"/>
    <s v="0610300590"/>
    <n v="611"/>
    <n v="400010"/>
    <n v="241"/>
    <n v="223003"/>
    <s v="МБУ &quot;СШОР &quot;СПАРТАК&quot;"/>
    <m/>
    <n v="110"/>
    <n v="272042534"/>
    <n v="-6900"/>
    <n v="0"/>
    <n v="0"/>
    <n v="17105.37"/>
    <n v="-24005.37"/>
    <n v="80000"/>
    <n v="80000"/>
    <n v="65000"/>
    <n v="68100"/>
    <n v="293100"/>
    <n v="-300000"/>
    <m/>
    <s v="Бюджетные средства (Бюджет муниципального образования)"/>
    <x v="3"/>
    <x v="3"/>
    <x v="1"/>
    <x v="1"/>
    <x v="0"/>
  </r>
  <r>
    <s v="272"/>
    <n v="1101"/>
    <s v="0610300590"/>
    <n v="611"/>
    <n v="400010"/>
    <n v="241"/>
    <n v="223003"/>
    <s v="МБУ &quot;СШОР ПО ЕДИНОБОРСТВАМ&quot;"/>
    <m/>
    <n v="110"/>
    <n v="272042534"/>
    <n v="-10100"/>
    <n v="-53100"/>
    <n v="-53100"/>
    <n v="3900"/>
    <n v="-14000"/>
    <n v="3900"/>
    <n v="12000"/>
    <n v="14000"/>
    <n v="13100"/>
    <n v="43000"/>
    <n v="-53100"/>
    <m/>
    <s v="Бюджетные средства (Бюджет муниципального образования)"/>
    <x v="3"/>
    <x v="3"/>
    <x v="1"/>
    <x v="1"/>
    <x v="0"/>
  </r>
  <r>
    <s v="272"/>
    <n v="1101"/>
    <s v="0610300590"/>
    <n v="611"/>
    <n v="400010"/>
    <n v="241"/>
    <n v="223003"/>
    <s v="МБУ &quot;СШОРПОЗВС&quot;"/>
    <m/>
    <n v="110"/>
    <n v="272042534"/>
    <n v="0"/>
    <n v="0"/>
    <n v="0"/>
    <n v="0"/>
    <n v="0"/>
    <n v="70000"/>
    <n v="70000"/>
    <n v="70000"/>
    <n v="80200"/>
    <n v="290200"/>
    <n v="-290200"/>
    <m/>
    <s v="Бюджетные средства (Бюджет муниципального образования)"/>
    <x v="3"/>
    <x v="3"/>
    <x v="1"/>
    <x v="1"/>
    <x v="0"/>
  </r>
  <r>
    <s v="272"/>
    <n v="1101"/>
    <s v="0610300590"/>
    <n v="611"/>
    <n v="400010"/>
    <n v="241"/>
    <n v="223003"/>
    <s v="МБУ ЦФКИС &quot;ЖЕМЧУЖИНА ЮГРЫ&quot;"/>
    <m/>
    <n v="110"/>
    <n v="272042534"/>
    <n v="-274473"/>
    <n v="0"/>
    <n v="0"/>
    <n v="189097.92"/>
    <n v="-463570.92"/>
    <n v="450000"/>
    <n v="450000"/>
    <n v="25527"/>
    <n v="0"/>
    <n v="925527"/>
    <n v="-1200000"/>
    <m/>
    <s v="Бюджетные средства (Бюджет муниципального образования)"/>
    <x v="3"/>
    <x v="3"/>
    <x v="1"/>
    <x v="1"/>
    <x v="0"/>
  </r>
  <r>
    <s v="272"/>
    <n v="1101"/>
    <s v="0610300590"/>
    <n v="611"/>
    <n v="400010"/>
    <n v="241"/>
    <n v="223003"/>
    <s v="МБУ &quot;СШОР &quot;СПАРТАК&quot;"/>
    <m/>
    <n v="120"/>
    <n v="272042534"/>
    <n v="6900"/>
    <n v="0"/>
    <n v="0"/>
    <n v="0"/>
    <n v="6900"/>
    <n v="0"/>
    <n v="0"/>
    <n v="0"/>
    <n v="31000"/>
    <n v="31000"/>
    <n v="-24100"/>
    <m/>
    <s v="Бюджетные средства (Бюджет муниципального образования)"/>
    <x v="3"/>
    <x v="3"/>
    <x v="1"/>
    <x v="1"/>
    <x v="0"/>
  </r>
  <r>
    <s v="272"/>
    <n v="1101"/>
    <s v="0610300590"/>
    <n v="611"/>
    <n v="400010"/>
    <n v="241"/>
    <n v="223003"/>
    <s v="МБУ &quot;СШОР ПО ЕДИНОБОРСТВАМ&quot;"/>
    <m/>
    <n v="120"/>
    <n v="272042534"/>
    <n v="10100"/>
    <n v="53100"/>
    <n v="53100"/>
    <n v="0"/>
    <n v="10100"/>
    <n v="10100"/>
    <n v="0"/>
    <n v="0"/>
    <n v="0"/>
    <n v="10100"/>
    <n v="0"/>
    <m/>
    <s v="Бюджетные средства (Бюджет муниципального образования)"/>
    <x v="3"/>
    <x v="3"/>
    <x v="1"/>
    <x v="1"/>
    <x v="0"/>
  </r>
  <r>
    <s v="272"/>
    <n v="1101"/>
    <s v="0610300590"/>
    <n v="611"/>
    <n v="400010"/>
    <n v="241"/>
    <n v="223003"/>
    <s v="МБУ ЦФКИС &quot;ЖЕМЧУЖИНА ЮГРЫ&quot;"/>
    <m/>
    <n v="120"/>
    <n v="272042534"/>
    <n v="274473"/>
    <n v="0"/>
    <n v="0"/>
    <n v="0"/>
    <n v="274473"/>
    <n v="0"/>
    <n v="0"/>
    <n v="850000"/>
    <n v="1391873"/>
    <n v="2241873"/>
    <n v="-1967400"/>
    <m/>
    <s v="Бюджетные средства (Бюджет муниципального образования)"/>
    <x v="3"/>
    <x v="3"/>
    <x v="1"/>
    <x v="1"/>
    <x v="0"/>
  </r>
  <r>
    <s v="272"/>
    <n v="1101"/>
    <s v="0610300590"/>
    <n v="611"/>
    <n v="400010"/>
    <n v="241"/>
    <n v="223006"/>
    <s v="МБУ &quot;СШОР &quot;СПАРТАК&quot;"/>
    <m/>
    <n v="110"/>
    <n v="272042534"/>
    <n v="90291"/>
    <n v="0"/>
    <n v="0"/>
    <n v="0"/>
    <n v="90291"/>
    <n v="26000"/>
    <n v="38000"/>
    <n v="38000"/>
    <n v="47791"/>
    <n v="149791"/>
    <n v="-59500"/>
    <m/>
    <s v="Бюджетные средства (Бюджет муниципального образования)"/>
    <x v="3"/>
    <x v="3"/>
    <x v="1"/>
    <x v="1"/>
    <x v="0"/>
  </r>
  <r>
    <s v="272"/>
    <n v="1101"/>
    <s v="0610300590"/>
    <n v="611"/>
    <n v="400010"/>
    <n v="241"/>
    <n v="223006"/>
    <s v="МБУ &quot;СШОР ПО ЕДИНОБОРСТВАМ&quot;"/>
    <m/>
    <n v="110"/>
    <n v="272042534"/>
    <n v="-6695"/>
    <n v="-71700"/>
    <n v="-71700"/>
    <n v="0"/>
    <n v="-6695"/>
    <n v="6505"/>
    <n v="18000"/>
    <n v="18000"/>
    <n v="22500"/>
    <n v="65005"/>
    <n v="-71700"/>
    <m/>
    <s v="Бюджетные средства (Бюджет муниципального образования)"/>
    <x v="3"/>
    <x v="3"/>
    <x v="1"/>
    <x v="1"/>
    <x v="0"/>
  </r>
  <r>
    <s v="272"/>
    <n v="1101"/>
    <s v="0610300590"/>
    <n v="611"/>
    <n v="400010"/>
    <n v="241"/>
    <n v="223006"/>
    <s v="МБУ &quot;СШОРПОЗВС&quot;"/>
    <m/>
    <n v="110"/>
    <n v="272042534"/>
    <n v="0"/>
    <n v="0"/>
    <n v="0"/>
    <n v="0"/>
    <n v="0"/>
    <n v="12000"/>
    <n v="18000"/>
    <n v="18000"/>
    <n v="12600"/>
    <n v="60600"/>
    <n v="-60600"/>
    <m/>
    <s v="Бюджетные средства (Бюджет муниципального образования)"/>
    <x v="3"/>
    <x v="3"/>
    <x v="1"/>
    <x v="1"/>
    <x v="0"/>
  </r>
  <r>
    <s v="272"/>
    <n v="1101"/>
    <s v="0610300590"/>
    <n v="611"/>
    <n v="400010"/>
    <n v="241"/>
    <n v="223006"/>
    <s v="МБУ ЦФКИС &quot;ЖЕМЧУЖИНА ЮГРЫ&quot;"/>
    <m/>
    <n v="110"/>
    <n v="272042534"/>
    <n v="13489"/>
    <n v="0"/>
    <n v="0"/>
    <n v="89601.279999999999"/>
    <n v="-76112.28"/>
    <n v="115000"/>
    <n v="76700"/>
    <n v="35000"/>
    <n v="13489"/>
    <n v="240189"/>
    <n v="-226700"/>
    <m/>
    <s v="Бюджетные средства (Бюджет муниципального образования)"/>
    <x v="3"/>
    <x v="3"/>
    <x v="1"/>
    <x v="1"/>
    <x v="0"/>
  </r>
  <r>
    <s v="272"/>
    <n v="1101"/>
    <s v="0610300590"/>
    <n v="611"/>
    <n v="400010"/>
    <n v="241"/>
    <n v="223006"/>
    <s v="МБУ &quot;СШОР &quot;СПАРТАК&quot;"/>
    <m/>
    <n v="120"/>
    <n v="272042534"/>
    <n v="-90291"/>
    <n v="0"/>
    <n v="0"/>
    <n v="0"/>
    <n v="-90291"/>
    <n v="0"/>
    <n v="0"/>
    <n v="0"/>
    <n v="1409"/>
    <n v="1409"/>
    <n v="-91700"/>
    <m/>
    <s v="Бюджетные средства (Бюджет муниципального образования)"/>
    <x v="3"/>
    <x v="3"/>
    <x v="1"/>
    <x v="1"/>
    <x v="0"/>
  </r>
  <r>
    <s v="272"/>
    <n v="1101"/>
    <s v="0610300590"/>
    <n v="611"/>
    <n v="400010"/>
    <n v="241"/>
    <n v="223006"/>
    <s v="МБУ &quot;СШОР ПО ЕДИНОБОРСТВАМ&quot;"/>
    <m/>
    <n v="120"/>
    <n v="272042534"/>
    <n v="6695"/>
    <n v="71700"/>
    <n v="71700"/>
    <n v="0"/>
    <n v="6695"/>
    <n v="6695"/>
    <n v="0"/>
    <n v="0"/>
    <n v="0"/>
    <n v="6695"/>
    <n v="0"/>
    <m/>
    <s v="Бюджетные средства (Бюджет муниципального образования)"/>
    <x v="3"/>
    <x v="3"/>
    <x v="1"/>
    <x v="1"/>
    <x v="0"/>
  </r>
  <r>
    <s v="272"/>
    <n v="1101"/>
    <s v="0610300590"/>
    <n v="611"/>
    <n v="400010"/>
    <n v="241"/>
    <n v="223006"/>
    <s v="МБУ ЦФКИС &quot;ЖЕМЧУЖИНА ЮГРЫ&quot;"/>
    <m/>
    <n v="120"/>
    <n v="272042534"/>
    <n v="-13489"/>
    <n v="0"/>
    <n v="0"/>
    <n v="0"/>
    <n v="-13489"/>
    <n v="0"/>
    <n v="0"/>
    <n v="150000"/>
    <n v="216211"/>
    <n v="366211"/>
    <n v="-379700"/>
    <m/>
    <s v="Бюджетные средства (Бюджет муниципального образования)"/>
    <x v="3"/>
    <x v="3"/>
    <x v="1"/>
    <x v="1"/>
    <x v="0"/>
  </r>
  <r>
    <s v="272"/>
    <n v="1101"/>
    <s v="0610300590"/>
    <n v="611"/>
    <n v="400010"/>
    <n v="241"/>
    <n v="225001"/>
    <s v="МБУ &quot;СШОРПОЗВС&quot;"/>
    <m/>
    <n v="110"/>
    <n v="272042534"/>
    <n v="0"/>
    <n v="0"/>
    <n v="0"/>
    <n v="0"/>
    <n v="0"/>
    <n v="0"/>
    <n v="33300"/>
    <n v="0"/>
    <n v="0"/>
    <n v="33300"/>
    <n v="-33300"/>
    <m/>
    <s v="Бюджетные средства (Бюджет муниципального образования)"/>
    <x v="3"/>
    <x v="3"/>
    <x v="1"/>
    <x v="1"/>
    <x v="0"/>
  </r>
  <r>
    <s v="272"/>
    <n v="1101"/>
    <s v="0610300590"/>
    <n v="611"/>
    <n v="400010"/>
    <n v="241"/>
    <n v="225001"/>
    <s v="МБУ &quot;СШОР &quot;СПАРТАК&quot;"/>
    <m/>
    <n v="120"/>
    <n v="272042534"/>
    <n v="0"/>
    <n v="0"/>
    <n v="0"/>
    <n v="0"/>
    <n v="0"/>
    <n v="0"/>
    <n v="0"/>
    <n v="0"/>
    <n v="30500"/>
    <n v="30500"/>
    <n v="-30500"/>
    <m/>
    <s v="Бюджетные средства (Бюджет муниципального образования)"/>
    <x v="3"/>
    <x v="3"/>
    <x v="1"/>
    <x v="1"/>
    <x v="0"/>
  </r>
  <r>
    <s v="272"/>
    <n v="1101"/>
    <s v="0610300590"/>
    <n v="611"/>
    <n v="400010"/>
    <n v="241"/>
    <n v="225003"/>
    <s v="МБУ &quot;СШОР &quot;СПАРТАК&quot;"/>
    <m/>
    <n v="110"/>
    <n v="272042534"/>
    <n v="90000"/>
    <n v="0"/>
    <n v="0"/>
    <n v="71795.5"/>
    <n v="18204.5"/>
    <n v="76600"/>
    <n v="14400"/>
    <n v="14400"/>
    <n v="42146"/>
    <n v="147546"/>
    <n v="-57546"/>
    <m/>
    <s v="Бюджетные средства (Бюджет муниципального образования)"/>
    <x v="3"/>
    <x v="3"/>
    <x v="1"/>
    <x v="1"/>
    <x v="0"/>
  </r>
  <r>
    <s v="272"/>
    <n v="1101"/>
    <s v="0610300590"/>
    <n v="611"/>
    <n v="400010"/>
    <n v="241"/>
    <n v="225003"/>
    <s v="МБУ &quot;СШОР ПО ЕДИНОБОРСТВАМ&quot;"/>
    <m/>
    <n v="110"/>
    <n v="272042534"/>
    <n v="0"/>
    <n v="0"/>
    <n v="0"/>
    <n v="1048.1099999999999"/>
    <n v="-1048.1099999999999"/>
    <n v="12578"/>
    <n v="0"/>
    <n v="0"/>
    <n v="0"/>
    <n v="12578"/>
    <n v="-12578"/>
    <m/>
    <s v="Бюджетные средства (Бюджет муниципального образования)"/>
    <x v="3"/>
    <x v="3"/>
    <x v="1"/>
    <x v="1"/>
    <x v="0"/>
  </r>
  <r>
    <s v="272"/>
    <n v="1101"/>
    <s v="0610300590"/>
    <n v="611"/>
    <n v="400010"/>
    <n v="241"/>
    <n v="225003"/>
    <s v="МБУ &quot;СШОРПОЗВС&quot;"/>
    <m/>
    <n v="110"/>
    <n v="272042534"/>
    <n v="0"/>
    <n v="0"/>
    <n v="0"/>
    <n v="0"/>
    <n v="0"/>
    <n v="250000"/>
    <n v="0"/>
    <n v="0"/>
    <n v="188400"/>
    <n v="438400"/>
    <n v="-438400"/>
    <m/>
    <s v="Бюджетные средства (Бюджет муниципального образования)"/>
    <x v="3"/>
    <x v="3"/>
    <x v="1"/>
    <x v="1"/>
    <x v="0"/>
  </r>
  <r>
    <s v="272"/>
    <n v="1101"/>
    <s v="0610300590"/>
    <n v="611"/>
    <n v="400010"/>
    <n v="241"/>
    <n v="225003"/>
    <s v="МБУ ЦФКИС &quot;ЖЕМЧУЖИНА ЮГРЫ&quot;"/>
    <m/>
    <n v="110"/>
    <n v="272042534"/>
    <n v="-99999"/>
    <n v="100000"/>
    <n v="0"/>
    <n v="1257134.54"/>
    <n v="-1357133.54"/>
    <n v="3000000"/>
    <n v="1500000"/>
    <n v="1500000"/>
    <n v="1810644"/>
    <n v="7810644"/>
    <n v="-7910643"/>
    <m/>
    <s v="Бюджетные средства (Бюджет муниципального образования)"/>
    <x v="3"/>
    <x v="3"/>
    <x v="1"/>
    <x v="1"/>
    <x v="0"/>
  </r>
  <r>
    <s v="272"/>
    <n v="1101"/>
    <s v="0610300590"/>
    <n v="611"/>
    <n v="400010"/>
    <n v="241"/>
    <n v="225003"/>
    <s v="МБУ &quot;СШОР &quot;СПАРТАК&quot;"/>
    <m/>
    <n v="120"/>
    <n v="272042534"/>
    <n v="-90000"/>
    <n v="0"/>
    <n v="0"/>
    <n v="0"/>
    <n v="-90000"/>
    <n v="0"/>
    <n v="0"/>
    <n v="0"/>
    <n v="43954"/>
    <n v="43954"/>
    <n v="-133954"/>
    <m/>
    <s v="Бюджетные средства (Бюджет муниципального образования)"/>
    <x v="3"/>
    <x v="3"/>
    <x v="1"/>
    <x v="1"/>
    <x v="0"/>
  </r>
  <r>
    <s v="272"/>
    <n v="1101"/>
    <s v="0610300590"/>
    <n v="611"/>
    <n v="400010"/>
    <n v="241"/>
    <n v="225003"/>
    <s v="МБУ &quot;СШОР ПО ЕДИНОБОРСТВАМ&quot;"/>
    <m/>
    <n v="120"/>
    <n v="272042534"/>
    <n v="120000"/>
    <n v="0"/>
    <n v="0"/>
    <n v="0"/>
    <n v="120000"/>
    <n v="133629"/>
    <n v="68635"/>
    <n v="3145"/>
    <n v="29513"/>
    <n v="234922"/>
    <n v="-114922"/>
    <m/>
    <s v="Бюджетные средства (Бюджет муниципального образования)"/>
    <x v="3"/>
    <x v="3"/>
    <x v="1"/>
    <x v="1"/>
    <x v="0"/>
  </r>
  <r>
    <s v="272"/>
    <n v="1101"/>
    <s v="0610300590"/>
    <n v="611"/>
    <n v="400010"/>
    <n v="241"/>
    <n v="225003"/>
    <s v="МБУ &quot;СШОРПОЗВС&quot;"/>
    <m/>
    <n v="120"/>
    <n v="272042534"/>
    <n v="0"/>
    <n v="0"/>
    <n v="0"/>
    <n v="0"/>
    <n v="0"/>
    <n v="0"/>
    <n v="140000"/>
    <n v="70000"/>
    <n v="66900"/>
    <n v="276900"/>
    <n v="-276900"/>
    <m/>
    <s v="Бюджетные средства (Бюджет муниципального образования)"/>
    <x v="3"/>
    <x v="3"/>
    <x v="1"/>
    <x v="1"/>
    <x v="0"/>
  </r>
  <r>
    <s v="272"/>
    <n v="1101"/>
    <s v="0610300590"/>
    <n v="611"/>
    <n v="400010"/>
    <n v="241"/>
    <n v="225003"/>
    <s v="МБУ ЦФКИС &quot;ЖЕМЧУЖИНА ЮГРЫ&quot;"/>
    <m/>
    <n v="120"/>
    <n v="272042534"/>
    <n v="99999"/>
    <n v="-100000"/>
    <n v="0"/>
    <n v="0"/>
    <n v="99999"/>
    <n v="165000"/>
    <n v="250000"/>
    <n v="250000"/>
    <n v="403556"/>
    <n v="1068556"/>
    <n v="-968557"/>
    <m/>
    <s v="Бюджетные средства (Бюджет муниципального образования)"/>
    <x v="3"/>
    <x v="3"/>
    <x v="1"/>
    <x v="1"/>
    <x v="0"/>
  </r>
  <r>
    <s v="272"/>
    <n v="1101"/>
    <s v="0610300590"/>
    <n v="611"/>
    <n v="400010"/>
    <n v="241"/>
    <n v="225004"/>
    <s v="МБУ &quot;СШОР &quot;СПАРТАК&quot;"/>
    <m/>
    <n v="110"/>
    <n v="272042534"/>
    <n v="0"/>
    <n v="0"/>
    <n v="0"/>
    <n v="59000"/>
    <n v="-59000"/>
    <n v="118000"/>
    <n v="177000"/>
    <n v="177000"/>
    <n v="236000"/>
    <n v="708000"/>
    <n v="-708000"/>
    <m/>
    <s v="Бюджетные средства (Бюджет муниципального образования)"/>
    <x v="3"/>
    <x v="3"/>
    <x v="1"/>
    <x v="1"/>
    <x v="0"/>
  </r>
  <r>
    <s v="272"/>
    <n v="1101"/>
    <s v="0610300590"/>
    <n v="611"/>
    <n v="400010"/>
    <n v="241"/>
    <n v="225004"/>
    <s v="МБУ &quot;СШОР ПО ЕДИНОБОРСТВАМ&quot;"/>
    <m/>
    <n v="110"/>
    <n v="272042534"/>
    <n v="0"/>
    <n v="-321100"/>
    <n v="-321100"/>
    <n v="28689.99"/>
    <n v="-28689.99"/>
    <n v="57380"/>
    <n v="86070"/>
    <n v="62870"/>
    <n v="114780"/>
    <n v="321100"/>
    <n v="-321100"/>
    <m/>
    <s v="Бюджетные средства (Бюджет муниципального образования)"/>
    <x v="3"/>
    <x v="3"/>
    <x v="1"/>
    <x v="1"/>
    <x v="0"/>
  </r>
  <r>
    <s v="272"/>
    <n v="1101"/>
    <s v="0610300590"/>
    <n v="611"/>
    <n v="400010"/>
    <n v="241"/>
    <n v="225004"/>
    <s v="МБУ &quot;СШОРПОЗВС&quot;"/>
    <m/>
    <n v="110"/>
    <n v="272042534"/>
    <n v="0"/>
    <n v="0"/>
    <n v="0"/>
    <n v="0"/>
    <n v="0"/>
    <n v="350000"/>
    <n v="350000"/>
    <n v="350000"/>
    <n v="429600"/>
    <n v="1479600"/>
    <n v="-1479600"/>
    <m/>
    <s v="Бюджетные средства (Бюджет муниципального образования)"/>
    <x v="3"/>
    <x v="3"/>
    <x v="1"/>
    <x v="1"/>
    <x v="0"/>
  </r>
  <r>
    <s v="272"/>
    <n v="1101"/>
    <s v="0610300590"/>
    <n v="611"/>
    <n v="400010"/>
    <n v="241"/>
    <n v="225004"/>
    <s v="МБУ ЦФКИС &quot;ЖЕМЧУЖИНА ЮГРЫ&quot;"/>
    <m/>
    <n v="110"/>
    <n v="272042534"/>
    <n v="65222"/>
    <n v="43827"/>
    <n v="0"/>
    <n v="1166846.81"/>
    <n v="-1101624.81"/>
    <n v="2012049"/>
    <n v="3080000"/>
    <n v="3080000"/>
    <n v="2678365"/>
    <n v="10850414"/>
    <n v="-10785192"/>
    <m/>
    <s v="Бюджетные средства (Бюджет муниципального образования)"/>
    <x v="3"/>
    <x v="3"/>
    <x v="1"/>
    <x v="1"/>
    <x v="0"/>
  </r>
  <r>
    <s v="272"/>
    <n v="1101"/>
    <s v="0610300590"/>
    <n v="611"/>
    <n v="400010"/>
    <n v="241"/>
    <n v="225004"/>
    <s v="МБУ &quot;СШОР &quot;СПАРТАК&quot;"/>
    <m/>
    <n v="120"/>
    <n v="272042534"/>
    <n v="0"/>
    <n v="0"/>
    <n v="0"/>
    <n v="0"/>
    <n v="0"/>
    <n v="117700"/>
    <n v="0"/>
    <n v="213600"/>
    <n v="0"/>
    <n v="331300"/>
    <n v="-331300"/>
    <m/>
    <s v="Бюджетные средства (Бюджет муниципального образования)"/>
    <x v="3"/>
    <x v="3"/>
    <x v="1"/>
    <x v="1"/>
    <x v="0"/>
  </r>
  <r>
    <s v="272"/>
    <n v="1101"/>
    <s v="0610300590"/>
    <n v="611"/>
    <n v="400010"/>
    <n v="241"/>
    <n v="225004"/>
    <s v="МБУ &quot;СШОР ПО ЕДИНОБОРСТВАМ&quot;"/>
    <m/>
    <n v="120"/>
    <n v="272042534"/>
    <n v="0"/>
    <n v="321100"/>
    <n v="321100"/>
    <n v="0"/>
    <n v="0"/>
    <n v="0"/>
    <n v="0"/>
    <n v="0"/>
    <n v="0"/>
    <n v="0"/>
    <n v="0"/>
    <m/>
    <s v="Бюджетные средства (Бюджет муниципального образования)"/>
    <x v="3"/>
    <x v="3"/>
    <x v="1"/>
    <x v="1"/>
    <x v="0"/>
  </r>
  <r>
    <s v="272"/>
    <n v="1101"/>
    <s v="0610300590"/>
    <n v="611"/>
    <n v="400010"/>
    <n v="241"/>
    <n v="225004"/>
    <s v="МБУ &quot;СШОРПОЗВС&quot;"/>
    <m/>
    <n v="120"/>
    <n v="272042534"/>
    <n v="0"/>
    <n v="0"/>
    <n v="0"/>
    <n v="0"/>
    <n v="0"/>
    <n v="170000"/>
    <n v="180000"/>
    <n v="170000"/>
    <n v="182700"/>
    <n v="702700"/>
    <n v="-702700"/>
    <m/>
    <s v="Бюджетные средства (Бюджет муниципального образования)"/>
    <x v="3"/>
    <x v="3"/>
    <x v="1"/>
    <x v="1"/>
    <x v="0"/>
  </r>
  <r>
    <s v="272"/>
    <n v="1101"/>
    <s v="0610300590"/>
    <n v="611"/>
    <n v="400010"/>
    <n v="241"/>
    <n v="225004"/>
    <s v="МБУ ЦФКИС &quot;ЖЕМЧУЖИНА ЮГРЫ&quot;"/>
    <m/>
    <n v="120"/>
    <n v="272042534"/>
    <n v="-65222"/>
    <n v="-43827"/>
    <n v="0"/>
    <n v="0"/>
    <n v="-65222"/>
    <n v="0"/>
    <n v="0"/>
    <n v="0"/>
    <n v="1172086"/>
    <n v="1172086"/>
    <n v="-1237308"/>
    <m/>
    <s v="Бюджетные средства (Бюджет муниципального образования)"/>
    <x v="3"/>
    <x v="3"/>
    <x v="1"/>
    <x v="1"/>
    <x v="0"/>
  </r>
  <r>
    <s v="272"/>
    <n v="1101"/>
    <s v="0610300590"/>
    <n v="611"/>
    <n v="400010"/>
    <n v="241"/>
    <n v="225005"/>
    <s v="МБУ &quot;СШОР &quot;СПАРТАК&quot;"/>
    <m/>
    <n v="110"/>
    <n v="272042534"/>
    <n v="909"/>
    <n v="0"/>
    <n v="0"/>
    <n v="18659.05"/>
    <n v="-17750.05"/>
    <n v="40652"/>
    <n v="60978"/>
    <n v="60978"/>
    <n v="81301"/>
    <n v="243909"/>
    <n v="-243000"/>
    <m/>
    <s v="Бюджетные средства (Бюджет муниципального образования)"/>
    <x v="3"/>
    <x v="3"/>
    <x v="1"/>
    <x v="1"/>
    <x v="0"/>
  </r>
  <r>
    <s v="272"/>
    <n v="1101"/>
    <s v="0610300590"/>
    <n v="611"/>
    <n v="400010"/>
    <n v="241"/>
    <n v="225005"/>
    <s v="МБУ &quot;СШОР ПО ЕДИНОБОРСТВАМ&quot;"/>
    <m/>
    <n v="110"/>
    <n v="272042534"/>
    <n v="0"/>
    <n v="-190400"/>
    <n v="-190400"/>
    <n v="11863.56"/>
    <n v="-11863.56"/>
    <n v="31726"/>
    <n v="47589"/>
    <n v="47589"/>
    <n v="63496"/>
    <n v="190400"/>
    <n v="-190400"/>
    <m/>
    <s v="Бюджетные средства (Бюджет муниципального образования)"/>
    <x v="3"/>
    <x v="3"/>
    <x v="1"/>
    <x v="1"/>
    <x v="0"/>
  </r>
  <r>
    <s v="272"/>
    <n v="1101"/>
    <s v="0610300590"/>
    <n v="611"/>
    <n v="400010"/>
    <n v="241"/>
    <n v="225005"/>
    <s v="МБУ &quot;СШОРПОЗВС&quot;"/>
    <m/>
    <n v="110"/>
    <n v="272042534"/>
    <n v="0"/>
    <n v="0"/>
    <n v="0"/>
    <n v="0"/>
    <n v="0"/>
    <n v="170000"/>
    <n v="190000"/>
    <n v="190000"/>
    <n v="207709"/>
    <n v="757709"/>
    <n v="-757709"/>
    <m/>
    <s v="Бюджетные средства (Бюджет муниципального образования)"/>
    <x v="3"/>
    <x v="3"/>
    <x v="1"/>
    <x v="1"/>
    <x v="0"/>
  </r>
  <r>
    <s v="272"/>
    <n v="1101"/>
    <s v="0610300590"/>
    <n v="611"/>
    <n v="400010"/>
    <n v="241"/>
    <n v="225005"/>
    <s v="МБУ ЦФКИС &quot;ЖЕМЧУЖИНА ЮГРЫ&quot;"/>
    <m/>
    <n v="110"/>
    <n v="272042534"/>
    <n v="-186839"/>
    <n v="1718"/>
    <n v="0"/>
    <n v="141984.97"/>
    <n v="-328823.96999999997"/>
    <n v="300000"/>
    <n v="450000"/>
    <n v="450000"/>
    <n v="394261"/>
    <n v="1594261"/>
    <n v="-1781100"/>
    <m/>
    <s v="Бюджетные средства (Бюджет муниципального образования)"/>
    <x v="3"/>
    <x v="3"/>
    <x v="1"/>
    <x v="1"/>
    <x v="0"/>
  </r>
  <r>
    <s v="272"/>
    <n v="1101"/>
    <s v="0610300590"/>
    <n v="611"/>
    <n v="400010"/>
    <n v="241"/>
    <n v="225005"/>
    <s v="МБУ &quot;СШОР &quot;СПАРТАК&quot;"/>
    <m/>
    <n v="120"/>
    <n v="272042534"/>
    <n v="-909"/>
    <n v="0"/>
    <n v="0"/>
    <n v="0"/>
    <n v="-909"/>
    <n v="8900"/>
    <n v="200581"/>
    <n v="13400"/>
    <n v="45910"/>
    <n v="268791"/>
    <n v="-269700"/>
    <m/>
    <s v="Бюджетные средства (Бюджет муниципального образования)"/>
    <x v="3"/>
    <x v="3"/>
    <x v="1"/>
    <x v="1"/>
    <x v="0"/>
  </r>
  <r>
    <s v="272"/>
    <n v="1101"/>
    <s v="0610300590"/>
    <n v="611"/>
    <n v="400010"/>
    <n v="241"/>
    <n v="225005"/>
    <s v="МБУ &quot;СШОР ПО ЕДИНОБОРСТВАМ&quot;"/>
    <m/>
    <n v="120"/>
    <n v="272042534"/>
    <n v="0"/>
    <n v="190400"/>
    <n v="190400"/>
    <n v="0"/>
    <n v="0"/>
    <n v="0"/>
    <n v="0"/>
    <n v="0"/>
    <n v="0"/>
    <n v="0"/>
    <n v="0"/>
    <m/>
    <s v="Бюджетные средства (Бюджет муниципального образования)"/>
    <x v="3"/>
    <x v="3"/>
    <x v="1"/>
    <x v="1"/>
    <x v="0"/>
  </r>
  <r>
    <s v="272"/>
    <n v="1101"/>
    <s v="0610300590"/>
    <n v="611"/>
    <n v="400010"/>
    <n v="241"/>
    <n v="225005"/>
    <s v="МБУ &quot;СШОРПОЗВС&quot;"/>
    <m/>
    <n v="120"/>
    <n v="272042534"/>
    <n v="0"/>
    <n v="0"/>
    <n v="0"/>
    <n v="0"/>
    <n v="0"/>
    <n v="120000"/>
    <n v="120000"/>
    <n v="120000"/>
    <n v="129791"/>
    <n v="489791"/>
    <n v="-489791"/>
    <m/>
    <s v="Бюджетные средства (Бюджет муниципального образования)"/>
    <x v="3"/>
    <x v="3"/>
    <x v="1"/>
    <x v="1"/>
    <x v="0"/>
  </r>
  <r>
    <s v="272"/>
    <n v="1101"/>
    <s v="0610300590"/>
    <n v="611"/>
    <n v="400010"/>
    <n v="241"/>
    <n v="225005"/>
    <s v="МБУ ЦФКИС &quot;ЖЕМЧУЖИНА ЮГРЫ&quot;"/>
    <m/>
    <n v="120"/>
    <n v="272042534"/>
    <n v="186839"/>
    <n v="-1718"/>
    <n v="0"/>
    <n v="0"/>
    <n v="186839"/>
    <n v="109000"/>
    <n v="165000"/>
    <n v="165000"/>
    <n v="400739"/>
    <n v="839739"/>
    <n v="-652900"/>
    <m/>
    <s v="Бюджетные средства (Бюджет муниципального образования)"/>
    <x v="3"/>
    <x v="3"/>
    <x v="1"/>
    <x v="1"/>
    <x v="0"/>
  </r>
  <r>
    <s v="272"/>
    <n v="1101"/>
    <s v="0610300590"/>
    <n v="611"/>
    <n v="400010"/>
    <n v="241"/>
    <n v="226002"/>
    <s v="МБУ &quot;СШОР ПО ЕДИНОБОРСТВАМ&quot;"/>
    <m/>
    <n v="110"/>
    <n v="272042535"/>
    <n v="0"/>
    <n v="0"/>
    <n v="0"/>
    <n v="0"/>
    <n v="0"/>
    <n v="100000"/>
    <n v="0"/>
    <n v="0"/>
    <n v="0"/>
    <n v="100000"/>
    <n v="-100000"/>
    <m/>
    <s v="Бюджетные средства (Бюджет муниципального образования)"/>
    <x v="3"/>
    <x v="3"/>
    <x v="1"/>
    <x v="1"/>
    <x v="0"/>
  </r>
  <r>
    <s v="272"/>
    <n v="1101"/>
    <s v="0610300590"/>
    <n v="611"/>
    <n v="400010"/>
    <n v="241"/>
    <n v="226002"/>
    <s v="МБУ &quot;СШОР &quot;СПАРТАК&quot;"/>
    <m/>
    <n v="120"/>
    <n v="272042535"/>
    <n v="0"/>
    <n v="0"/>
    <n v="0"/>
    <n v="0"/>
    <n v="0"/>
    <n v="0"/>
    <n v="20400"/>
    <n v="0"/>
    <n v="20400"/>
    <n v="40800"/>
    <n v="-40800"/>
    <m/>
    <s v="Бюджетные средства (Бюджет муниципального образования)"/>
    <x v="3"/>
    <x v="3"/>
    <x v="1"/>
    <x v="1"/>
    <x v="0"/>
  </r>
  <r>
    <s v="272"/>
    <n v="1101"/>
    <s v="0610300590"/>
    <n v="611"/>
    <n v="400010"/>
    <n v="241"/>
    <n v="226002"/>
    <s v="МБУ &quot;СШОР ПО ЕДИНОБОРСТВАМ&quot;"/>
    <m/>
    <n v="120"/>
    <n v="272042535"/>
    <n v="0"/>
    <n v="0"/>
    <n v="0"/>
    <n v="0"/>
    <n v="0"/>
    <n v="0"/>
    <n v="72050"/>
    <n v="0"/>
    <n v="72050"/>
    <n v="144100"/>
    <n v="-144100"/>
    <m/>
    <s v="Бюджетные средства (Бюджет муниципального образования)"/>
    <x v="3"/>
    <x v="3"/>
    <x v="1"/>
    <x v="1"/>
    <x v="0"/>
  </r>
  <r>
    <s v="272"/>
    <n v="1101"/>
    <s v="0610300590"/>
    <n v="611"/>
    <n v="400010"/>
    <n v="241"/>
    <n v="226002"/>
    <s v="МБУ ЦФКИС &quot;ЖЕМЧУЖИНА ЮГРЫ&quot;"/>
    <m/>
    <n v="120"/>
    <n v="272042535"/>
    <n v="-1042400"/>
    <n v="-241500"/>
    <n v="-241500"/>
    <n v="0"/>
    <n v="-1042400"/>
    <n v="45500"/>
    <n v="167208"/>
    <n v="5100"/>
    <n v="50000"/>
    <n v="267808"/>
    <n v="-1310208"/>
    <m/>
    <s v="Бюджетные средства (Бюджет муниципального образования)"/>
    <x v="3"/>
    <x v="3"/>
    <x v="1"/>
    <x v="1"/>
    <x v="0"/>
  </r>
  <r>
    <s v="272"/>
    <n v="1101"/>
    <s v="0610300590"/>
    <n v="611"/>
    <n v="400010"/>
    <n v="241"/>
    <n v="226002"/>
    <s v="МБУ &quot;СШОР &quot;СПАРТАК&quot;"/>
    <m/>
    <n v="910"/>
    <n v="272042535"/>
    <n v="0"/>
    <n v="0"/>
    <n v="0"/>
    <n v="1148967.7"/>
    <n v="-1148967.7"/>
    <n v="3186600"/>
    <n v="1064900"/>
    <n v="149000"/>
    <n v="883500"/>
    <n v="5284000"/>
    <n v="-5284000"/>
    <m/>
    <s v="Бюджетные средства (Бюджет муниципального образования)"/>
    <x v="3"/>
    <x v="3"/>
    <x v="1"/>
    <x v="1"/>
    <x v="0"/>
  </r>
  <r>
    <s v="272"/>
    <n v="1101"/>
    <s v="0610300590"/>
    <n v="611"/>
    <n v="400010"/>
    <n v="241"/>
    <n v="226002"/>
    <s v="МБУ &quot;СШОР ПО ЕДИНОБОРСТВАМ&quot;"/>
    <m/>
    <n v="910"/>
    <n v="272042535"/>
    <n v="0"/>
    <n v="0"/>
    <n v="0"/>
    <n v="246045.2"/>
    <n v="-246045.2"/>
    <n v="685900"/>
    <n v="350700"/>
    <n v="425500"/>
    <n v="482757"/>
    <n v="1944857"/>
    <n v="-1944857"/>
    <m/>
    <s v="Бюджетные средства (Бюджет муниципального образования)"/>
    <x v="3"/>
    <x v="3"/>
    <x v="1"/>
    <x v="1"/>
    <x v="0"/>
  </r>
  <r>
    <s v="272"/>
    <n v="1101"/>
    <s v="0610300590"/>
    <n v="611"/>
    <n v="400010"/>
    <n v="241"/>
    <n v="226002"/>
    <s v="МБУ &quot;СШОРПОЗВС&quot;"/>
    <m/>
    <n v="910"/>
    <n v="272042535"/>
    <n v="0"/>
    <n v="0"/>
    <n v="0"/>
    <n v="1164586.44"/>
    <n v="-1164586.44"/>
    <n v="2008770"/>
    <n v="369700"/>
    <n v="977110"/>
    <n v="720520"/>
    <n v="4076100"/>
    <n v="-4076100"/>
    <m/>
    <s v="Бюджетные средства (Бюджет муниципального образования)"/>
    <x v="3"/>
    <x v="3"/>
    <x v="1"/>
    <x v="1"/>
    <x v="0"/>
  </r>
  <r>
    <s v="272"/>
    <n v="1101"/>
    <s v="0610300590"/>
    <n v="611"/>
    <n v="400010"/>
    <n v="241"/>
    <n v="226002"/>
    <s v="МБУ ЦФКИС &quot;ЖЕМЧУЖИНА ЮГРЫ&quot;"/>
    <m/>
    <n v="910"/>
    <n v="272042535"/>
    <n v="1042400"/>
    <n v="241500"/>
    <n v="241500"/>
    <n v="83100"/>
    <n v="959300"/>
    <n v="272000"/>
    <n v="655700"/>
    <n v="436600"/>
    <n v="215100"/>
    <n v="1579400"/>
    <n v="-537000"/>
    <m/>
    <s v="Бюджетные средства (Бюджет муниципального образования)"/>
    <x v="3"/>
    <x v="3"/>
    <x v="1"/>
    <x v="1"/>
    <x v="0"/>
  </r>
  <r>
    <s v="272"/>
    <n v="1101"/>
    <s v="0610300590"/>
    <n v="611"/>
    <n v="400010"/>
    <n v="241"/>
    <n v="226004"/>
    <s v="МБУ &quot;СШОР &quot;СПАРТАК&quot;"/>
    <m/>
    <n v="110"/>
    <n v="272042534"/>
    <n v="-898640"/>
    <n v="0"/>
    <n v="0"/>
    <n v="161280"/>
    <n v="-1059920"/>
    <n v="416550"/>
    <n v="288360"/>
    <n v="0"/>
    <n v="0"/>
    <n v="704910"/>
    <n v="-1603550"/>
    <m/>
    <s v="Бюджетные средства (Бюджет муниципального образования)"/>
    <x v="3"/>
    <x v="3"/>
    <x v="1"/>
    <x v="1"/>
    <x v="0"/>
  </r>
  <r>
    <s v="272"/>
    <n v="1101"/>
    <s v="0610300590"/>
    <n v="611"/>
    <n v="400010"/>
    <n v="241"/>
    <n v="226004"/>
    <s v="МБУ &quot;СШОР ПО ЕДИНОБОРСТВАМ&quot;"/>
    <m/>
    <n v="110"/>
    <n v="272042534"/>
    <n v="0"/>
    <n v="-140000"/>
    <n v="-140000"/>
    <n v="11889.12"/>
    <n v="-11889.12"/>
    <n v="22628"/>
    <n v="35284"/>
    <n v="35284"/>
    <n v="46804"/>
    <n v="140000"/>
    <n v="-140000"/>
    <m/>
    <s v="Бюджетные средства (Бюджет муниципального образования)"/>
    <x v="3"/>
    <x v="3"/>
    <x v="1"/>
    <x v="1"/>
    <x v="0"/>
  </r>
  <r>
    <s v="272"/>
    <n v="1101"/>
    <s v="0610300590"/>
    <n v="611"/>
    <n v="400010"/>
    <n v="241"/>
    <n v="226004"/>
    <s v="МБУ &quot;СШОРПОЗВС&quot;"/>
    <m/>
    <n v="110"/>
    <n v="272042534"/>
    <n v="0"/>
    <n v="0"/>
    <n v="0"/>
    <n v="0"/>
    <n v="0"/>
    <n v="110000"/>
    <n v="110000"/>
    <n v="110000"/>
    <n v="128228"/>
    <n v="458228"/>
    <n v="-458228"/>
    <m/>
    <s v="Бюджетные средства (Бюджет муниципального образования)"/>
    <x v="3"/>
    <x v="3"/>
    <x v="1"/>
    <x v="1"/>
    <x v="0"/>
  </r>
  <r>
    <s v="272"/>
    <n v="1101"/>
    <s v="0610300590"/>
    <n v="611"/>
    <n v="400010"/>
    <n v="241"/>
    <n v="226004"/>
    <s v="МБУ ЦФКИС &quot;ЖЕМЧУЖИНА ЮГРЫ&quot;"/>
    <m/>
    <n v="110"/>
    <n v="272042534"/>
    <n v="-3564243"/>
    <n v="0"/>
    <n v="0"/>
    <n v="91764.02"/>
    <n v="-3656007.02"/>
    <n v="292360"/>
    <n v="438540"/>
    <n v="438540"/>
    <n v="584717"/>
    <n v="1754157"/>
    <n v="-5318400"/>
    <m/>
    <s v="Бюджетные средства (Бюджет муниципального образования)"/>
    <x v="3"/>
    <x v="3"/>
    <x v="1"/>
    <x v="1"/>
    <x v="0"/>
  </r>
  <r>
    <s v="272"/>
    <n v="1101"/>
    <s v="0610300590"/>
    <n v="611"/>
    <n v="400010"/>
    <n v="241"/>
    <n v="226004"/>
    <s v="МБУ &quot;СШОР &quot;СПАРТАК&quot;"/>
    <m/>
    <n v="120"/>
    <n v="272042534"/>
    <n v="898640"/>
    <n v="0"/>
    <n v="0"/>
    <n v="0"/>
    <n v="898640"/>
    <n v="0"/>
    <n v="229140"/>
    <n v="529100"/>
    <n v="556950"/>
    <n v="1315190"/>
    <n v="-416550"/>
    <m/>
    <s v="Бюджетные средства (Бюджет муниципального образования)"/>
    <x v="3"/>
    <x v="3"/>
    <x v="1"/>
    <x v="1"/>
    <x v="0"/>
  </r>
  <r>
    <s v="272"/>
    <n v="1101"/>
    <s v="0610300590"/>
    <n v="611"/>
    <n v="400010"/>
    <n v="241"/>
    <n v="226004"/>
    <s v="МБУ &quot;СШОР ПО ЕДИНОБОРСТВАМ&quot;"/>
    <m/>
    <n v="120"/>
    <n v="272042534"/>
    <n v="0"/>
    <n v="140000"/>
    <n v="140000"/>
    <n v="0"/>
    <n v="0"/>
    <n v="0"/>
    <n v="0"/>
    <n v="0"/>
    <n v="0"/>
    <n v="0"/>
    <n v="0"/>
    <m/>
    <s v="Бюджетные средства (Бюджет муниципального образования)"/>
    <x v="3"/>
    <x v="3"/>
    <x v="1"/>
    <x v="1"/>
    <x v="0"/>
  </r>
  <r>
    <s v="272"/>
    <n v="1101"/>
    <s v="0610300590"/>
    <n v="611"/>
    <n v="400010"/>
    <n v="241"/>
    <n v="226004"/>
    <s v="МБУ &quot;СШОРПОЗВС&quot;"/>
    <m/>
    <n v="120"/>
    <n v="272042534"/>
    <n v="0"/>
    <n v="0"/>
    <n v="0"/>
    <n v="0"/>
    <n v="0"/>
    <n v="80000"/>
    <n v="80000"/>
    <n v="80000"/>
    <n v="81172"/>
    <n v="321172"/>
    <n v="-321172"/>
    <m/>
    <s v="Бюджетные средства (Бюджет муниципального образования)"/>
    <x v="3"/>
    <x v="3"/>
    <x v="1"/>
    <x v="1"/>
    <x v="0"/>
  </r>
  <r>
    <s v="272"/>
    <n v="1101"/>
    <s v="0610300590"/>
    <n v="611"/>
    <n v="400010"/>
    <n v="241"/>
    <n v="226004"/>
    <s v="МБУ ЦФКИС &quot;ЖЕМЧУЖИНА ЮГРЫ&quot;"/>
    <m/>
    <n v="120"/>
    <n v="272042534"/>
    <n v="3564243"/>
    <n v="0"/>
    <n v="0"/>
    <n v="0"/>
    <n v="3564243"/>
    <n v="723540"/>
    <n v="1085310"/>
    <n v="1085310"/>
    <n v="1447083"/>
    <n v="4341243"/>
    <n v="-777000"/>
    <m/>
    <s v="Бюджетные средства (Бюджет муниципального образования)"/>
    <x v="3"/>
    <x v="3"/>
    <x v="1"/>
    <x v="1"/>
    <x v="0"/>
  </r>
  <r>
    <s v="272"/>
    <n v="1101"/>
    <s v="0610300590"/>
    <n v="611"/>
    <n v="400010"/>
    <n v="241"/>
    <n v="226005"/>
    <s v="МБУ &quot;СШОР &quot;СПАРТАК&quot;"/>
    <m/>
    <n v="110"/>
    <n v="272042534"/>
    <n v="16"/>
    <n v="0"/>
    <n v="0"/>
    <n v="0"/>
    <n v="16"/>
    <n v="56300"/>
    <n v="32516"/>
    <n v="15000"/>
    <n v="20000"/>
    <n v="123816"/>
    <n v="-123800"/>
    <m/>
    <s v="Бюджетные средства (Бюджет муниципального образования)"/>
    <x v="3"/>
    <x v="3"/>
    <x v="1"/>
    <x v="1"/>
    <x v="0"/>
  </r>
  <r>
    <s v="272"/>
    <n v="1101"/>
    <s v="0610300590"/>
    <n v="611"/>
    <n v="400010"/>
    <n v="241"/>
    <n v="226005"/>
    <s v="МБУ &quot;СШОР ПО ЕДИНОБОРСТВАМ&quot;"/>
    <m/>
    <n v="110"/>
    <n v="272042534"/>
    <n v="0"/>
    <n v="-234200"/>
    <n v="-234200"/>
    <n v="0"/>
    <n v="0"/>
    <n v="30000"/>
    <n v="12000"/>
    <n v="30000"/>
    <n v="31800"/>
    <n v="103800"/>
    <n v="-103800"/>
    <m/>
    <s v="Бюджетные средства (Бюджет муниципального образования)"/>
    <x v="3"/>
    <x v="3"/>
    <x v="1"/>
    <x v="1"/>
    <x v="0"/>
  </r>
  <r>
    <s v="272"/>
    <n v="1101"/>
    <s v="0610300590"/>
    <n v="611"/>
    <n v="400010"/>
    <n v="241"/>
    <n v="226005"/>
    <s v="МБУ &quot;СШОРПОЗВС&quot;"/>
    <m/>
    <n v="110"/>
    <n v="272042534"/>
    <n v="0"/>
    <n v="0"/>
    <n v="0"/>
    <n v="33816"/>
    <n v="-33816"/>
    <n v="70000"/>
    <n v="37000"/>
    <n v="37000"/>
    <n v="38100"/>
    <n v="182100"/>
    <n v="-182100"/>
    <m/>
    <s v="Бюджетные средства (Бюджет муниципального образования)"/>
    <x v="3"/>
    <x v="3"/>
    <x v="1"/>
    <x v="1"/>
    <x v="0"/>
  </r>
  <r>
    <s v="272"/>
    <n v="1101"/>
    <s v="0610300590"/>
    <n v="611"/>
    <n v="400010"/>
    <n v="241"/>
    <n v="226005"/>
    <s v="МБУ ЦФКИС &quot;ЖЕМЧУЖИНА ЮГРЫ&quot;"/>
    <m/>
    <n v="110"/>
    <n v="272042534"/>
    <n v="-55077"/>
    <n v="0"/>
    <n v="0"/>
    <n v="19000"/>
    <n v="-74077"/>
    <n v="71000"/>
    <n v="107000"/>
    <n v="107000"/>
    <n v="85900"/>
    <n v="370900"/>
    <n v="-425977"/>
    <m/>
    <s v="Бюджетные средства (Бюджет муниципального образования)"/>
    <x v="3"/>
    <x v="3"/>
    <x v="1"/>
    <x v="1"/>
    <x v="0"/>
  </r>
  <r>
    <s v="272"/>
    <n v="1101"/>
    <s v="0610300590"/>
    <n v="611"/>
    <n v="400010"/>
    <n v="241"/>
    <n v="226005"/>
    <s v="МБУ &quot;СШОР &quot;СПАРТАК&quot;"/>
    <m/>
    <n v="120"/>
    <n v="272042534"/>
    <n v="-16"/>
    <n v="0"/>
    <n v="0"/>
    <n v="0"/>
    <n v="-16"/>
    <n v="0"/>
    <n v="18984"/>
    <n v="0"/>
    <n v="0"/>
    <n v="18984"/>
    <n v="-19000"/>
    <m/>
    <s v="Бюджетные средства (Бюджет муниципального образования)"/>
    <x v="3"/>
    <x v="3"/>
    <x v="1"/>
    <x v="1"/>
    <x v="0"/>
  </r>
  <r>
    <s v="272"/>
    <n v="1101"/>
    <s v="0610300590"/>
    <n v="611"/>
    <n v="400010"/>
    <n v="241"/>
    <n v="226005"/>
    <s v="МБУ &quot;СШОР ПО ЕДИНОБОРСТВАМ&quot;"/>
    <m/>
    <n v="120"/>
    <n v="272042534"/>
    <n v="0"/>
    <n v="234200"/>
    <n v="234200"/>
    <n v="0"/>
    <n v="0"/>
    <n v="29000"/>
    <n v="20000"/>
    <n v="80000"/>
    <n v="1400"/>
    <n v="130400"/>
    <n v="-130400"/>
    <m/>
    <s v="Бюджетные средства (Бюджет муниципального образования)"/>
    <x v="3"/>
    <x v="3"/>
    <x v="1"/>
    <x v="1"/>
    <x v="0"/>
  </r>
  <r>
    <s v="272"/>
    <n v="1101"/>
    <s v="0610300590"/>
    <n v="611"/>
    <n v="400010"/>
    <n v="241"/>
    <n v="226005"/>
    <s v="МБУ ЦФКИС &quot;ЖЕМЧУЖИНА ЮГРЫ&quot;"/>
    <m/>
    <n v="120"/>
    <n v="272042534"/>
    <n v="55077"/>
    <n v="0"/>
    <n v="0"/>
    <n v="0"/>
    <n v="55077"/>
    <n v="76000"/>
    <n v="115000"/>
    <n v="115000"/>
    <n v="199200"/>
    <n v="505200"/>
    <n v="-450123"/>
    <m/>
    <s v="Бюджетные средства (Бюджет муниципального образования)"/>
    <x v="3"/>
    <x v="3"/>
    <x v="1"/>
    <x v="1"/>
    <x v="0"/>
  </r>
  <r>
    <s v="272"/>
    <n v="1101"/>
    <s v="0610300590"/>
    <n v="611"/>
    <n v="400010"/>
    <n v="241"/>
    <n v="226007"/>
    <s v="МБУ ЦФКИС &quot;ЖЕМЧУЖИНА ЮГРЫ&quot;"/>
    <m/>
    <n v="910"/>
    <n v="272042534"/>
    <n v="13665"/>
    <n v="0"/>
    <n v="0"/>
    <n v="0"/>
    <n v="13665"/>
    <n v="13665"/>
    <n v="0"/>
    <n v="0"/>
    <n v="0"/>
    <n v="13665"/>
    <n v="0"/>
    <m/>
    <s v="Бюджетные средства (Бюджет муниципального образования)"/>
    <x v="3"/>
    <x v="3"/>
    <x v="1"/>
    <x v="1"/>
    <x v="0"/>
  </r>
  <r>
    <s v="272"/>
    <n v="1101"/>
    <s v="0610300590"/>
    <n v="611"/>
    <n v="400010"/>
    <n v="241"/>
    <n v="226008"/>
    <s v="МБУ ЦФКИС &quot;ЖЕМЧУЖИНА ЮГРЫ&quot;"/>
    <m/>
    <n v="910"/>
    <n v="272042534"/>
    <n v="0"/>
    <n v="0"/>
    <n v="0"/>
    <n v="0"/>
    <n v="0"/>
    <n v="12800"/>
    <n v="12600"/>
    <n v="0"/>
    <n v="12600"/>
    <n v="38000"/>
    <n v="-38000"/>
    <m/>
    <s v="Бюджетные средства (Бюджет муниципального образования)"/>
    <x v="3"/>
    <x v="3"/>
    <x v="1"/>
    <x v="1"/>
    <x v="0"/>
  </r>
  <r>
    <s v="272"/>
    <n v="1101"/>
    <s v="0610300590"/>
    <n v="611"/>
    <n v="400010"/>
    <n v="241"/>
    <n v="226009"/>
    <s v="МБУ ЦФКИС &quot;ЖЕМЧУЖИНА ЮГРЫ&quot;"/>
    <m/>
    <n v="910"/>
    <n v="272042534"/>
    <n v="0"/>
    <n v="0"/>
    <n v="0"/>
    <n v="0"/>
    <n v="0"/>
    <n v="3400"/>
    <n v="3400"/>
    <n v="1200"/>
    <n v="2000"/>
    <n v="10000"/>
    <n v="-10000"/>
    <m/>
    <s v="Бюджетные средства (Бюджет муниципального образования)"/>
    <x v="3"/>
    <x v="3"/>
    <x v="1"/>
    <x v="1"/>
    <x v="0"/>
  </r>
  <r>
    <s v="272"/>
    <n v="1101"/>
    <s v="0610300590"/>
    <n v="611"/>
    <n v="400010"/>
    <n v="241"/>
    <n v="226010"/>
    <s v="МБУ &quot;СШОР &quot;СПАРТАК&quot;"/>
    <m/>
    <n v="110"/>
    <n v="272042534"/>
    <n v="-120200"/>
    <n v="0"/>
    <n v="0"/>
    <n v="382300"/>
    <n v="-502500"/>
    <n v="382300"/>
    <n v="0"/>
    <n v="0"/>
    <n v="0"/>
    <n v="382300"/>
    <n v="-502500"/>
    <m/>
    <s v="Бюджетные средства (Бюджет муниципального образования)"/>
    <x v="3"/>
    <x v="3"/>
    <x v="1"/>
    <x v="1"/>
    <x v="0"/>
  </r>
  <r>
    <s v="272"/>
    <n v="1101"/>
    <s v="0610300590"/>
    <n v="611"/>
    <n v="400010"/>
    <n v="241"/>
    <n v="226010"/>
    <s v="МБУ &quot;СШОР ПО ЕДИНОБОРСТВАМ&quot;"/>
    <m/>
    <n v="110"/>
    <n v="272042534"/>
    <n v="-225000"/>
    <n v="0"/>
    <n v="0"/>
    <n v="226000"/>
    <n v="-451000"/>
    <n v="247000"/>
    <n v="0"/>
    <n v="0"/>
    <n v="0"/>
    <n v="247000"/>
    <n v="-472000"/>
    <m/>
    <s v="Бюджетные средства (Бюджет муниципального образования)"/>
    <x v="3"/>
    <x v="3"/>
    <x v="1"/>
    <x v="1"/>
    <x v="0"/>
  </r>
  <r>
    <s v="272"/>
    <n v="1101"/>
    <s v="0610300590"/>
    <n v="611"/>
    <n v="400010"/>
    <n v="241"/>
    <n v="226010"/>
    <s v="МБУ &quot;СШОРПОЗВС&quot;"/>
    <m/>
    <n v="110"/>
    <n v="272042534"/>
    <n v="0"/>
    <n v="0"/>
    <n v="0"/>
    <n v="0"/>
    <n v="0"/>
    <n v="78000"/>
    <n v="78000"/>
    <n v="78000"/>
    <n v="78000"/>
    <n v="312000"/>
    <n v="-312000"/>
    <m/>
    <s v="Бюджетные средства (Бюджет муниципального образования)"/>
    <x v="3"/>
    <x v="3"/>
    <x v="1"/>
    <x v="1"/>
    <x v="0"/>
  </r>
  <r>
    <s v="272"/>
    <n v="1101"/>
    <s v="0610300590"/>
    <n v="611"/>
    <n v="400010"/>
    <n v="241"/>
    <n v="226010"/>
    <s v="МБУ ЦФКИС &quot;ЖЕМЧУЖИНА ЮГРЫ&quot;"/>
    <m/>
    <n v="110"/>
    <n v="272042534"/>
    <n v="824766"/>
    <n v="0"/>
    <n v="0"/>
    <n v="355081.4"/>
    <n v="469684.6"/>
    <n v="1470000"/>
    <n v="33000"/>
    <n v="33000"/>
    <n v="3473"/>
    <n v="1539473"/>
    <n v="-714707"/>
    <m/>
    <s v="Бюджетные средства (Бюджет муниципального образования)"/>
    <x v="3"/>
    <x v="3"/>
    <x v="1"/>
    <x v="1"/>
    <x v="0"/>
  </r>
  <r>
    <s v="272"/>
    <n v="1101"/>
    <s v="0610300590"/>
    <n v="611"/>
    <n v="400010"/>
    <n v="241"/>
    <n v="226010"/>
    <s v="МБУ &quot;СШОР &quot;СПАРТАК&quot;"/>
    <m/>
    <n v="120"/>
    <n v="272042534"/>
    <n v="120200"/>
    <n v="0"/>
    <n v="0"/>
    <n v="0"/>
    <n v="120200"/>
    <n v="320200"/>
    <n v="206400"/>
    <n v="0"/>
    <n v="774500"/>
    <n v="1301100"/>
    <n v="-1180900"/>
    <m/>
    <s v="Бюджетные средства (Бюджет муниципального образования)"/>
    <x v="3"/>
    <x v="3"/>
    <x v="1"/>
    <x v="1"/>
    <x v="0"/>
  </r>
  <r>
    <s v="272"/>
    <n v="1101"/>
    <s v="0610300590"/>
    <n v="611"/>
    <n v="400010"/>
    <n v="241"/>
    <n v="226010"/>
    <s v="МБУ &quot;СШОР ПО ЕДИНОБОРСТВАМ&quot;"/>
    <m/>
    <n v="120"/>
    <n v="272042534"/>
    <n v="225000"/>
    <n v="0"/>
    <n v="0"/>
    <n v="0"/>
    <n v="225000"/>
    <n v="813700"/>
    <n v="1566000"/>
    <n v="0"/>
    <n v="14100"/>
    <n v="2393800"/>
    <n v="-2168800"/>
    <m/>
    <s v="Бюджетные средства (Бюджет муниципального образования)"/>
    <x v="3"/>
    <x v="3"/>
    <x v="1"/>
    <x v="1"/>
    <x v="0"/>
  </r>
  <r>
    <s v="272"/>
    <n v="1101"/>
    <s v="0610300590"/>
    <n v="611"/>
    <n v="400010"/>
    <n v="241"/>
    <n v="226010"/>
    <s v="МБУ &quot;СШОРПОЗВС&quot;"/>
    <m/>
    <n v="120"/>
    <n v="272042534"/>
    <n v="0"/>
    <n v="0"/>
    <n v="0"/>
    <n v="0"/>
    <n v="0"/>
    <n v="490000"/>
    <n v="490000"/>
    <n v="490000"/>
    <n v="504100"/>
    <n v="1974100"/>
    <n v="-1974100"/>
    <m/>
    <s v="Бюджетные средства (Бюджет муниципального образования)"/>
    <x v="3"/>
    <x v="3"/>
    <x v="1"/>
    <x v="1"/>
    <x v="0"/>
  </r>
  <r>
    <s v="272"/>
    <n v="1101"/>
    <s v="0610300590"/>
    <n v="611"/>
    <n v="400010"/>
    <n v="241"/>
    <n v="226010"/>
    <s v="МБУ ЦФКИС &quot;ЖЕМЧУЖИНА ЮГРЫ&quot;"/>
    <m/>
    <n v="120"/>
    <n v="272042534"/>
    <n v="-824766"/>
    <n v="0"/>
    <n v="0"/>
    <n v="0"/>
    <n v="-824766"/>
    <n v="1000000"/>
    <n v="1600000"/>
    <n v="1300000"/>
    <n v="832227"/>
    <n v="4732227"/>
    <n v="-5556993"/>
    <m/>
    <s v="Бюджетные средства (Бюджет муниципального образования)"/>
    <x v="3"/>
    <x v="3"/>
    <x v="1"/>
    <x v="1"/>
    <x v="0"/>
  </r>
  <r>
    <s v="272"/>
    <n v="1101"/>
    <s v="0610300590"/>
    <n v="611"/>
    <n v="400010"/>
    <n v="241"/>
    <n v="226011"/>
    <s v="МБУ ЦФКИС &quot;ЖЕМЧУЖИНА ЮГРЫ&quot;"/>
    <m/>
    <n v="110"/>
    <n v="272042534"/>
    <n v="76800"/>
    <n v="0"/>
    <n v="0"/>
    <n v="76800"/>
    <n v="0"/>
    <n v="76800"/>
    <n v="0"/>
    <n v="0"/>
    <n v="0"/>
    <n v="76800"/>
    <n v="0"/>
    <m/>
    <s v="Бюджетные средства (Бюджет муниципального образования)"/>
    <x v="3"/>
    <x v="3"/>
    <x v="1"/>
    <x v="1"/>
    <x v="0"/>
  </r>
  <r>
    <s v="272"/>
    <n v="1101"/>
    <s v="0610300590"/>
    <n v="611"/>
    <n v="400010"/>
    <n v="241"/>
    <n v="226011"/>
    <s v="МБУ &quot;СШОР &quot;СПАРТАК&quot;"/>
    <m/>
    <n v="120"/>
    <n v="272042534"/>
    <n v="0"/>
    <n v="0"/>
    <n v="0"/>
    <n v="0"/>
    <n v="0"/>
    <n v="0"/>
    <n v="360300"/>
    <n v="0"/>
    <n v="0"/>
    <n v="360300"/>
    <n v="-360300"/>
    <m/>
    <s v="Бюджетные средства (Бюджет муниципального образования)"/>
    <x v="3"/>
    <x v="3"/>
    <x v="1"/>
    <x v="1"/>
    <x v="0"/>
  </r>
  <r>
    <s v="272"/>
    <n v="1101"/>
    <s v="0610300590"/>
    <n v="611"/>
    <n v="400010"/>
    <n v="241"/>
    <n v="226011"/>
    <s v="МБУ &quot;СШОР ПО ЕДИНОБОРСТВАМ&quot;"/>
    <m/>
    <n v="120"/>
    <n v="272042534"/>
    <n v="0"/>
    <n v="0"/>
    <n v="0"/>
    <n v="0"/>
    <n v="0"/>
    <n v="0"/>
    <n v="37184"/>
    <n v="0"/>
    <n v="183016"/>
    <n v="220200"/>
    <n v="-220200"/>
    <m/>
    <s v="Бюджетные средства (Бюджет муниципального образования)"/>
    <x v="3"/>
    <x v="3"/>
    <x v="1"/>
    <x v="1"/>
    <x v="0"/>
  </r>
  <r>
    <s v="272"/>
    <n v="1101"/>
    <s v="0610300590"/>
    <n v="611"/>
    <n v="400010"/>
    <n v="241"/>
    <n v="226011"/>
    <s v="МБУ &quot;СШОРПОЗВС&quot;"/>
    <m/>
    <n v="120"/>
    <n v="272042534"/>
    <n v="0"/>
    <n v="0"/>
    <n v="0"/>
    <n v="0"/>
    <n v="0"/>
    <n v="0"/>
    <n v="0"/>
    <n v="0"/>
    <n v="254100"/>
    <n v="254100"/>
    <n v="-254100"/>
    <m/>
    <s v="Бюджетные средства (Бюджет муниципального образования)"/>
    <x v="3"/>
    <x v="3"/>
    <x v="1"/>
    <x v="1"/>
    <x v="0"/>
  </r>
  <r>
    <s v="272"/>
    <n v="1101"/>
    <s v="0610300590"/>
    <n v="611"/>
    <n v="400010"/>
    <n v="241"/>
    <n v="226011"/>
    <s v="МБУ ЦФКИС &quot;ЖЕМЧУЖИНА ЮГРЫ&quot;"/>
    <m/>
    <n v="120"/>
    <n v="272042534"/>
    <n v="-76800"/>
    <n v="0"/>
    <n v="0"/>
    <n v="0"/>
    <n v="-76800"/>
    <n v="0"/>
    <n v="0"/>
    <n v="0"/>
    <n v="455200"/>
    <n v="455200"/>
    <n v="-532000"/>
    <m/>
    <s v="Бюджетные средства (Бюджет муниципального образования)"/>
    <x v="3"/>
    <x v="3"/>
    <x v="1"/>
    <x v="1"/>
    <x v="0"/>
  </r>
  <r>
    <s v="272"/>
    <n v="1101"/>
    <s v="0610300590"/>
    <n v="611"/>
    <n v="400010"/>
    <n v="241"/>
    <n v="226012"/>
    <s v="МБУ &quot;СШОР &quot;СПАРТАК&quot;"/>
    <m/>
    <n v="120"/>
    <n v="272042534"/>
    <n v="0"/>
    <n v="0"/>
    <n v="0"/>
    <n v="0"/>
    <n v="0"/>
    <n v="0"/>
    <n v="3800"/>
    <n v="0"/>
    <n v="0"/>
    <n v="3800"/>
    <n v="-3800"/>
    <m/>
    <s v="Бюджетные средства (Бюджет муниципального образования)"/>
    <x v="3"/>
    <x v="3"/>
    <x v="1"/>
    <x v="1"/>
    <x v="0"/>
  </r>
  <r>
    <s v="272"/>
    <n v="1101"/>
    <s v="0610300590"/>
    <n v="611"/>
    <n v="400010"/>
    <n v="241"/>
    <n v="226012"/>
    <s v="МБУ ЦФКИС &quot;ЖЕМЧУЖИНА ЮГРЫ&quot;"/>
    <m/>
    <n v="120"/>
    <n v="272042534"/>
    <n v="0"/>
    <n v="0"/>
    <n v="0"/>
    <n v="0"/>
    <n v="0"/>
    <n v="5000"/>
    <n v="10000"/>
    <n v="10000"/>
    <n v="5000"/>
    <n v="30000"/>
    <n v="-30000"/>
    <m/>
    <s v="Бюджетные средства (Бюджет муниципального образования)"/>
    <x v="3"/>
    <x v="3"/>
    <x v="1"/>
    <x v="1"/>
    <x v="0"/>
  </r>
  <r>
    <s v="272"/>
    <n v="1101"/>
    <s v="0610300590"/>
    <n v="611"/>
    <n v="400010"/>
    <n v="241"/>
    <n v="227001"/>
    <s v="МБУ ЦФКИС &quot;ЖЕМЧУЖИНА ЮГРЫ&quot;"/>
    <m/>
    <n v="120"/>
    <n v="272042534"/>
    <n v="0"/>
    <n v="0"/>
    <n v="0"/>
    <n v="0"/>
    <n v="0"/>
    <n v="19300"/>
    <n v="0"/>
    <n v="28300"/>
    <n v="0"/>
    <n v="47600"/>
    <n v="-47600"/>
    <m/>
    <s v="Бюджетные средства (Бюджет муниципального образования)"/>
    <x v="3"/>
    <x v="3"/>
    <x v="1"/>
    <x v="1"/>
    <x v="0"/>
  </r>
  <r>
    <s v="272"/>
    <n v="1101"/>
    <s v="0610300590"/>
    <n v="611"/>
    <n v="400010"/>
    <n v="241"/>
    <n v="227002"/>
    <s v="МБУ ЦФКИС &quot;ЖЕМЧУЖИНА ЮГРЫ&quot;"/>
    <m/>
    <n v="120"/>
    <n v="272042535"/>
    <n v="0"/>
    <n v="0"/>
    <n v="0"/>
    <n v="0"/>
    <n v="0"/>
    <n v="5000"/>
    <n v="0"/>
    <n v="0"/>
    <n v="0"/>
    <n v="5000"/>
    <n v="-5000"/>
    <m/>
    <s v="Бюджетные средства (Бюджет муниципального образования)"/>
    <x v="3"/>
    <x v="3"/>
    <x v="1"/>
    <x v="1"/>
    <x v="0"/>
  </r>
  <r>
    <s v="272"/>
    <n v="1101"/>
    <s v="0610300590"/>
    <n v="611"/>
    <n v="400010"/>
    <n v="241"/>
    <n v="227003"/>
    <s v="МБУ &quot;СШОР &quot;СПАРТАК&quot;"/>
    <m/>
    <n v="120"/>
    <n v="272042534"/>
    <n v="0"/>
    <n v="0"/>
    <n v="0"/>
    <n v="0"/>
    <n v="0"/>
    <n v="0"/>
    <n v="0"/>
    <n v="0"/>
    <n v="4200"/>
    <n v="4200"/>
    <n v="-4200"/>
    <m/>
    <s v="Бюджетные средства (Бюджет муниципального образования)"/>
    <x v="3"/>
    <x v="3"/>
    <x v="1"/>
    <x v="1"/>
    <x v="0"/>
  </r>
  <r>
    <s v="272"/>
    <n v="1101"/>
    <s v="0610300590"/>
    <n v="611"/>
    <n v="400010"/>
    <n v="241"/>
    <n v="227003"/>
    <s v="МБУ &quot;СШОРПОЗВС&quot;"/>
    <m/>
    <n v="120"/>
    <n v="272042534"/>
    <n v="0"/>
    <n v="0"/>
    <n v="0"/>
    <n v="0"/>
    <n v="0"/>
    <n v="0"/>
    <n v="0"/>
    <n v="0"/>
    <n v="10300"/>
    <n v="10300"/>
    <n v="-10300"/>
    <m/>
    <s v="Бюджетные средства (Бюджет муниципального образования)"/>
    <x v="3"/>
    <x v="3"/>
    <x v="1"/>
    <x v="1"/>
    <x v="0"/>
  </r>
  <r>
    <s v="272"/>
    <n v="1101"/>
    <s v="0610300590"/>
    <n v="611"/>
    <n v="400010"/>
    <n v="241"/>
    <n v="227003"/>
    <s v="МБУ ЦФКИС &quot;ЖЕМЧУЖИНА ЮГРЫ&quot;"/>
    <m/>
    <n v="120"/>
    <n v="272042534"/>
    <n v="0"/>
    <n v="0"/>
    <n v="0"/>
    <n v="0"/>
    <n v="0"/>
    <n v="10000"/>
    <n v="30000"/>
    <n v="25900"/>
    <n v="7900"/>
    <n v="73800"/>
    <n v="-73800"/>
    <m/>
    <s v="Бюджетные средства (Бюджет муниципального образования)"/>
    <x v="3"/>
    <x v="3"/>
    <x v="1"/>
    <x v="1"/>
    <x v="0"/>
  </r>
  <r>
    <s v="272"/>
    <n v="1101"/>
    <s v="0610300590"/>
    <n v="611"/>
    <n v="400010"/>
    <n v="241"/>
    <n v="264002"/>
    <s v="МБУ ЦФКИС &quot;ЖЕМЧУЖИНА ЮГРЫ&quot;"/>
    <m/>
    <n v="910"/>
    <n v="272042534"/>
    <n v="0"/>
    <n v="0"/>
    <n v="0"/>
    <n v="0"/>
    <n v="0"/>
    <n v="329100"/>
    <n v="329000"/>
    <n v="0"/>
    <n v="0"/>
    <n v="658100"/>
    <n v="-658100"/>
    <m/>
    <s v="Бюджетные средства (Бюджет муниципального образования)"/>
    <x v="3"/>
    <x v="3"/>
    <x v="1"/>
    <x v="1"/>
    <x v="0"/>
  </r>
  <r>
    <s v="272"/>
    <n v="1101"/>
    <s v="0610300590"/>
    <n v="611"/>
    <n v="400010"/>
    <n v="241"/>
    <n v="266002"/>
    <s v="МБУ &quot;СШОР &quot;СПАРТАК&quot;"/>
    <m/>
    <n v="910"/>
    <n v="272042534"/>
    <n v="220800"/>
    <n v="0"/>
    <n v="0"/>
    <n v="15856.24"/>
    <n v="204943.76"/>
    <n v="80000"/>
    <n v="35000"/>
    <n v="35000"/>
    <n v="70800"/>
    <n v="220800"/>
    <n v="0"/>
    <m/>
    <s v="Бюджетные средства (Бюджет муниципального образования)"/>
    <x v="3"/>
    <x v="3"/>
    <x v="1"/>
    <x v="1"/>
    <x v="0"/>
  </r>
  <r>
    <s v="272"/>
    <n v="1101"/>
    <s v="0610300590"/>
    <n v="611"/>
    <n v="400010"/>
    <n v="241"/>
    <n v="266002"/>
    <s v="МБУ &quot;СШОР ПО ЕДИНОБОРСТВАМ&quot;"/>
    <m/>
    <n v="910"/>
    <n v="272042534"/>
    <n v="110000"/>
    <n v="0"/>
    <n v="0"/>
    <n v="53136.480000000003"/>
    <n v="56863.519999999997"/>
    <n v="60000"/>
    <n v="10000"/>
    <n v="20000"/>
    <n v="20000"/>
    <n v="110000"/>
    <n v="0"/>
    <m/>
    <s v="Бюджетные средства (Бюджет муниципального образования)"/>
    <x v="3"/>
    <x v="3"/>
    <x v="1"/>
    <x v="1"/>
    <x v="0"/>
  </r>
  <r>
    <s v="272"/>
    <n v="1101"/>
    <s v="0610300590"/>
    <n v="611"/>
    <n v="400010"/>
    <n v="241"/>
    <n v="266002"/>
    <s v="МБУ &quot;СШОРПОЗВС&quot;"/>
    <m/>
    <n v="910"/>
    <n v="272042534"/>
    <n v="200000"/>
    <n v="0"/>
    <n v="0"/>
    <n v="32559.919999999998"/>
    <n v="167440.07999999999"/>
    <n v="50000"/>
    <n v="50000"/>
    <n v="50000"/>
    <n v="50000"/>
    <n v="200000"/>
    <n v="0"/>
    <m/>
    <s v="Бюджетные средства (Бюджет муниципального образования)"/>
    <x v="3"/>
    <x v="3"/>
    <x v="1"/>
    <x v="1"/>
    <x v="0"/>
  </r>
  <r>
    <s v="272"/>
    <n v="1101"/>
    <s v="0610300590"/>
    <n v="611"/>
    <n v="400010"/>
    <n v="241"/>
    <n v="266002"/>
    <s v="МБУ ЦФКИС &quot;ЖЕМЧУЖИНА ЮГРЫ&quot;"/>
    <m/>
    <n v="910"/>
    <n v="272042534"/>
    <n v="200000"/>
    <n v="0"/>
    <n v="0"/>
    <n v="50000"/>
    <n v="150000"/>
    <n v="50000"/>
    <n v="50000"/>
    <n v="50000"/>
    <n v="50000"/>
    <n v="200000"/>
    <n v="0"/>
    <m/>
    <s v="Бюджетные средства (Бюджет муниципального образования)"/>
    <x v="3"/>
    <x v="3"/>
    <x v="1"/>
    <x v="1"/>
    <x v="0"/>
  </r>
  <r>
    <s v="272"/>
    <n v="1101"/>
    <s v="0610300590"/>
    <n v="611"/>
    <n v="400010"/>
    <n v="241"/>
    <n v="267001"/>
    <s v="МБУ &quot;СШОР &quot;СПАРТАК&quot;"/>
    <m/>
    <n v="910"/>
    <n v="272042534"/>
    <n v="0"/>
    <n v="0"/>
    <n v="0"/>
    <n v="0"/>
    <n v="0"/>
    <n v="0"/>
    <n v="40000"/>
    <n v="120000"/>
    <n v="120000"/>
    <n v="280000"/>
    <n v="-280000"/>
    <m/>
    <s v="Бюджетные средства (Бюджет муниципального образования)"/>
    <x v="3"/>
    <x v="3"/>
    <x v="1"/>
    <x v="1"/>
    <x v="0"/>
  </r>
  <r>
    <s v="272"/>
    <n v="1101"/>
    <s v="0610300590"/>
    <n v="611"/>
    <n v="400010"/>
    <n v="241"/>
    <n v="267001"/>
    <s v="МБУ &quot;СШОР ПО ЕДИНОБОРСТВАМ&quot;"/>
    <m/>
    <n v="910"/>
    <n v="272042534"/>
    <n v="0"/>
    <n v="0"/>
    <n v="0"/>
    <n v="0"/>
    <n v="0"/>
    <n v="0"/>
    <n v="20000"/>
    <n v="40000"/>
    <n v="160000"/>
    <n v="220000"/>
    <n v="-220000"/>
    <m/>
    <s v="Бюджетные средства (Бюджет муниципального образования)"/>
    <x v="3"/>
    <x v="3"/>
    <x v="1"/>
    <x v="1"/>
    <x v="0"/>
  </r>
  <r>
    <s v="272"/>
    <n v="1101"/>
    <s v="0610300590"/>
    <n v="611"/>
    <n v="400010"/>
    <n v="241"/>
    <n v="267001"/>
    <s v="МБУ &quot;СШОРПОЗВС&quot;"/>
    <m/>
    <n v="910"/>
    <n v="272042534"/>
    <n v="0"/>
    <n v="0"/>
    <n v="0"/>
    <n v="20000"/>
    <n v="-20000"/>
    <n v="20000"/>
    <n v="60000"/>
    <n v="20000"/>
    <n v="0"/>
    <n v="100000"/>
    <n v="-100000"/>
    <m/>
    <s v="Бюджетные средства (Бюджет муниципального образования)"/>
    <x v="3"/>
    <x v="3"/>
    <x v="1"/>
    <x v="1"/>
    <x v="0"/>
  </r>
  <r>
    <s v="272"/>
    <n v="1101"/>
    <s v="0610300590"/>
    <n v="611"/>
    <n v="400010"/>
    <n v="241"/>
    <n v="267001"/>
    <s v="МБУ ЦФКИС &quot;ЖЕМЧУЖИНА ЮГРЫ&quot;"/>
    <m/>
    <n v="910"/>
    <n v="272042534"/>
    <n v="0"/>
    <n v="0"/>
    <n v="0"/>
    <n v="0"/>
    <n v="0"/>
    <n v="60000"/>
    <n v="60000"/>
    <n v="180000"/>
    <n v="180000"/>
    <n v="480000"/>
    <n v="-480000"/>
    <m/>
    <s v="Бюджетные средства (Бюджет муниципального образования)"/>
    <x v="3"/>
    <x v="3"/>
    <x v="1"/>
    <x v="1"/>
    <x v="0"/>
  </r>
  <r>
    <s v="272"/>
    <n v="1101"/>
    <s v="0610300590"/>
    <n v="611"/>
    <n v="400010"/>
    <n v="241"/>
    <n v="267002"/>
    <s v="МБУ &quot;СШОР &quot;СПАРТАК&quot;"/>
    <m/>
    <n v="910"/>
    <n v="272042534"/>
    <n v="0"/>
    <n v="0"/>
    <n v="0"/>
    <n v="0"/>
    <n v="0"/>
    <n v="0"/>
    <n v="12100"/>
    <n v="36300"/>
    <n v="36200"/>
    <n v="84600"/>
    <n v="-84600"/>
    <m/>
    <s v="Бюджетные средства (Бюджет муниципального образования)"/>
    <x v="3"/>
    <x v="3"/>
    <x v="1"/>
    <x v="1"/>
    <x v="0"/>
  </r>
  <r>
    <s v="272"/>
    <n v="1101"/>
    <s v="0610300590"/>
    <n v="611"/>
    <n v="400010"/>
    <n v="241"/>
    <n v="267002"/>
    <s v="МБУ &quot;СШОР ПО ЕДИНОБОРСТВАМ&quot;"/>
    <m/>
    <n v="910"/>
    <n v="272042534"/>
    <n v="0"/>
    <n v="0"/>
    <n v="0"/>
    <n v="0"/>
    <n v="0"/>
    <n v="0"/>
    <n v="6000"/>
    <n v="12080"/>
    <n v="48320"/>
    <n v="66400"/>
    <n v="-66400"/>
    <m/>
    <s v="Бюджетные средства (Бюджет муниципального образования)"/>
    <x v="3"/>
    <x v="3"/>
    <x v="1"/>
    <x v="1"/>
    <x v="0"/>
  </r>
  <r>
    <s v="272"/>
    <n v="1101"/>
    <s v="0610300590"/>
    <n v="611"/>
    <n v="400010"/>
    <n v="241"/>
    <n v="267002"/>
    <s v="МБУ &quot;СШОРПОЗВС&quot;"/>
    <m/>
    <n v="910"/>
    <n v="272042534"/>
    <n v="0"/>
    <n v="0"/>
    <n v="0"/>
    <n v="0"/>
    <n v="0"/>
    <n v="6040"/>
    <n v="18120"/>
    <n v="6040"/>
    <n v="0"/>
    <n v="30200"/>
    <n v="-30200"/>
    <m/>
    <s v="Бюджетные средства (Бюджет муниципального образования)"/>
    <x v="3"/>
    <x v="3"/>
    <x v="1"/>
    <x v="1"/>
    <x v="0"/>
  </r>
  <r>
    <s v="272"/>
    <n v="1101"/>
    <s v="0610300590"/>
    <n v="611"/>
    <n v="400010"/>
    <n v="241"/>
    <n v="267002"/>
    <s v="МБУ ЦФКИС &quot;ЖЕМЧУЖИНА ЮГРЫ&quot;"/>
    <m/>
    <n v="910"/>
    <n v="272042534"/>
    <n v="0"/>
    <n v="0"/>
    <n v="0"/>
    <n v="0"/>
    <n v="0"/>
    <n v="18120"/>
    <n v="18120"/>
    <n v="54360"/>
    <n v="54400"/>
    <n v="145000"/>
    <n v="-145000"/>
    <m/>
    <s v="Бюджетные средства (Бюджет муниципального образования)"/>
    <x v="3"/>
    <x v="3"/>
    <x v="1"/>
    <x v="1"/>
    <x v="0"/>
  </r>
  <r>
    <s v="272"/>
    <n v="1101"/>
    <s v="0610300590"/>
    <n v="611"/>
    <n v="400010"/>
    <n v="241"/>
    <n v="291001"/>
    <s v="МБУ &quot;СШОР &quot;СПАРТАК&quot;"/>
    <m/>
    <n v="910"/>
    <n v="272042534"/>
    <n v="0"/>
    <n v="0"/>
    <n v="0"/>
    <n v="258802"/>
    <n v="-258802"/>
    <n v="625400"/>
    <n v="624200"/>
    <n v="624200"/>
    <n v="623800"/>
    <n v="2497600"/>
    <n v="-2497600"/>
    <m/>
    <s v="Бюджетные средства (Бюджет муниципального образования)"/>
    <x v="3"/>
    <x v="3"/>
    <x v="1"/>
    <x v="1"/>
    <x v="0"/>
  </r>
  <r>
    <s v="272"/>
    <n v="1101"/>
    <s v="0610300590"/>
    <n v="611"/>
    <n v="400010"/>
    <n v="241"/>
    <n v="291001"/>
    <s v="МБУ &quot;СШОР ПО ЕДИНОБОРСТВАМ&quot;"/>
    <m/>
    <n v="910"/>
    <n v="272042534"/>
    <n v="0"/>
    <n v="0"/>
    <n v="0"/>
    <n v="0"/>
    <n v="0"/>
    <n v="86575"/>
    <n v="86575"/>
    <n v="86575"/>
    <n v="86575"/>
    <n v="346300"/>
    <n v="-346300"/>
    <m/>
    <s v="Бюджетные средства (Бюджет муниципального образования)"/>
    <x v="3"/>
    <x v="3"/>
    <x v="1"/>
    <x v="1"/>
    <x v="0"/>
  </r>
  <r>
    <s v="272"/>
    <n v="1101"/>
    <s v="0610300590"/>
    <n v="611"/>
    <n v="400010"/>
    <n v="241"/>
    <n v="291001"/>
    <s v="МБУ &quot;СШОРПОЗВС&quot;"/>
    <m/>
    <n v="910"/>
    <n v="272042534"/>
    <n v="0"/>
    <n v="0"/>
    <n v="0"/>
    <n v="0"/>
    <n v="0"/>
    <n v="1200000"/>
    <n v="1200000"/>
    <n v="1200000"/>
    <n v="1141300"/>
    <n v="4741300"/>
    <n v="-4741300"/>
    <m/>
    <s v="Бюджетные средства (Бюджет муниципального образования)"/>
    <x v="3"/>
    <x v="3"/>
    <x v="1"/>
    <x v="1"/>
    <x v="0"/>
  </r>
  <r>
    <s v="272"/>
    <n v="1101"/>
    <s v="0610300590"/>
    <n v="611"/>
    <n v="400010"/>
    <n v="241"/>
    <n v="291001"/>
    <s v="МБУ ЦФКИС &quot;ЖЕМЧУЖИНА ЮГРЫ&quot;"/>
    <m/>
    <n v="910"/>
    <n v="272042534"/>
    <n v="0"/>
    <n v="0"/>
    <n v="0"/>
    <n v="7911585"/>
    <n v="-7911585"/>
    <n v="8371500"/>
    <n v="8371500"/>
    <n v="8371500"/>
    <n v="8371500"/>
    <n v="33486000"/>
    <n v="-33486000"/>
    <m/>
    <s v="Бюджетные средства (Бюджет муниципального образования)"/>
    <x v="3"/>
    <x v="3"/>
    <x v="1"/>
    <x v="1"/>
    <x v="0"/>
  </r>
  <r>
    <s v="272"/>
    <n v="1101"/>
    <s v="0610300590"/>
    <n v="611"/>
    <n v="400010"/>
    <n v="241"/>
    <n v="341001"/>
    <s v="МБУ &quot;СШОР &quot;СПАРТАК&quot;"/>
    <m/>
    <n v="120"/>
    <n v="272042534"/>
    <n v="0"/>
    <n v="0"/>
    <n v="0"/>
    <n v="0"/>
    <n v="0"/>
    <n v="0"/>
    <n v="11000"/>
    <n v="0"/>
    <n v="0"/>
    <n v="11000"/>
    <n v="-11000"/>
    <m/>
    <s v="Бюджетные средства (Бюджет муниципального образования)"/>
    <x v="3"/>
    <x v="3"/>
    <x v="1"/>
    <x v="1"/>
    <x v="0"/>
  </r>
  <r>
    <s v="272"/>
    <n v="1101"/>
    <s v="0610300590"/>
    <n v="611"/>
    <n v="400010"/>
    <n v="241"/>
    <n v="343001"/>
    <s v="МБУ &quot;СШОРПОЗВС&quot;"/>
    <m/>
    <n v="110"/>
    <n v="272042534"/>
    <n v="0"/>
    <n v="0"/>
    <n v="0"/>
    <n v="0"/>
    <n v="0"/>
    <n v="55800"/>
    <n v="0"/>
    <n v="0"/>
    <n v="50000"/>
    <n v="105800"/>
    <n v="-105800"/>
    <m/>
    <s v="Бюджетные средства (Бюджет муниципального образования)"/>
    <x v="3"/>
    <x v="3"/>
    <x v="1"/>
    <x v="1"/>
    <x v="0"/>
  </r>
  <r>
    <s v="272"/>
    <n v="1101"/>
    <s v="0610300590"/>
    <n v="611"/>
    <n v="400010"/>
    <n v="241"/>
    <n v="343001"/>
    <s v="МБУ ЦФКИС &quot;ЖЕМЧУЖИНА ЮГРЫ&quot;"/>
    <m/>
    <n v="110"/>
    <n v="272042534"/>
    <n v="-108"/>
    <n v="0"/>
    <n v="0"/>
    <n v="0"/>
    <n v="-108"/>
    <n v="200000"/>
    <n v="197192"/>
    <n v="0"/>
    <n v="0"/>
    <n v="397192"/>
    <n v="-397300"/>
    <m/>
    <s v="Бюджетные средства (Бюджет муниципального образования)"/>
    <x v="3"/>
    <x v="3"/>
    <x v="1"/>
    <x v="1"/>
    <x v="0"/>
  </r>
  <r>
    <s v="272"/>
    <n v="1101"/>
    <s v="0610300590"/>
    <n v="611"/>
    <n v="400010"/>
    <n v="241"/>
    <n v="343001"/>
    <s v="МБУ &quot;СШОРПОЗВС&quot;"/>
    <m/>
    <n v="120"/>
    <n v="272042534"/>
    <n v="0"/>
    <n v="0"/>
    <n v="0"/>
    <n v="0"/>
    <n v="0"/>
    <n v="220000"/>
    <n v="100000"/>
    <n v="200000"/>
    <n v="78800"/>
    <n v="598800"/>
    <n v="-598800"/>
    <m/>
    <s v="Бюджетные средства (Бюджет муниципального образования)"/>
    <x v="3"/>
    <x v="3"/>
    <x v="1"/>
    <x v="1"/>
    <x v="0"/>
  </r>
  <r>
    <s v="272"/>
    <n v="1101"/>
    <s v="0610300590"/>
    <n v="611"/>
    <n v="400010"/>
    <n v="241"/>
    <n v="343001"/>
    <s v="МБУ ЦФКИС &quot;ЖЕМЧУЖИНА ЮГРЫ&quot;"/>
    <m/>
    <n v="120"/>
    <n v="272042534"/>
    <n v="108"/>
    <n v="0"/>
    <n v="0"/>
    <n v="0"/>
    <n v="108"/>
    <n v="160000"/>
    <n v="250000"/>
    <n v="250000"/>
    <n v="269908"/>
    <n v="929908"/>
    <n v="-929800"/>
    <m/>
    <s v="Бюджетные средства (Бюджет муниципального образования)"/>
    <x v="3"/>
    <x v="3"/>
    <x v="1"/>
    <x v="1"/>
    <x v="0"/>
  </r>
  <r>
    <s v="272"/>
    <n v="1101"/>
    <s v="0610300590"/>
    <n v="611"/>
    <n v="400010"/>
    <n v="241"/>
    <n v="344001"/>
    <s v="МБУ ЦФКИС &quot;ЖЕМЧУЖИНА ЮГРЫ&quot;"/>
    <m/>
    <n v="120"/>
    <n v="272042534"/>
    <n v="0"/>
    <n v="0"/>
    <n v="0"/>
    <n v="0"/>
    <n v="0"/>
    <n v="100000"/>
    <n v="100000"/>
    <n v="100000"/>
    <n v="23000"/>
    <n v="323000"/>
    <n v="-323000"/>
    <m/>
    <s v="Бюджетные средства (Бюджет муниципального образования)"/>
    <x v="3"/>
    <x v="3"/>
    <x v="1"/>
    <x v="1"/>
    <x v="0"/>
  </r>
  <r>
    <s v="272"/>
    <n v="1101"/>
    <s v="0610300590"/>
    <n v="611"/>
    <n v="400010"/>
    <n v="241"/>
    <n v="345003"/>
    <s v="МБУ &quot;СШОР &quot;СПАРТАК&quot;"/>
    <m/>
    <n v="120"/>
    <n v="272042534"/>
    <n v="0"/>
    <n v="0"/>
    <n v="0"/>
    <n v="0"/>
    <n v="0"/>
    <n v="38000"/>
    <n v="0"/>
    <n v="0"/>
    <n v="38200"/>
    <n v="76200"/>
    <n v="-76200"/>
    <m/>
    <s v="Бюджетные средства (Бюджет муниципального образования)"/>
    <x v="3"/>
    <x v="3"/>
    <x v="1"/>
    <x v="1"/>
    <x v="0"/>
  </r>
  <r>
    <s v="272"/>
    <n v="1101"/>
    <s v="0610300590"/>
    <n v="611"/>
    <n v="400010"/>
    <n v="241"/>
    <n v="345003"/>
    <s v="МБУ &quot;СШОР ПО ЕДИНОБОРСТВАМ&quot;"/>
    <m/>
    <n v="120"/>
    <n v="272042534"/>
    <n v="0"/>
    <n v="0"/>
    <n v="0"/>
    <n v="0"/>
    <n v="0"/>
    <n v="0"/>
    <n v="12000"/>
    <n v="0"/>
    <n v="0"/>
    <n v="12000"/>
    <n v="-12000"/>
    <m/>
    <s v="Бюджетные средства (Бюджет муниципального образования)"/>
    <x v="3"/>
    <x v="3"/>
    <x v="1"/>
    <x v="1"/>
    <x v="0"/>
  </r>
  <r>
    <s v="272"/>
    <n v="1101"/>
    <s v="0610300590"/>
    <n v="611"/>
    <n v="400010"/>
    <n v="241"/>
    <n v="345003"/>
    <s v="МБУ ЦФКИС &quot;ЖЕМЧУЖИНА ЮГРЫ&quot;"/>
    <m/>
    <n v="120"/>
    <n v="272042534"/>
    <n v="0"/>
    <n v="0"/>
    <n v="0"/>
    <n v="0"/>
    <n v="0"/>
    <n v="60000"/>
    <n v="149000"/>
    <n v="120000"/>
    <n v="120800"/>
    <n v="449800"/>
    <n v="-449800"/>
    <m/>
    <s v="Бюджетные средства (Бюджет муниципального образования)"/>
    <x v="3"/>
    <x v="3"/>
    <x v="1"/>
    <x v="1"/>
    <x v="0"/>
  </r>
  <r>
    <s v="272"/>
    <n v="1101"/>
    <s v="0610300590"/>
    <n v="611"/>
    <n v="400010"/>
    <n v="241"/>
    <n v="346001"/>
    <s v="МБУ &quot;СШОР &quot;СПАРТАК&quot;"/>
    <m/>
    <n v="120"/>
    <n v="272042534"/>
    <n v="0"/>
    <n v="0"/>
    <n v="0"/>
    <n v="0"/>
    <n v="0"/>
    <n v="50000"/>
    <n v="50000"/>
    <n v="50000"/>
    <n v="50000"/>
    <n v="200000"/>
    <n v="-200000"/>
    <m/>
    <s v="Бюджетные средства (Бюджет муниципального образования)"/>
    <x v="3"/>
    <x v="3"/>
    <x v="1"/>
    <x v="1"/>
    <x v="0"/>
  </r>
  <r>
    <s v="272"/>
    <n v="1101"/>
    <s v="0610300590"/>
    <n v="611"/>
    <n v="400010"/>
    <n v="241"/>
    <n v="346001"/>
    <s v="МБУ &quot;СШОР ПО ЕДИНОБОРСТВАМ&quot;"/>
    <m/>
    <n v="120"/>
    <n v="272042534"/>
    <n v="0"/>
    <n v="0"/>
    <n v="0"/>
    <n v="0"/>
    <n v="0"/>
    <n v="40125"/>
    <n v="40125"/>
    <n v="40125"/>
    <n v="40125"/>
    <n v="160500"/>
    <n v="-160500"/>
    <m/>
    <s v="Бюджетные средства (Бюджет муниципального образования)"/>
    <x v="3"/>
    <x v="3"/>
    <x v="1"/>
    <x v="1"/>
    <x v="0"/>
  </r>
  <r>
    <s v="272"/>
    <n v="1101"/>
    <s v="0610300590"/>
    <n v="611"/>
    <n v="400010"/>
    <n v="241"/>
    <n v="346001"/>
    <s v="МБУ &quot;СШОРПОЗВС&quot;"/>
    <m/>
    <n v="120"/>
    <n v="272042534"/>
    <n v="0"/>
    <n v="0"/>
    <n v="0"/>
    <n v="0"/>
    <n v="0"/>
    <n v="300000"/>
    <n v="300000"/>
    <n v="199800"/>
    <n v="0"/>
    <n v="799800"/>
    <n v="-799800"/>
    <m/>
    <s v="Бюджетные средства (Бюджет муниципального образования)"/>
    <x v="3"/>
    <x v="3"/>
    <x v="1"/>
    <x v="1"/>
    <x v="0"/>
  </r>
  <r>
    <s v="272"/>
    <n v="1101"/>
    <s v="0610300590"/>
    <n v="611"/>
    <n v="400010"/>
    <n v="241"/>
    <n v="346001"/>
    <s v="МБУ ЦФКИС &quot;ЖЕМЧУЖИНА ЮГРЫ&quot;"/>
    <m/>
    <n v="120"/>
    <n v="272042534"/>
    <n v="0"/>
    <n v="0"/>
    <n v="0"/>
    <n v="0"/>
    <n v="0"/>
    <n v="450000"/>
    <n v="900000"/>
    <n v="750000"/>
    <n v="682600"/>
    <n v="2782600"/>
    <n v="-2782600"/>
    <m/>
    <s v="Бюджетные средства (Бюджет муниципального образования)"/>
    <x v="3"/>
    <x v="3"/>
    <x v="1"/>
    <x v="1"/>
    <x v="0"/>
  </r>
  <r>
    <s v="272"/>
    <n v="1101"/>
    <s v="0610300590"/>
    <n v="611"/>
    <n v="400010"/>
    <n v="241"/>
    <n v="349001"/>
    <s v="МБУ &quot;СШОР &quot;СПАРТАК&quot;"/>
    <m/>
    <n v="110"/>
    <n v="272042534"/>
    <n v="0"/>
    <n v="0"/>
    <n v="0"/>
    <n v="60000"/>
    <n v="-60000"/>
    <n v="60000"/>
    <n v="60000"/>
    <n v="60000"/>
    <n v="63000"/>
    <n v="243000"/>
    <n v="-243000"/>
    <m/>
    <s v="Бюджетные средства (Бюджет муниципального образования)"/>
    <x v="3"/>
    <x v="3"/>
    <x v="1"/>
    <x v="1"/>
    <x v="0"/>
  </r>
  <r>
    <s v="272"/>
    <n v="1101"/>
    <s v="0610300590"/>
    <n v="611"/>
    <n v="400010"/>
    <n v="241"/>
    <n v="349001"/>
    <s v="МБУ &quot;СШОР ПО ЕДИНОБОРСТВАМ&quot;"/>
    <m/>
    <n v="110"/>
    <n v="272042534"/>
    <n v="0"/>
    <n v="-72700"/>
    <n v="-72700"/>
    <n v="16800"/>
    <n v="-16800"/>
    <n v="24900"/>
    <n v="23000"/>
    <n v="10000"/>
    <n v="14800"/>
    <n v="72700"/>
    <n v="-72700"/>
    <m/>
    <s v="Бюджетные средства (Бюджет муниципального образования)"/>
    <x v="3"/>
    <x v="3"/>
    <x v="1"/>
    <x v="1"/>
    <x v="0"/>
  </r>
  <r>
    <s v="272"/>
    <n v="1101"/>
    <s v="0610300590"/>
    <n v="611"/>
    <n v="400010"/>
    <n v="241"/>
    <n v="349001"/>
    <s v="МБУ &quot;СШОРПОЗВС&quot;"/>
    <m/>
    <n v="110"/>
    <n v="272042534"/>
    <n v="0"/>
    <n v="0"/>
    <n v="0"/>
    <n v="0"/>
    <n v="0"/>
    <n v="50000"/>
    <n v="20000"/>
    <n v="31000"/>
    <n v="0"/>
    <n v="101000"/>
    <n v="-101000"/>
    <m/>
    <s v="Бюджетные средства (Бюджет муниципального образования)"/>
    <x v="3"/>
    <x v="3"/>
    <x v="1"/>
    <x v="1"/>
    <x v="0"/>
  </r>
  <r>
    <s v="272"/>
    <n v="1101"/>
    <s v="0610300590"/>
    <n v="611"/>
    <n v="400010"/>
    <n v="241"/>
    <n v="349001"/>
    <s v="МБУ &quot;СШОР ПО ЕДИНОБОРСТВАМ&quot;"/>
    <m/>
    <n v="120"/>
    <n v="272042534"/>
    <n v="0"/>
    <n v="72700"/>
    <n v="72700"/>
    <n v="0"/>
    <n v="0"/>
    <n v="0"/>
    <n v="0"/>
    <n v="0"/>
    <n v="0"/>
    <n v="0"/>
    <n v="0"/>
    <m/>
    <s v="Бюджетные средства (Бюджет муниципального образования)"/>
    <x v="3"/>
    <x v="3"/>
    <x v="1"/>
    <x v="1"/>
    <x v="0"/>
  </r>
  <r>
    <s v="272"/>
    <n v="1101"/>
    <s v="0610300590"/>
    <n v="611"/>
    <n v="400010"/>
    <n v="241"/>
    <n v="349001"/>
    <s v="МБУ ЦФКИС &quot;ЖЕМЧУЖИНА ЮГРЫ&quot;"/>
    <m/>
    <n v="120"/>
    <n v="272042534"/>
    <n v="0"/>
    <n v="0"/>
    <n v="0"/>
    <n v="0"/>
    <n v="0"/>
    <n v="5000"/>
    <n v="5000"/>
    <n v="5000"/>
    <n v="5000"/>
    <n v="20000"/>
    <n v="-20000"/>
    <m/>
    <s v="Бюджетные средства (Бюджет муниципального образования)"/>
    <x v="3"/>
    <x v="3"/>
    <x v="1"/>
    <x v="1"/>
    <x v="0"/>
  </r>
  <r>
    <s v="272"/>
    <n v="1101"/>
    <s v="0610300590"/>
    <n v="611"/>
    <n v="400010"/>
    <n v="241"/>
    <n v="349002"/>
    <s v="МБУ &quot;СШОР &quot;СПАРТАК&quot;"/>
    <m/>
    <n v="120"/>
    <n v="272042535"/>
    <n v="0"/>
    <n v="0"/>
    <n v="0"/>
    <n v="0"/>
    <n v="0"/>
    <n v="25100"/>
    <n v="93800"/>
    <n v="14600"/>
    <n v="89005"/>
    <n v="222505"/>
    <n v="-222505"/>
    <m/>
    <s v="Бюджетные средства (Бюджет муниципального образования)"/>
    <x v="3"/>
    <x v="3"/>
    <x v="1"/>
    <x v="1"/>
    <x v="0"/>
  </r>
  <r>
    <s v="272"/>
    <n v="1101"/>
    <s v="0610300590"/>
    <n v="611"/>
    <n v="400010"/>
    <n v="241"/>
    <n v="349002"/>
    <s v="МБУ &quot;СШОР ПО ЕДИНОБОРСТВАМ&quot;"/>
    <m/>
    <n v="120"/>
    <n v="272042535"/>
    <n v="0"/>
    <n v="0"/>
    <n v="0"/>
    <n v="0"/>
    <n v="0"/>
    <n v="14550"/>
    <n v="28740"/>
    <n v="3900"/>
    <n v="43965"/>
    <n v="91155"/>
    <n v="-91155"/>
    <m/>
    <s v="Бюджетные средства (Бюджет муниципального образования)"/>
    <x v="3"/>
    <x v="3"/>
    <x v="1"/>
    <x v="1"/>
    <x v="0"/>
  </r>
  <r>
    <s v="272"/>
    <n v="1101"/>
    <s v="0610300590"/>
    <n v="611"/>
    <n v="400010"/>
    <n v="241"/>
    <n v="349002"/>
    <s v="МБУ &quot;СШОРПОЗВС&quot;"/>
    <m/>
    <n v="120"/>
    <n v="272042535"/>
    <n v="0"/>
    <n v="0"/>
    <n v="0"/>
    <n v="0"/>
    <n v="0"/>
    <n v="75600"/>
    <n v="63000"/>
    <n v="6000"/>
    <n v="35150"/>
    <n v="179750"/>
    <n v="-179750"/>
    <m/>
    <s v="Бюджетные средства (Бюджет муниципального образования)"/>
    <x v="3"/>
    <x v="3"/>
    <x v="1"/>
    <x v="1"/>
    <x v="0"/>
  </r>
  <r>
    <s v="272"/>
    <n v="1101"/>
    <s v="0610300590"/>
    <n v="611"/>
    <n v="400010"/>
    <n v="241"/>
    <n v="349002"/>
    <s v="МБУ ЦФКИС &quot;ЖЕМЧУЖИНА ЮГРЫ&quot;"/>
    <m/>
    <n v="120"/>
    <n v="272042535"/>
    <n v="0"/>
    <n v="0"/>
    <n v="0"/>
    <n v="0"/>
    <n v="0"/>
    <n v="64330"/>
    <n v="81530"/>
    <n v="34715"/>
    <n v="187002"/>
    <n v="367577"/>
    <n v="-367577"/>
    <m/>
    <s v="Бюджетные средства (Бюджет муниципального образования)"/>
    <x v="3"/>
    <x v="3"/>
    <x v="1"/>
    <x v="1"/>
    <x v="0"/>
  </r>
  <r>
    <s v="272"/>
    <n v="1101"/>
    <s v="0610300590"/>
    <n v="611"/>
    <n v="400010"/>
    <n v="241"/>
    <n v="349006"/>
    <s v="МБУ ЦФКИС &quot;ЖЕМЧУЖИНА ЮГРЫ&quot;"/>
    <m/>
    <n v="120"/>
    <n v="272042534"/>
    <n v="0"/>
    <n v="0"/>
    <n v="0"/>
    <n v="0"/>
    <n v="0"/>
    <n v="20000"/>
    <n v="70000"/>
    <n v="0"/>
    <n v="73900"/>
    <n v="163900"/>
    <n v="-163900"/>
    <m/>
    <s v="Бюджетные средства (Бюджет муниципального образования)"/>
    <x v="3"/>
    <x v="3"/>
    <x v="1"/>
    <x v="1"/>
    <x v="0"/>
  </r>
  <r>
    <s v="272"/>
    <n v="1101"/>
    <s v="0610300590"/>
    <n v="621"/>
    <n v="400010"/>
    <n v="241"/>
    <n v="211001"/>
    <s v="МАУ &quot;СШ &quot;СИБИРЯК&quot;"/>
    <m/>
    <n v="910"/>
    <n v="272042534"/>
    <n v="-250000"/>
    <n v="0"/>
    <n v="0"/>
    <n v="7827735.5700000003"/>
    <n v="-8077735.5700000003"/>
    <n v="12590000"/>
    <n v="20793200"/>
    <n v="10910000"/>
    <n v="18256500"/>
    <n v="62549700"/>
    <n v="-62799700"/>
    <m/>
    <s v="Бюджетные средства (Бюджет муниципального образования)"/>
    <x v="3"/>
    <x v="3"/>
    <x v="1"/>
    <x v="1"/>
    <x v="0"/>
  </r>
  <r>
    <s v="272"/>
    <n v="1101"/>
    <s v="0610300590"/>
    <n v="621"/>
    <n v="400010"/>
    <n v="241"/>
    <n v="211002"/>
    <s v="МАУ &quot;СШ &quot;СИБИРЯК&quot;"/>
    <m/>
    <n v="910"/>
    <n v="272042534"/>
    <n v="0"/>
    <n v="0"/>
    <n v="0"/>
    <n v="8700"/>
    <n v="-8700"/>
    <n v="15000"/>
    <n v="15000"/>
    <n v="15000"/>
    <n v="464100"/>
    <n v="509100"/>
    <n v="-509100"/>
    <m/>
    <s v="Бюджетные средства (Бюджет муниципального образования)"/>
    <x v="3"/>
    <x v="3"/>
    <x v="1"/>
    <x v="1"/>
    <x v="0"/>
  </r>
  <r>
    <s v="272"/>
    <n v="1101"/>
    <s v="0610300590"/>
    <n v="621"/>
    <n v="400010"/>
    <n v="241"/>
    <n v="212002"/>
    <s v="МАУ &quot;СШ &quot;СИБИРЯК&quot;"/>
    <m/>
    <n v="910"/>
    <n v="272042535"/>
    <n v="0"/>
    <n v="0"/>
    <n v="0"/>
    <n v="9200"/>
    <n v="-9200"/>
    <n v="69800"/>
    <n v="33800"/>
    <n v="10800"/>
    <n v="31800"/>
    <n v="146200"/>
    <n v="-146200"/>
    <m/>
    <s v="Бюджетные средства (Бюджет муниципального образования)"/>
    <x v="3"/>
    <x v="3"/>
    <x v="1"/>
    <x v="1"/>
    <x v="0"/>
  </r>
  <r>
    <s v="272"/>
    <n v="1101"/>
    <s v="0610300590"/>
    <n v="621"/>
    <n v="400010"/>
    <n v="241"/>
    <n v="213001"/>
    <s v="МАУ &quot;СШ &quot;СИБИРЯК&quot;"/>
    <m/>
    <n v="910"/>
    <n v="272042534"/>
    <n v="0"/>
    <n v="0"/>
    <n v="0"/>
    <n v="1303746"/>
    <n v="-1303746"/>
    <n v="3820300"/>
    <n v="6297700"/>
    <n v="3312940"/>
    <n v="5534560"/>
    <n v="18965500"/>
    <n v="-18965500"/>
    <m/>
    <s v="Бюджетные средства (Бюджет муниципального образования)"/>
    <x v="3"/>
    <x v="3"/>
    <x v="1"/>
    <x v="1"/>
    <x v="0"/>
  </r>
  <r>
    <s v="272"/>
    <n v="1101"/>
    <s v="0610300590"/>
    <n v="621"/>
    <n v="400010"/>
    <n v="241"/>
    <n v="213002"/>
    <s v="МАУ &quot;СШ &quot;СИБИРЯК&quot;"/>
    <m/>
    <n v="910"/>
    <n v="272042621"/>
    <n v="0"/>
    <n v="0"/>
    <n v="0"/>
    <n v="0"/>
    <n v="0"/>
    <n v="4600"/>
    <n v="4600"/>
    <n v="4600"/>
    <n v="139900"/>
    <n v="153700"/>
    <n v="-153700"/>
    <m/>
    <s v="Бюджетные средства (Бюджет муниципального образования)"/>
    <x v="3"/>
    <x v="3"/>
    <x v="1"/>
    <x v="1"/>
    <x v="0"/>
  </r>
  <r>
    <s v="272"/>
    <n v="1101"/>
    <s v="0610300590"/>
    <n v="621"/>
    <n v="400010"/>
    <n v="241"/>
    <n v="214001"/>
    <s v="МАУ &quot;СШ &quot;СИБИРЯК&quot;"/>
    <m/>
    <n v="910"/>
    <n v="272042621"/>
    <n v="0"/>
    <n v="0"/>
    <n v="0"/>
    <n v="0"/>
    <n v="0"/>
    <n v="100000"/>
    <n v="1000000"/>
    <n v="550600"/>
    <n v="100000"/>
    <n v="1750600"/>
    <n v="-1750600"/>
    <m/>
    <s v="Бюджетные средства (Бюджет муниципального образования)"/>
    <x v="3"/>
    <x v="3"/>
    <x v="1"/>
    <x v="1"/>
    <x v="0"/>
  </r>
  <r>
    <s v="272"/>
    <n v="1101"/>
    <s v="0610300590"/>
    <n v="621"/>
    <n v="400010"/>
    <n v="241"/>
    <n v="221001"/>
    <s v="МАУ &quot;СШ &quot;СИБИРЯК&quot;"/>
    <m/>
    <n v="210"/>
    <n v="272042534"/>
    <n v="0"/>
    <n v="0"/>
    <n v="0"/>
    <n v="23040.28"/>
    <n v="-23040.28"/>
    <n v="42000"/>
    <n v="29000"/>
    <n v="29000"/>
    <n v="31200"/>
    <n v="131200"/>
    <n v="-131200"/>
    <m/>
    <s v="Бюджетные средства (Бюджет муниципального образования)"/>
    <x v="3"/>
    <x v="3"/>
    <x v="1"/>
    <x v="1"/>
    <x v="0"/>
  </r>
  <r>
    <s v="272"/>
    <n v="1101"/>
    <s v="0610300590"/>
    <n v="621"/>
    <n v="400010"/>
    <n v="241"/>
    <n v="222002"/>
    <s v="МАУ &quot;СШ &quot;СИБИРЯК&quot;"/>
    <m/>
    <n v="210"/>
    <n v="272042535"/>
    <n v="0"/>
    <n v="0"/>
    <n v="0"/>
    <n v="0"/>
    <n v="0"/>
    <n v="0"/>
    <n v="0"/>
    <n v="55000"/>
    <n v="0"/>
    <n v="55000"/>
    <n v="-55000"/>
    <m/>
    <s v="Бюджетные средства (Бюджет муниципального образования)"/>
    <x v="3"/>
    <x v="3"/>
    <x v="1"/>
    <x v="1"/>
    <x v="0"/>
  </r>
  <r>
    <s v="272"/>
    <n v="1101"/>
    <s v="0610300590"/>
    <n v="621"/>
    <n v="400010"/>
    <n v="241"/>
    <n v="223001"/>
    <s v="МАУ &quot;СШ &quot;СИБИРЯК&quot;"/>
    <m/>
    <n v="210"/>
    <n v="272042534"/>
    <n v="0"/>
    <n v="0"/>
    <n v="0"/>
    <n v="0"/>
    <n v="0"/>
    <n v="1200000"/>
    <n v="1000000"/>
    <n v="2200000"/>
    <n v="4751100"/>
    <n v="9151100"/>
    <n v="-9151100"/>
    <m/>
    <s v="Бюджетные средства (Бюджет муниципального образования)"/>
    <x v="3"/>
    <x v="3"/>
    <x v="1"/>
    <x v="1"/>
    <x v="0"/>
  </r>
  <r>
    <s v="272"/>
    <n v="1101"/>
    <s v="0610300590"/>
    <n v="621"/>
    <n v="400010"/>
    <n v="241"/>
    <n v="223002"/>
    <s v="МАУ &quot;СШ &quot;СИБИРЯК&quot;"/>
    <m/>
    <n v="210"/>
    <n v="272042534"/>
    <n v="0"/>
    <n v="0"/>
    <n v="0"/>
    <n v="730428.12"/>
    <n v="-730428.12"/>
    <n v="906700"/>
    <n v="800000"/>
    <n v="658200"/>
    <n v="120000"/>
    <n v="2484900"/>
    <n v="-2484900"/>
    <m/>
    <s v="Бюджетные средства (Бюджет муниципального образования)"/>
    <x v="3"/>
    <x v="3"/>
    <x v="1"/>
    <x v="1"/>
    <x v="0"/>
  </r>
  <r>
    <s v="272"/>
    <n v="1101"/>
    <s v="0610300590"/>
    <n v="621"/>
    <n v="400010"/>
    <n v="241"/>
    <n v="223003"/>
    <s v="МАУ &quot;СШ &quot;СИБИРЯК&quot;"/>
    <m/>
    <n v="210"/>
    <n v="272042534"/>
    <n v="0"/>
    <n v="0"/>
    <n v="0"/>
    <n v="692048.26"/>
    <n v="-692048.26"/>
    <n v="809200"/>
    <n v="0"/>
    <n v="0"/>
    <n v="0"/>
    <n v="809200"/>
    <n v="-809200"/>
    <m/>
    <s v="Бюджетные средства (Бюджет муниципального образования)"/>
    <x v="3"/>
    <x v="3"/>
    <x v="1"/>
    <x v="1"/>
    <x v="0"/>
  </r>
  <r>
    <s v="272"/>
    <n v="1101"/>
    <s v="0610300590"/>
    <n v="621"/>
    <n v="400010"/>
    <n v="241"/>
    <n v="223006"/>
    <s v="МАУ &quot;СШ &quot;СИБИРЯК&quot;"/>
    <m/>
    <n v="210"/>
    <n v="272042534"/>
    <n v="0"/>
    <n v="0"/>
    <n v="0"/>
    <n v="2102.8200000000002"/>
    <n v="-2102.8200000000002"/>
    <n v="10000"/>
    <n v="15000"/>
    <n v="15000"/>
    <n v="26900"/>
    <n v="66900"/>
    <n v="-66900"/>
    <m/>
    <s v="Бюджетные средства (Бюджет муниципального образования)"/>
    <x v="3"/>
    <x v="3"/>
    <x v="1"/>
    <x v="1"/>
    <x v="0"/>
  </r>
  <r>
    <s v="272"/>
    <n v="1101"/>
    <s v="0610300590"/>
    <n v="621"/>
    <n v="400010"/>
    <n v="241"/>
    <n v="225003"/>
    <s v="МАУ &quot;СШ &quot;СИБИРЯК&quot;"/>
    <m/>
    <n v="210"/>
    <n v="272042534"/>
    <n v="0"/>
    <n v="0"/>
    <n v="0"/>
    <n v="0"/>
    <n v="0"/>
    <n v="25000"/>
    <n v="25000"/>
    <n v="25000"/>
    <n v="44500"/>
    <n v="119500"/>
    <n v="-119500"/>
    <m/>
    <s v="Бюджетные средства (Бюджет муниципального образования)"/>
    <x v="3"/>
    <x v="3"/>
    <x v="1"/>
    <x v="1"/>
    <x v="0"/>
  </r>
  <r>
    <s v="272"/>
    <n v="1101"/>
    <s v="0610300590"/>
    <n v="621"/>
    <n v="400010"/>
    <n v="241"/>
    <n v="225004"/>
    <s v="МАУ &quot;СШ &quot;СИБИРЯК&quot;"/>
    <m/>
    <n v="210"/>
    <n v="272042534"/>
    <n v="0"/>
    <n v="0"/>
    <n v="0"/>
    <n v="9200"/>
    <n v="-9200"/>
    <n v="12800"/>
    <n v="16800"/>
    <n v="83000"/>
    <n v="10900"/>
    <n v="123500"/>
    <n v="-123500"/>
    <m/>
    <s v="Бюджетные средства (Бюджет муниципального образования)"/>
    <x v="3"/>
    <x v="3"/>
    <x v="1"/>
    <x v="1"/>
    <x v="0"/>
  </r>
  <r>
    <s v="272"/>
    <n v="1101"/>
    <s v="0610300590"/>
    <n v="621"/>
    <n v="400010"/>
    <n v="241"/>
    <n v="225005"/>
    <s v="МАУ &quot;СШ &quot;СИБИРЯК&quot;"/>
    <m/>
    <n v="210"/>
    <n v="272042534"/>
    <n v="0"/>
    <n v="0"/>
    <n v="0"/>
    <n v="13670"/>
    <n v="-13670"/>
    <n v="72000"/>
    <n v="108000"/>
    <n v="108000"/>
    <n v="144000"/>
    <n v="432000"/>
    <n v="-432000"/>
    <m/>
    <s v="Бюджетные средства (Бюджет муниципального образования)"/>
    <x v="3"/>
    <x v="3"/>
    <x v="1"/>
    <x v="1"/>
    <x v="0"/>
  </r>
  <r>
    <s v="272"/>
    <n v="1101"/>
    <s v="0610300590"/>
    <n v="621"/>
    <n v="400010"/>
    <n v="241"/>
    <n v="226002"/>
    <s v="МАУ &quot;СШ &quot;СИБИРЯК&quot;"/>
    <m/>
    <n v="210"/>
    <n v="272042535"/>
    <n v="0"/>
    <n v="0"/>
    <n v="0"/>
    <n v="0"/>
    <n v="0"/>
    <n v="0"/>
    <n v="0"/>
    <n v="0"/>
    <n v="104840"/>
    <n v="104840"/>
    <n v="-104840"/>
    <m/>
    <s v="Бюджетные средства (Бюджет муниципального образования)"/>
    <x v="3"/>
    <x v="3"/>
    <x v="1"/>
    <x v="1"/>
    <x v="0"/>
  </r>
  <r>
    <s v="272"/>
    <n v="1101"/>
    <s v="0610300590"/>
    <n v="621"/>
    <n v="400010"/>
    <n v="241"/>
    <n v="226002"/>
    <s v="МАУ &quot;СШ &quot;СИБИРЯК&quot;"/>
    <m/>
    <n v="910"/>
    <n v="272042535"/>
    <n v="0"/>
    <n v="0"/>
    <n v="0"/>
    <n v="280461.44"/>
    <n v="-280461.44"/>
    <n v="1347900"/>
    <n v="731550"/>
    <n v="212000"/>
    <n v="547800"/>
    <n v="2839250"/>
    <n v="-2839250"/>
    <m/>
    <s v="Бюджетные средства (Бюджет муниципального образования)"/>
    <x v="3"/>
    <x v="3"/>
    <x v="1"/>
    <x v="1"/>
    <x v="0"/>
  </r>
  <r>
    <s v="272"/>
    <n v="1101"/>
    <s v="0610300590"/>
    <n v="621"/>
    <n v="400010"/>
    <n v="241"/>
    <n v="226004"/>
    <s v="МАУ &quot;СШ &quot;СИБИРЯК&quot;"/>
    <m/>
    <n v="210"/>
    <n v="272042534"/>
    <n v="0"/>
    <n v="0"/>
    <n v="0"/>
    <n v="51840"/>
    <n v="-51840"/>
    <n v="200000"/>
    <n v="300000"/>
    <n v="110000"/>
    <n v="488300"/>
    <n v="1098300"/>
    <n v="-1098300"/>
    <m/>
    <s v="Бюджетные средства (Бюджет муниципального образования)"/>
    <x v="3"/>
    <x v="3"/>
    <x v="1"/>
    <x v="1"/>
    <x v="0"/>
  </r>
  <r>
    <s v="272"/>
    <n v="1101"/>
    <s v="0610300590"/>
    <n v="621"/>
    <n v="400010"/>
    <n v="241"/>
    <n v="226005"/>
    <s v="МАУ &quot;СШ &quot;СИБИРЯК&quot;"/>
    <m/>
    <n v="210"/>
    <n v="272042534"/>
    <n v="0"/>
    <n v="0"/>
    <n v="0"/>
    <n v="0"/>
    <n v="0"/>
    <n v="25800"/>
    <n v="30000"/>
    <n v="30000"/>
    <n v="28800"/>
    <n v="114600"/>
    <n v="-114600"/>
    <m/>
    <s v="Бюджетные средства (Бюджет муниципального образования)"/>
    <x v="3"/>
    <x v="3"/>
    <x v="1"/>
    <x v="1"/>
    <x v="0"/>
  </r>
  <r>
    <s v="272"/>
    <n v="1101"/>
    <s v="0610300590"/>
    <n v="621"/>
    <n v="400010"/>
    <n v="241"/>
    <n v="226007"/>
    <s v="МАУ &quot;СШ &quot;СИБИРЯК&quot;"/>
    <m/>
    <n v="910"/>
    <n v="272042534"/>
    <n v="4763"/>
    <n v="0"/>
    <n v="0"/>
    <n v="0"/>
    <n v="4763"/>
    <n v="4763"/>
    <n v="0"/>
    <n v="0"/>
    <n v="0"/>
    <n v="4763"/>
    <n v="0"/>
    <m/>
    <s v="Бюджетные средства (Бюджет муниципального образования)"/>
    <x v="3"/>
    <x v="3"/>
    <x v="1"/>
    <x v="1"/>
    <x v="0"/>
  </r>
  <r>
    <s v="272"/>
    <n v="1101"/>
    <s v="0610300590"/>
    <n v="621"/>
    <n v="400010"/>
    <n v="241"/>
    <n v="226010"/>
    <s v="МАУ &quot;СШ &quot;СИБИРЯК&quot;"/>
    <m/>
    <n v="210"/>
    <n v="272042534"/>
    <n v="0"/>
    <n v="0"/>
    <n v="0"/>
    <n v="31633.33"/>
    <n v="-31633.33"/>
    <n v="355000"/>
    <n v="200000"/>
    <n v="200000"/>
    <n v="210900"/>
    <n v="965900"/>
    <n v="-965900"/>
    <m/>
    <s v="Бюджетные средства (Бюджет муниципального образования)"/>
    <x v="3"/>
    <x v="3"/>
    <x v="1"/>
    <x v="1"/>
    <x v="0"/>
  </r>
  <r>
    <s v="272"/>
    <n v="1101"/>
    <s v="0610300590"/>
    <n v="621"/>
    <n v="400010"/>
    <n v="241"/>
    <n v="226011"/>
    <s v="МАУ &quot;СШ &quot;СИБИРЯК&quot;"/>
    <m/>
    <n v="210"/>
    <n v="272042534"/>
    <n v="0"/>
    <n v="0"/>
    <n v="0"/>
    <n v="0"/>
    <n v="0"/>
    <n v="0"/>
    <n v="0"/>
    <n v="357400"/>
    <n v="0"/>
    <n v="357400"/>
    <n v="-357400"/>
    <m/>
    <s v="Бюджетные средства (Бюджет муниципального образования)"/>
    <x v="3"/>
    <x v="3"/>
    <x v="1"/>
    <x v="1"/>
    <x v="0"/>
  </r>
  <r>
    <s v="272"/>
    <n v="1101"/>
    <s v="0610300590"/>
    <n v="621"/>
    <n v="400010"/>
    <n v="241"/>
    <n v="226012"/>
    <s v="МАУ &quot;СШ &quot;СИБИРЯК&quot;"/>
    <m/>
    <n v="210"/>
    <n v="272042534"/>
    <n v="0"/>
    <n v="0"/>
    <n v="0"/>
    <n v="0"/>
    <n v="0"/>
    <n v="0"/>
    <n v="99000"/>
    <n v="99000"/>
    <n v="0"/>
    <n v="198000"/>
    <n v="-198000"/>
    <m/>
    <s v="Бюджетные средства (Бюджет муниципального образования)"/>
    <x v="3"/>
    <x v="3"/>
    <x v="1"/>
    <x v="1"/>
    <x v="0"/>
  </r>
  <r>
    <s v="272"/>
    <n v="1101"/>
    <s v="0610300590"/>
    <n v="621"/>
    <n v="400010"/>
    <n v="241"/>
    <n v="266002"/>
    <s v="МАУ &quot;СШ &quot;СИБИРЯК&quot;"/>
    <m/>
    <n v="910"/>
    <n v="272042534"/>
    <n v="250000"/>
    <n v="0"/>
    <n v="0"/>
    <n v="18483.68"/>
    <n v="231516.32"/>
    <n v="60000"/>
    <n v="60000"/>
    <n v="60000"/>
    <n v="70000"/>
    <n v="250000"/>
    <n v="0"/>
    <m/>
    <s v="Бюджетные средства (Бюджет муниципального образования)"/>
    <x v="3"/>
    <x v="3"/>
    <x v="1"/>
    <x v="1"/>
    <x v="0"/>
  </r>
  <r>
    <s v="272"/>
    <n v="1101"/>
    <s v="0610300590"/>
    <n v="621"/>
    <n v="400010"/>
    <n v="241"/>
    <n v="267001"/>
    <s v="МАУ &quot;СШ &quot;СИБИРЯК&quot;"/>
    <m/>
    <n v="910"/>
    <n v="272042534"/>
    <n v="-4763"/>
    <n v="0"/>
    <n v="0"/>
    <n v="0"/>
    <n v="-4763"/>
    <n v="0"/>
    <n v="20000"/>
    <n v="40000"/>
    <n v="35237"/>
    <n v="95237"/>
    <n v="-100000"/>
    <m/>
    <s v="Бюджетные средства (Бюджет муниципального образования)"/>
    <x v="3"/>
    <x v="3"/>
    <x v="1"/>
    <x v="1"/>
    <x v="0"/>
  </r>
  <r>
    <s v="272"/>
    <n v="1101"/>
    <s v="0610300590"/>
    <n v="621"/>
    <n v="400010"/>
    <n v="241"/>
    <n v="267002"/>
    <s v="МАУ &quot;СШ &quot;СИБИРЯК&quot;"/>
    <m/>
    <n v="910"/>
    <n v="272042534"/>
    <n v="0"/>
    <n v="0"/>
    <n v="0"/>
    <n v="0"/>
    <n v="0"/>
    <n v="0"/>
    <n v="6040"/>
    <n v="12080"/>
    <n v="12080"/>
    <n v="30200"/>
    <n v="-30200"/>
    <m/>
    <s v="Бюджетные средства (Бюджет муниципального образования)"/>
    <x v="3"/>
    <x v="3"/>
    <x v="1"/>
    <x v="1"/>
    <x v="0"/>
  </r>
  <r>
    <s v="272"/>
    <n v="1101"/>
    <s v="0610300590"/>
    <n v="621"/>
    <n v="400010"/>
    <n v="241"/>
    <n v="291001"/>
    <s v="МАУ &quot;СШ &quot;СИБИРЯК&quot;"/>
    <m/>
    <n v="910"/>
    <n v="272042534"/>
    <n v="0"/>
    <n v="0"/>
    <n v="0"/>
    <n v="0"/>
    <n v="0"/>
    <n v="200321"/>
    <n v="48273"/>
    <n v="47779"/>
    <n v="44327"/>
    <n v="340700"/>
    <n v="-340700"/>
    <m/>
    <s v="Бюджетные средства (Бюджет муниципального образования)"/>
    <x v="3"/>
    <x v="3"/>
    <x v="1"/>
    <x v="1"/>
    <x v="0"/>
  </r>
  <r>
    <s v="272"/>
    <n v="1101"/>
    <s v="0610300590"/>
    <n v="621"/>
    <n v="400010"/>
    <n v="241"/>
    <n v="341001"/>
    <s v="МАУ &quot;СШ &quot;СИБИРЯК&quot;"/>
    <m/>
    <n v="210"/>
    <n v="272042534"/>
    <n v="0"/>
    <n v="0"/>
    <n v="0"/>
    <n v="0"/>
    <n v="0"/>
    <n v="0"/>
    <n v="0"/>
    <n v="55700"/>
    <n v="0"/>
    <n v="55700"/>
    <n v="-55700"/>
    <m/>
    <s v="Бюджетные средства (Бюджет муниципального образования)"/>
    <x v="3"/>
    <x v="3"/>
    <x v="1"/>
    <x v="1"/>
    <x v="0"/>
  </r>
  <r>
    <s v="272"/>
    <n v="1101"/>
    <s v="0610300590"/>
    <n v="621"/>
    <n v="400010"/>
    <n v="241"/>
    <n v="345003"/>
    <s v="МАУ &quot;СШ &quot;СИБИРЯК&quot;"/>
    <m/>
    <n v="210"/>
    <n v="272042534"/>
    <n v="0"/>
    <n v="0"/>
    <n v="0"/>
    <n v="0"/>
    <n v="0"/>
    <n v="0"/>
    <n v="0"/>
    <n v="259200"/>
    <n v="0"/>
    <n v="259200"/>
    <n v="-259200"/>
    <m/>
    <s v="Бюджетные средства (Бюджет муниципального образования)"/>
    <x v="3"/>
    <x v="3"/>
    <x v="1"/>
    <x v="1"/>
    <x v="0"/>
  </r>
  <r>
    <s v="272"/>
    <n v="1101"/>
    <s v="0610300590"/>
    <n v="621"/>
    <n v="400010"/>
    <n v="241"/>
    <n v="346001"/>
    <s v="МАУ &quot;СШ &quot;СИБИРЯК&quot;"/>
    <m/>
    <n v="210"/>
    <n v="272042534"/>
    <n v="0"/>
    <n v="0"/>
    <n v="0"/>
    <n v="122924.95"/>
    <n v="-122924.95"/>
    <n v="400000"/>
    <n v="400000"/>
    <n v="450000"/>
    <n v="582700"/>
    <n v="1832700"/>
    <n v="-1832700"/>
    <m/>
    <s v="Бюджетные средства (Бюджет муниципального образования)"/>
    <x v="3"/>
    <x v="3"/>
    <x v="1"/>
    <x v="1"/>
    <x v="0"/>
  </r>
  <r>
    <s v="272"/>
    <n v="1101"/>
    <s v="0610300590"/>
    <n v="621"/>
    <n v="400010"/>
    <n v="241"/>
    <n v="349001"/>
    <s v="МАУ &quot;СШ &quot;СИБИРЯК&quot;"/>
    <m/>
    <n v="210"/>
    <n v="272042534"/>
    <n v="0"/>
    <n v="0"/>
    <n v="0"/>
    <n v="12169.2"/>
    <n v="-12169.2"/>
    <n v="12250"/>
    <n v="12250"/>
    <n v="12250"/>
    <n v="12250"/>
    <n v="49000"/>
    <n v="-49000"/>
    <m/>
    <s v="Бюджетные средства (Бюджет муниципального образования)"/>
    <x v="3"/>
    <x v="3"/>
    <x v="1"/>
    <x v="1"/>
    <x v="0"/>
  </r>
  <r>
    <s v="272"/>
    <n v="1101"/>
    <s v="0610300590"/>
    <n v="621"/>
    <n v="400010"/>
    <n v="241"/>
    <n v="349002"/>
    <s v="МАУ &quot;СШ &quot;СИБИРЯК&quot;"/>
    <m/>
    <n v="210"/>
    <n v="272042535"/>
    <n v="0"/>
    <n v="0"/>
    <n v="0"/>
    <n v="0"/>
    <n v="0"/>
    <n v="0"/>
    <n v="0"/>
    <n v="13761"/>
    <n v="0"/>
    <n v="13761"/>
    <n v="-13761"/>
    <m/>
    <s v="Бюджетные средства (Бюджет муниципального образования)"/>
    <x v="3"/>
    <x v="3"/>
    <x v="1"/>
    <x v="1"/>
    <x v="0"/>
  </r>
  <r>
    <s v="272"/>
    <n v="1101"/>
    <s v="06103S2110"/>
    <n v="611"/>
    <n v="400010"/>
    <n v="241"/>
    <n v="226010"/>
    <s v="МБУ &quot;СШОР &quot;СПАРТАК&quot;"/>
    <m/>
    <n v="120"/>
    <n v="272042534"/>
    <n v="-229574"/>
    <n v="-275490"/>
    <n v="-298448"/>
    <n v="0"/>
    <n v="-229574"/>
    <n v="0"/>
    <n v="0"/>
    <n v="0"/>
    <n v="0"/>
    <n v="0"/>
    <n v="-229574"/>
    <m/>
    <s v="Бюджетные средства (Бюджет муниципального образования)"/>
    <x v="3"/>
    <x v="3"/>
    <x v="1"/>
    <x v="1"/>
    <x v="0"/>
  </r>
  <r>
    <s v="272"/>
    <n v="1101"/>
    <s v="06103S2110"/>
    <n v="611"/>
    <n v="400010"/>
    <n v="241"/>
    <n v="226010"/>
    <s v="МБУ &quot;СШОР ПО ЕДИНОБОРСТВАМ&quot;"/>
    <m/>
    <n v="120"/>
    <n v="272042534"/>
    <n v="-7320"/>
    <n v="-10607"/>
    <n v="-52224"/>
    <n v="0"/>
    <n v="-7320"/>
    <n v="0"/>
    <n v="0"/>
    <n v="0"/>
    <n v="0"/>
    <n v="0"/>
    <n v="-7320"/>
    <m/>
    <s v="Бюджетные средства (Бюджет муниципального образования)"/>
    <x v="3"/>
    <x v="3"/>
    <x v="1"/>
    <x v="1"/>
    <x v="0"/>
  </r>
  <r>
    <s v="272"/>
    <n v="1101"/>
    <s v="06103S2110"/>
    <n v="611"/>
    <n v="400010"/>
    <n v="241"/>
    <n v="226010"/>
    <s v="МБУ &quot;СШОРПОЗВС&quot;"/>
    <m/>
    <n v="120"/>
    <n v="272042534"/>
    <n v="-178970"/>
    <n v="-291748"/>
    <n v="-397752"/>
    <n v="0"/>
    <n v="-178970"/>
    <n v="0"/>
    <n v="0"/>
    <n v="0"/>
    <n v="0"/>
    <n v="0"/>
    <n v="-178970"/>
    <m/>
    <s v="Бюджетные средства (Бюджет муниципального образования)"/>
    <x v="3"/>
    <x v="3"/>
    <x v="1"/>
    <x v="1"/>
    <x v="0"/>
  </r>
  <r>
    <s v="272"/>
    <n v="1101"/>
    <s v="06103S2110"/>
    <n v="611"/>
    <n v="400010"/>
    <n v="241"/>
    <n v="226011"/>
    <s v="МБУ &quot;СШОР &quot;СПАРТАК&quot;"/>
    <m/>
    <n v="120"/>
    <n v="272042534"/>
    <n v="-61370"/>
    <n v="-194599"/>
    <n v="-340384"/>
    <n v="0"/>
    <n v="-61370"/>
    <n v="0"/>
    <n v="0"/>
    <n v="0"/>
    <n v="0"/>
    <n v="0"/>
    <n v="-61370"/>
    <m/>
    <s v="Бюджетные средства (Бюджет муниципального образования)"/>
    <x v="3"/>
    <x v="3"/>
    <x v="1"/>
    <x v="1"/>
    <x v="0"/>
  </r>
  <r>
    <s v="272"/>
    <n v="1101"/>
    <s v="06103S2110"/>
    <n v="611"/>
    <n v="400010"/>
    <n v="241"/>
    <n v="226011"/>
    <s v="МБУ &quot;СШОР ПО ЕДИНОБОРСТВАМ&quot;"/>
    <m/>
    <n v="120"/>
    <n v="272042534"/>
    <n v="-168320"/>
    <n v="-259840"/>
    <n v="-304640"/>
    <n v="0"/>
    <n v="-168320"/>
    <n v="0"/>
    <n v="0"/>
    <n v="0"/>
    <n v="0"/>
    <n v="0"/>
    <n v="-168320"/>
    <m/>
    <s v="Бюджетные средства (Бюджет муниципального образования)"/>
    <x v="3"/>
    <x v="3"/>
    <x v="1"/>
    <x v="1"/>
    <x v="0"/>
  </r>
  <r>
    <s v="272"/>
    <n v="1101"/>
    <s v="06103S2110"/>
    <n v="611"/>
    <n v="400010"/>
    <n v="241"/>
    <n v="310003"/>
    <s v="МБУ &quot;СШОР &quot;СПАРТАК&quot;"/>
    <m/>
    <n v="120"/>
    <n v="272042534"/>
    <n v="-25250"/>
    <n v="-25250"/>
    <n v="-25250"/>
    <n v="0"/>
    <n v="-25250"/>
    <n v="0"/>
    <n v="0"/>
    <n v="0"/>
    <n v="0"/>
    <n v="0"/>
    <n v="-25250"/>
    <m/>
    <s v="Бюджетные средства (Бюджет муниципального образования)"/>
    <x v="3"/>
    <x v="3"/>
    <x v="1"/>
    <x v="1"/>
    <x v="0"/>
  </r>
  <r>
    <s v="272"/>
    <n v="1101"/>
    <s v="06103S2110"/>
    <n v="611"/>
    <n v="400010"/>
    <n v="241"/>
    <n v="310003"/>
    <s v="МБУ &quot;СШОРПОЗВС&quot;"/>
    <m/>
    <n v="120"/>
    <n v="272042534"/>
    <n v="-37906"/>
    <n v="-40000"/>
    <n v="-40000"/>
    <n v="0"/>
    <n v="-37906"/>
    <n v="0"/>
    <n v="0"/>
    <n v="0"/>
    <n v="0"/>
    <n v="0"/>
    <n v="-37906"/>
    <m/>
    <s v="Бюджетные средства (Бюджет муниципального образования)"/>
    <x v="3"/>
    <x v="3"/>
    <x v="1"/>
    <x v="1"/>
    <x v="0"/>
  </r>
  <r>
    <s v="272"/>
    <n v="1101"/>
    <s v="06103S2110"/>
    <n v="611"/>
    <n v="400010"/>
    <n v="241"/>
    <n v="345001"/>
    <s v="МБУ &quot;СШОР &quot;СПАРТАК&quot;"/>
    <m/>
    <n v="120"/>
    <n v="272042534"/>
    <n v="-27500"/>
    <n v="-27500"/>
    <n v="-27500"/>
    <n v="0"/>
    <n v="-27500"/>
    <n v="0"/>
    <n v="0"/>
    <n v="0"/>
    <n v="0"/>
    <n v="0"/>
    <n v="-27500"/>
    <m/>
    <s v="Бюджетные средства (Бюджет муниципального образования)"/>
    <x v="3"/>
    <x v="3"/>
    <x v="1"/>
    <x v="1"/>
    <x v="0"/>
  </r>
  <r>
    <s v="272"/>
    <n v="1101"/>
    <s v="06103S2110"/>
    <n v="611"/>
    <n v="400010"/>
    <n v="241"/>
    <n v="345001"/>
    <s v="МБУ ЦФКИС &quot;ЖЕМЧУЖИНА ЮГРЫ&quot;"/>
    <m/>
    <n v="120"/>
    <n v="272042534"/>
    <n v="-25116"/>
    <n v="0"/>
    <n v="0"/>
    <n v="0"/>
    <n v="-25116"/>
    <n v="0"/>
    <n v="0"/>
    <n v="0"/>
    <n v="0"/>
    <n v="0"/>
    <n v="-25116"/>
    <m/>
    <s v="Бюджетные средства (Бюджет муниципального образования)"/>
    <x v="3"/>
    <x v="3"/>
    <x v="1"/>
    <x v="1"/>
    <x v="0"/>
  </r>
  <r>
    <s v="272"/>
    <n v="1101"/>
    <s v="06103S2110"/>
    <n v="611"/>
    <n v="400010"/>
    <n v="241"/>
    <n v="346001"/>
    <s v="МБУ &quot;СШОР &quot;СПАРТАК&quot;"/>
    <m/>
    <n v="120"/>
    <n v="272042534"/>
    <n v="-5250"/>
    <n v="-5250"/>
    <n v="-5250"/>
    <n v="0"/>
    <n v="-5250"/>
    <n v="0"/>
    <n v="0"/>
    <n v="0"/>
    <n v="0"/>
    <n v="0"/>
    <n v="-5250"/>
    <m/>
    <s v="Бюджетные средства (Бюджет муниципального образования)"/>
    <x v="3"/>
    <x v="3"/>
    <x v="1"/>
    <x v="1"/>
    <x v="0"/>
  </r>
  <r>
    <s v="272"/>
    <n v="1101"/>
    <s v="06103S2110"/>
    <n v="621"/>
    <n v="400010"/>
    <n v="241"/>
    <n v="226010"/>
    <s v="МАУ &quot;СШ &quot;СИБИРЯК&quot;"/>
    <m/>
    <n v="210"/>
    <n v="272042534"/>
    <n v="-316729"/>
    <n v="-480205"/>
    <n v="-633647"/>
    <n v="0"/>
    <n v="-316729"/>
    <n v="0"/>
    <n v="0"/>
    <n v="0"/>
    <n v="0"/>
    <n v="0"/>
    <n v="-316729"/>
    <m/>
    <s v="Бюджетные средства (Бюджет муниципального образования)"/>
    <x v="3"/>
    <x v="3"/>
    <x v="1"/>
    <x v="1"/>
    <x v="0"/>
  </r>
  <r>
    <s v="272"/>
    <n v="1101"/>
    <s v="06103S2130"/>
    <n v="621"/>
    <n v="400010"/>
    <n v="241"/>
    <n v="310003"/>
    <s v="МАУ &quot;СШ &quot;СИБИРЯК&quot;"/>
    <m/>
    <n v="210"/>
    <n v="272042534"/>
    <n v="0"/>
    <n v="0"/>
    <n v="0"/>
    <n v="0"/>
    <n v="0"/>
    <n v="0"/>
    <n v="81363"/>
    <n v="0"/>
    <n v="0"/>
    <n v="81363"/>
    <n v="-81363"/>
    <m/>
    <s v="Бюджетные средства (Бюджет муниципального образования)"/>
    <x v="3"/>
    <x v="3"/>
    <x v="1"/>
    <x v="1"/>
    <x v="0"/>
  </r>
  <r>
    <s v="272"/>
    <n v="1101"/>
    <s v="1230120020"/>
    <n v="611"/>
    <n v="400010"/>
    <n v="241"/>
    <n v="346002"/>
    <s v="МБУ &quot;СШОРПОЗВС&quot;"/>
    <m/>
    <n v="120"/>
    <n v="272042620"/>
    <n v="0"/>
    <n v="0"/>
    <n v="0"/>
    <n v="0"/>
    <n v="0"/>
    <n v="0"/>
    <n v="795000"/>
    <n v="0"/>
    <n v="0"/>
    <n v="795000"/>
    <n v="-795000"/>
    <m/>
    <s v="Бюджетные средства (Бюджет муниципального образования)"/>
    <x v="3"/>
    <x v="0"/>
    <x v="0"/>
    <x v="0"/>
    <x v="0"/>
  </r>
  <r>
    <s v="272"/>
    <n v="1101"/>
    <s v="1420199990"/>
    <n v="611"/>
    <n v="400010"/>
    <n v="241"/>
    <n v="225010"/>
    <s v="МБУ &quot;СШОР &quot;СПАРТАК&quot;"/>
    <m/>
    <n v="110"/>
    <n v="272042520"/>
    <n v="0"/>
    <n v="0"/>
    <n v="0"/>
    <n v="0"/>
    <n v="0"/>
    <n v="68500"/>
    <n v="153700"/>
    <n v="102700"/>
    <n v="85700"/>
    <n v="410600"/>
    <n v="-410600"/>
    <m/>
    <s v="Бюджетные средства (Бюджет муниципального образования)"/>
    <x v="3"/>
    <x v="0"/>
    <x v="0"/>
    <x v="0"/>
    <x v="0"/>
  </r>
  <r>
    <s v="272"/>
    <n v="1101"/>
    <s v="1420199990"/>
    <n v="611"/>
    <n v="400010"/>
    <n v="241"/>
    <n v="225010"/>
    <s v="МБУ &quot;СШОР ПО ЕДИНОБОРСТВАМ&quot;"/>
    <m/>
    <n v="110"/>
    <n v="272042520"/>
    <n v="113496"/>
    <n v="0"/>
    <n v="0"/>
    <n v="9458"/>
    <n v="104038"/>
    <n v="28374"/>
    <n v="28374"/>
    <n v="62778"/>
    <n v="28374"/>
    <n v="147900"/>
    <n v="-34404"/>
    <m/>
    <s v="Бюджетные средства (Бюджет муниципального образования)"/>
    <x v="3"/>
    <x v="0"/>
    <x v="0"/>
    <x v="0"/>
    <x v="0"/>
  </r>
  <r>
    <s v="272"/>
    <n v="1101"/>
    <s v="1420199990"/>
    <n v="611"/>
    <n v="400010"/>
    <n v="241"/>
    <n v="225010"/>
    <s v="МБУ &quot;СШОРПОЗВС&quot;"/>
    <m/>
    <n v="110"/>
    <n v="272042520"/>
    <n v="0"/>
    <n v="0"/>
    <n v="0"/>
    <n v="0"/>
    <n v="0"/>
    <n v="47000"/>
    <n v="47000"/>
    <n v="47000"/>
    <n v="50403"/>
    <n v="191403"/>
    <n v="-191403"/>
    <m/>
    <s v="Бюджетные средства (Бюджет муниципального образования)"/>
    <x v="3"/>
    <x v="0"/>
    <x v="0"/>
    <x v="0"/>
    <x v="0"/>
  </r>
  <r>
    <s v="272"/>
    <n v="1101"/>
    <s v="1420199990"/>
    <n v="611"/>
    <n v="400010"/>
    <n v="241"/>
    <n v="225010"/>
    <s v="МБУ ЦФКИС &quot;ЖЕМЧУЖИНА ЮГРЫ&quot;"/>
    <m/>
    <n v="110"/>
    <n v="272042520"/>
    <n v="1678"/>
    <n v="0"/>
    <n v="0"/>
    <n v="32000"/>
    <n v="-30322"/>
    <n v="33678"/>
    <n v="48000"/>
    <n v="16000"/>
    <n v="0"/>
    <n v="97678"/>
    <n v="-96000"/>
    <m/>
    <s v="Бюджетные средства (Бюджет муниципального образования)"/>
    <x v="3"/>
    <x v="0"/>
    <x v="0"/>
    <x v="0"/>
    <x v="0"/>
  </r>
  <r>
    <s v="272"/>
    <n v="1101"/>
    <s v="1420199990"/>
    <n v="611"/>
    <n v="400010"/>
    <n v="241"/>
    <n v="225010"/>
    <s v="МБУ &quot;СШОР &quot;СПАРТАК&quot;"/>
    <m/>
    <n v="120"/>
    <n v="272042520"/>
    <n v="0"/>
    <n v="0"/>
    <n v="0"/>
    <n v="0"/>
    <n v="0"/>
    <n v="0"/>
    <n v="0"/>
    <n v="0"/>
    <n v="108400"/>
    <n v="108400"/>
    <n v="-108400"/>
    <m/>
    <s v="Бюджетные средства (Бюджет муниципального образования)"/>
    <x v="3"/>
    <x v="0"/>
    <x v="0"/>
    <x v="0"/>
    <x v="0"/>
  </r>
  <r>
    <s v="272"/>
    <n v="1101"/>
    <s v="1420199990"/>
    <n v="611"/>
    <n v="400010"/>
    <n v="241"/>
    <n v="225010"/>
    <s v="МБУ &quot;СШОР ПО ЕДИНОБОРСТВАМ&quot;"/>
    <m/>
    <n v="120"/>
    <n v="272042520"/>
    <n v="-113496"/>
    <n v="0"/>
    <n v="0"/>
    <n v="0"/>
    <n v="-113496"/>
    <n v="0"/>
    <n v="0"/>
    <n v="0"/>
    <n v="0"/>
    <n v="0"/>
    <n v="-113496"/>
    <m/>
    <s v="Бюджетные средства (Бюджет муниципального образования)"/>
    <x v="3"/>
    <x v="0"/>
    <x v="0"/>
    <x v="0"/>
    <x v="0"/>
  </r>
  <r>
    <s v="272"/>
    <n v="1101"/>
    <s v="1420199990"/>
    <n v="611"/>
    <n v="400010"/>
    <n v="241"/>
    <n v="225010"/>
    <s v="МБУ &quot;СШОРПОЗВС&quot;"/>
    <m/>
    <n v="120"/>
    <n v="272042520"/>
    <n v="0"/>
    <n v="0"/>
    <n v="0"/>
    <n v="0"/>
    <n v="0"/>
    <n v="0"/>
    <n v="0"/>
    <n v="0"/>
    <n v="62097"/>
    <n v="62097"/>
    <n v="-62097"/>
    <m/>
    <s v="Бюджетные средства (Бюджет муниципального образования)"/>
    <x v="3"/>
    <x v="0"/>
    <x v="0"/>
    <x v="0"/>
    <x v="0"/>
  </r>
  <r>
    <s v="272"/>
    <n v="1101"/>
    <s v="1420199990"/>
    <n v="611"/>
    <n v="400010"/>
    <n v="241"/>
    <n v="225010"/>
    <s v="МБУ ЦФКИС &quot;ЖЕМЧУЖИНА ЮГРЫ&quot;"/>
    <m/>
    <n v="120"/>
    <n v="272042520"/>
    <n v="-1678"/>
    <n v="0"/>
    <n v="0"/>
    <n v="0"/>
    <n v="-1678"/>
    <n v="3922"/>
    <n v="5600"/>
    <n v="37600"/>
    <n v="45897"/>
    <n v="93019"/>
    <n v="-94697"/>
    <m/>
    <s v="Бюджетные средства (Бюджет муниципального образования)"/>
    <x v="3"/>
    <x v="0"/>
    <x v="0"/>
    <x v="0"/>
    <x v="0"/>
  </r>
  <r>
    <s v="272"/>
    <n v="1101"/>
    <s v="1420199990"/>
    <n v="611"/>
    <n v="400010"/>
    <n v="241"/>
    <n v="310001"/>
    <s v="МБУ ЦФКИС &quot;ЖЕМЧУЖИНА ЮГРЫ&quot;"/>
    <m/>
    <n v="120"/>
    <n v="272042520"/>
    <n v="0"/>
    <n v="0"/>
    <n v="0"/>
    <n v="0"/>
    <n v="0"/>
    <n v="0"/>
    <n v="0"/>
    <n v="9000"/>
    <n v="0"/>
    <n v="9000"/>
    <n v="-9000"/>
    <m/>
    <s v="Бюджетные средства (Бюджет муниципального образования)"/>
    <x v="3"/>
    <x v="0"/>
    <x v="0"/>
    <x v="0"/>
    <x v="0"/>
  </r>
  <r>
    <s v="272"/>
    <n v="1101"/>
    <s v="1420199990"/>
    <n v="621"/>
    <n v="400010"/>
    <n v="241"/>
    <n v="225010"/>
    <s v="МАУ &quot;СШ &quot;СИБИРЯК&quot;"/>
    <m/>
    <n v="210"/>
    <n v="272042520"/>
    <n v="0"/>
    <n v="0"/>
    <n v="0"/>
    <n v="31332.83"/>
    <n v="-31332.83"/>
    <n v="50833"/>
    <n v="90000"/>
    <n v="80000"/>
    <n v="32270"/>
    <n v="253103"/>
    <n v="-253103"/>
    <m/>
    <s v="Бюджетные средства (Бюджет муниципального образования)"/>
    <x v="3"/>
    <x v="0"/>
    <x v="0"/>
    <x v="0"/>
    <x v="0"/>
  </r>
  <r>
    <s v="272"/>
    <n v="1101"/>
    <s v="23103S2560"/>
    <n v="621"/>
    <n v="400010"/>
    <n v="241"/>
    <n v="346001"/>
    <s v="МАУ &quot;СШ &quot;СИБИРЯК&quot;"/>
    <m/>
    <n v="210"/>
    <n v="272042534"/>
    <n v="0"/>
    <n v="0"/>
    <n v="0"/>
    <n v="0"/>
    <n v="0"/>
    <n v="0"/>
    <n v="104300"/>
    <n v="0"/>
    <n v="0"/>
    <n v="104300"/>
    <n v="-104300"/>
    <m/>
    <s v="Бюджетные средства (Бюджет муниципального образования)"/>
    <x v="3"/>
    <x v="0"/>
    <x v="0"/>
    <x v="0"/>
    <x v="0"/>
  </r>
  <r>
    <s v="272"/>
    <n v="1101"/>
    <s v="2400899990"/>
    <n v="611"/>
    <n v="400010"/>
    <n v="241"/>
    <n v="310003"/>
    <s v="МБУ &quot;СШОР &quot;СПАРТАК&quot;"/>
    <m/>
    <n v="120"/>
    <n v="272042515"/>
    <n v="0"/>
    <n v="0"/>
    <n v="0"/>
    <n v="0"/>
    <n v="0"/>
    <n v="0"/>
    <n v="480000"/>
    <n v="0"/>
    <n v="0"/>
    <n v="480000"/>
    <n v="-480000"/>
    <m/>
    <s v="Бюджетные средства (Бюджет муниципального образования)"/>
    <x v="3"/>
    <x v="0"/>
    <x v="0"/>
    <x v="0"/>
    <x v="0"/>
  </r>
  <r>
    <s v="272"/>
    <n v="1102"/>
    <s v="0610199990"/>
    <n v="611"/>
    <n v="400010"/>
    <n v="241"/>
    <n v="212002"/>
    <s v="МБУ ЦФКИС &quot;ЖЕМЧУЖИНА ЮГРЫ&quot;"/>
    <m/>
    <n v="910"/>
    <n v="272042535"/>
    <n v="0"/>
    <n v="0"/>
    <n v="0"/>
    <n v="0"/>
    <n v="0"/>
    <n v="1800"/>
    <n v="1200"/>
    <n v="0"/>
    <n v="0"/>
    <n v="3000"/>
    <n v="-3000"/>
    <m/>
    <s v="Бюджетные средства (Бюджет муниципального образования)"/>
    <x v="3"/>
    <x v="6"/>
    <x v="1"/>
    <x v="1"/>
    <x v="0"/>
  </r>
  <r>
    <s v="272"/>
    <n v="1102"/>
    <s v="0610199990"/>
    <n v="611"/>
    <n v="400010"/>
    <n v="241"/>
    <n v="226002"/>
    <s v="МБУ ЦФКИС &quot;ЖЕМЧУЖИНА ЮГРЫ&quot;"/>
    <m/>
    <n v="120"/>
    <n v="272042534"/>
    <n v="1797151"/>
    <n v="5088951"/>
    <n v="5088951"/>
    <n v="0"/>
    <n v="1797151"/>
    <n v="635132"/>
    <n v="425438"/>
    <n v="507883"/>
    <n v="228698"/>
    <n v="1797151"/>
    <n v="0"/>
    <m/>
    <s v="Бюджетные средства (Бюджет муниципального образования)"/>
    <x v="3"/>
    <x v="6"/>
    <x v="1"/>
    <x v="1"/>
    <x v="0"/>
  </r>
  <r>
    <s v="272"/>
    <n v="1102"/>
    <s v="0610199990"/>
    <n v="611"/>
    <n v="400010"/>
    <n v="241"/>
    <n v="226002"/>
    <s v="МБУ ЦФКИС &quot;ЖЕМЧУЖИНА ЮГРЫ&quot;"/>
    <m/>
    <n v="910"/>
    <n v="272042535"/>
    <n v="-1797151"/>
    <n v="-5088951"/>
    <n v="-5088951"/>
    <n v="175800"/>
    <n v="-1972951"/>
    <n v="680000"/>
    <n v="1627300"/>
    <n v="295400"/>
    <n v="727700"/>
    <n v="3330400"/>
    <n v="-5127551"/>
    <m/>
    <s v="Бюджетные средства (Бюджет муниципального образования)"/>
    <x v="3"/>
    <x v="6"/>
    <x v="1"/>
    <x v="1"/>
    <x v="0"/>
  </r>
  <r>
    <s v="272"/>
    <n v="1102"/>
    <s v="0610199990"/>
    <n v="611"/>
    <n v="400010"/>
    <n v="241"/>
    <n v="346001"/>
    <s v="МБУ ЦФКИС &quot;ЖЕМЧУЖИНА ЮГРЫ&quot;"/>
    <m/>
    <n v="120"/>
    <n v="272042535"/>
    <n v="0"/>
    <n v="0"/>
    <n v="0"/>
    <n v="0"/>
    <n v="0"/>
    <n v="58000"/>
    <n v="5000"/>
    <n v="3000"/>
    <n v="3000"/>
    <n v="69000"/>
    <n v="-69000"/>
    <m/>
    <s v="Бюджетные средства (Бюджет муниципального образования)"/>
    <x v="3"/>
    <x v="6"/>
    <x v="1"/>
    <x v="1"/>
    <x v="0"/>
  </r>
  <r>
    <s v="272"/>
    <n v="1102"/>
    <s v="0610199990"/>
    <n v="611"/>
    <n v="400010"/>
    <n v="241"/>
    <n v="349002"/>
    <s v="МБУ ЦФКИС &quot;ЖЕМЧУЖИНА ЮГРЫ&quot;"/>
    <m/>
    <n v="120"/>
    <n v="272042535"/>
    <n v="0"/>
    <n v="0"/>
    <n v="0"/>
    <n v="0"/>
    <n v="0"/>
    <n v="807790"/>
    <n v="283590"/>
    <n v="253940"/>
    <n v="23820"/>
    <n v="1369140"/>
    <n v="-1369140"/>
    <m/>
    <s v="Бюджетные средства (Бюджет муниципального образования)"/>
    <x v="3"/>
    <x v="6"/>
    <x v="1"/>
    <x v="1"/>
    <x v="0"/>
  </r>
  <r>
    <s v="272"/>
    <n v="1102"/>
    <s v="1320499990"/>
    <n v="611"/>
    <n v="400010"/>
    <n v="241"/>
    <n v="226010"/>
    <s v="МБУ ЦФКИС &quot;ЖЕМЧУЖИНА ЮГРЫ&quot;"/>
    <m/>
    <n v="120"/>
    <n v="272042715"/>
    <n v="0"/>
    <n v="0"/>
    <n v="0"/>
    <n v="0"/>
    <n v="0"/>
    <n v="0"/>
    <n v="0"/>
    <n v="12657"/>
    <n v="0"/>
    <n v="12657"/>
    <n v="-12657"/>
    <m/>
    <s v="Бюджетные средства (Бюджет муниципального образования)"/>
    <x v="3"/>
    <x v="0"/>
    <x v="0"/>
    <x v="0"/>
    <x v="0"/>
  </r>
  <r>
    <s v="272"/>
    <n v="1102"/>
    <s v="1320499990"/>
    <n v="611"/>
    <n v="400010"/>
    <n v="241"/>
    <n v="349001"/>
    <s v="МБУ ЦФКИС &quot;ЖЕМЧУЖИНА ЮГРЫ&quot;"/>
    <m/>
    <n v="120"/>
    <n v="272042715"/>
    <n v="0"/>
    <n v="0"/>
    <n v="0"/>
    <n v="0"/>
    <n v="0"/>
    <n v="0"/>
    <n v="0"/>
    <n v="7500"/>
    <n v="0"/>
    <n v="7500"/>
    <n v="-7500"/>
    <m/>
    <s v="Бюджетные средства (Бюджет муниципального образования)"/>
    <x v="3"/>
    <x v="0"/>
    <x v="0"/>
    <x v="0"/>
    <x v="0"/>
  </r>
  <r>
    <s v="272"/>
    <n v="1102"/>
    <s v="1320499990"/>
    <n v="611"/>
    <n v="400010"/>
    <n v="241"/>
    <n v="349007"/>
    <s v="МБУ ЦФКИС &quot;ЖЕМЧУЖИНА ЮГРЫ&quot;"/>
    <m/>
    <n v="120"/>
    <n v="272042715"/>
    <n v="0"/>
    <n v="0"/>
    <n v="0"/>
    <n v="0"/>
    <n v="0"/>
    <n v="0"/>
    <n v="101100"/>
    <n v="0"/>
    <n v="0"/>
    <n v="101100"/>
    <n v="-101100"/>
    <m/>
    <s v="Бюджетные средства (Бюджет муниципального образования)"/>
    <x v="3"/>
    <x v="0"/>
    <x v="0"/>
    <x v="0"/>
    <x v="0"/>
  </r>
  <r>
    <s v="272"/>
    <n v="1103"/>
    <s v="06103S2110"/>
    <n v="611"/>
    <n v="400010"/>
    <n v="241"/>
    <n v="226010"/>
    <s v="МБУ &quot;СШОР &quot;СПАРТАК&quot;"/>
    <m/>
    <n v="120"/>
    <n v="272042534"/>
    <n v="229574"/>
    <n v="275490"/>
    <n v="298448"/>
    <n v="0"/>
    <n v="229574"/>
    <n v="19100"/>
    <n v="86074"/>
    <n v="32700"/>
    <n v="91700"/>
    <n v="229574"/>
    <n v="0"/>
    <m/>
    <s v="Бюджетные средства (Бюджет муниципального образования)"/>
    <x v="3"/>
    <x v="3"/>
    <x v="1"/>
    <x v="1"/>
    <x v="0"/>
  </r>
  <r>
    <s v="272"/>
    <n v="1103"/>
    <s v="06103S2110"/>
    <n v="611"/>
    <n v="400010"/>
    <n v="241"/>
    <n v="226010"/>
    <s v="МБУ &quot;СШОР ПО ЕДИНОБОРСТВАМ&quot;"/>
    <m/>
    <n v="120"/>
    <n v="272042534"/>
    <n v="7320"/>
    <n v="10607"/>
    <n v="52224"/>
    <n v="0"/>
    <n v="7320"/>
    <n v="7320"/>
    <n v="0"/>
    <n v="0"/>
    <n v="0"/>
    <n v="7320"/>
    <n v="0"/>
    <m/>
    <s v="Бюджетные средства (Бюджет муниципального образования)"/>
    <x v="3"/>
    <x v="3"/>
    <x v="1"/>
    <x v="1"/>
    <x v="0"/>
  </r>
  <r>
    <s v="272"/>
    <n v="1103"/>
    <s v="06103S2110"/>
    <n v="611"/>
    <n v="400010"/>
    <n v="241"/>
    <n v="226010"/>
    <s v="МБУ &quot;СШОРПОЗВС&quot;"/>
    <m/>
    <n v="120"/>
    <n v="272042534"/>
    <n v="178970"/>
    <n v="291748"/>
    <n v="397752"/>
    <n v="0"/>
    <n v="178970"/>
    <n v="56400"/>
    <n v="58800"/>
    <n v="18800"/>
    <n v="44970"/>
    <n v="178970"/>
    <n v="0"/>
    <m/>
    <s v="Бюджетные средства (Бюджет муниципального образования)"/>
    <x v="3"/>
    <x v="3"/>
    <x v="1"/>
    <x v="1"/>
    <x v="0"/>
  </r>
  <r>
    <s v="272"/>
    <n v="1103"/>
    <s v="06103S2110"/>
    <n v="611"/>
    <n v="400010"/>
    <n v="241"/>
    <n v="226011"/>
    <s v="МБУ &quot;СШОР &quot;СПАРТАК&quot;"/>
    <m/>
    <n v="120"/>
    <n v="272042534"/>
    <n v="61370"/>
    <n v="194599"/>
    <n v="340384"/>
    <n v="0"/>
    <n v="61370"/>
    <n v="0"/>
    <n v="61370"/>
    <n v="0"/>
    <n v="0"/>
    <n v="61370"/>
    <n v="0"/>
    <m/>
    <s v="Бюджетные средства (Бюджет муниципального образования)"/>
    <x v="3"/>
    <x v="3"/>
    <x v="1"/>
    <x v="1"/>
    <x v="0"/>
  </r>
  <r>
    <s v="272"/>
    <n v="1103"/>
    <s v="06103S2110"/>
    <n v="611"/>
    <n v="400010"/>
    <n v="241"/>
    <n v="226011"/>
    <s v="МБУ &quot;СШОР ПО ЕДИНОБОРСТВАМ&quot;"/>
    <m/>
    <n v="120"/>
    <n v="272042534"/>
    <n v="168320"/>
    <n v="259840"/>
    <n v="304640"/>
    <n v="0"/>
    <n v="168320"/>
    <n v="0"/>
    <n v="0"/>
    <n v="0"/>
    <n v="168320"/>
    <n v="168320"/>
    <n v="0"/>
    <m/>
    <s v="Бюджетные средства (Бюджет муниципального образования)"/>
    <x v="3"/>
    <x v="3"/>
    <x v="1"/>
    <x v="1"/>
    <x v="0"/>
  </r>
  <r>
    <s v="272"/>
    <n v="1103"/>
    <s v="06103S2110"/>
    <n v="611"/>
    <n v="400010"/>
    <n v="241"/>
    <n v="310003"/>
    <s v="МБУ &quot;СШОР &quot;СПАРТАК&quot;"/>
    <m/>
    <n v="120"/>
    <n v="272042534"/>
    <n v="25250"/>
    <n v="25250"/>
    <n v="25250"/>
    <n v="0"/>
    <n v="25250"/>
    <n v="0"/>
    <n v="25250"/>
    <n v="0"/>
    <n v="0"/>
    <n v="25250"/>
    <n v="0"/>
    <m/>
    <s v="Бюджетные средства (Бюджет муниципального образования)"/>
    <x v="3"/>
    <x v="3"/>
    <x v="1"/>
    <x v="1"/>
    <x v="0"/>
  </r>
  <r>
    <s v="272"/>
    <n v="1103"/>
    <s v="06103S2110"/>
    <n v="611"/>
    <n v="400010"/>
    <n v="241"/>
    <n v="310003"/>
    <s v="МБУ &quot;СШОРПОЗВС&quot;"/>
    <m/>
    <n v="120"/>
    <n v="272042534"/>
    <n v="37906"/>
    <n v="40000"/>
    <n v="40000"/>
    <n v="0"/>
    <n v="37906"/>
    <n v="0"/>
    <n v="37906"/>
    <n v="0"/>
    <n v="0"/>
    <n v="37906"/>
    <n v="0"/>
    <m/>
    <s v="Бюджетные средства (Бюджет муниципального образования)"/>
    <x v="3"/>
    <x v="3"/>
    <x v="1"/>
    <x v="1"/>
    <x v="0"/>
  </r>
  <r>
    <s v="272"/>
    <n v="1103"/>
    <s v="06103S2110"/>
    <n v="611"/>
    <n v="400010"/>
    <n v="241"/>
    <n v="345001"/>
    <s v="МБУ &quot;СШОР &quot;СПАРТАК&quot;"/>
    <m/>
    <n v="120"/>
    <n v="272042534"/>
    <n v="27500"/>
    <n v="27500"/>
    <n v="27500"/>
    <n v="0"/>
    <n v="27500"/>
    <n v="0"/>
    <n v="27500"/>
    <n v="0"/>
    <n v="0"/>
    <n v="27500"/>
    <n v="0"/>
    <m/>
    <s v="Бюджетные средства (Бюджет муниципального образования)"/>
    <x v="3"/>
    <x v="3"/>
    <x v="1"/>
    <x v="1"/>
    <x v="0"/>
  </r>
  <r>
    <s v="272"/>
    <n v="1103"/>
    <s v="06103S2110"/>
    <n v="611"/>
    <n v="400010"/>
    <n v="241"/>
    <n v="345001"/>
    <s v="МБУ ЦФКИС &quot;ЖЕМЧУЖИНА ЮГРЫ&quot;"/>
    <m/>
    <n v="120"/>
    <n v="272042534"/>
    <n v="25116"/>
    <n v="0"/>
    <n v="0"/>
    <n v="0"/>
    <n v="25116"/>
    <n v="0"/>
    <n v="0"/>
    <n v="25116"/>
    <n v="0"/>
    <n v="25116"/>
    <n v="0"/>
    <m/>
    <s v="Бюджетные средства (Бюджет муниципального образования)"/>
    <x v="3"/>
    <x v="3"/>
    <x v="1"/>
    <x v="1"/>
    <x v="0"/>
  </r>
  <r>
    <s v="272"/>
    <n v="1103"/>
    <s v="06103S2110"/>
    <n v="611"/>
    <n v="400010"/>
    <n v="241"/>
    <n v="346001"/>
    <s v="МБУ &quot;СШОР &quot;СПАРТАК&quot;"/>
    <m/>
    <n v="120"/>
    <n v="272042534"/>
    <n v="5250"/>
    <n v="5250"/>
    <n v="5250"/>
    <n v="0"/>
    <n v="5250"/>
    <n v="0"/>
    <n v="5250"/>
    <n v="0"/>
    <n v="0"/>
    <n v="5250"/>
    <n v="0"/>
    <m/>
    <s v="Бюджетные средства (Бюджет муниципального образования)"/>
    <x v="3"/>
    <x v="3"/>
    <x v="1"/>
    <x v="1"/>
    <x v="0"/>
  </r>
  <r>
    <s v="272"/>
    <n v="1103"/>
    <s v="06103S2110"/>
    <n v="621"/>
    <n v="400010"/>
    <n v="241"/>
    <n v="226010"/>
    <s v="МАУ &quot;СШ &quot;СИБИРЯК&quot;"/>
    <m/>
    <n v="210"/>
    <n v="272042534"/>
    <n v="316729"/>
    <n v="480205"/>
    <n v="633647"/>
    <n v="22898.3"/>
    <n v="293830.7"/>
    <n v="55000"/>
    <n v="100000"/>
    <n v="42200"/>
    <n v="119529"/>
    <n v="316729"/>
    <n v="0"/>
    <m/>
    <s v="Бюджетные средства (Бюджет муниципального образования)"/>
    <x v="3"/>
    <x v="3"/>
    <x v="1"/>
    <x v="1"/>
    <x v="0"/>
  </r>
  <r>
    <s v="272"/>
    <n v="1103"/>
    <s v="061P550810"/>
    <n v="612"/>
    <n v="400010"/>
    <n v="241"/>
    <n v="310003"/>
    <s v="МБУ &quot;СШОРПОЗВС&quot;"/>
    <m/>
    <n v="120"/>
    <n v="272042534"/>
    <n v="0"/>
    <n v="0"/>
    <n v="0"/>
    <n v="0"/>
    <n v="0"/>
    <n v="0"/>
    <n v="0"/>
    <n v="59047"/>
    <n v="0"/>
    <n v="59047"/>
    <n v="-59047"/>
    <m/>
    <s v="Бюджетные средства (Бюджет муниципального образования)"/>
    <x v="3"/>
    <x v="1"/>
    <x v="1"/>
    <x v="1"/>
    <x v="0"/>
  </r>
  <r>
    <s v="272"/>
    <n v="1105"/>
    <s v="0630102040"/>
    <n v="121"/>
    <n v="400010"/>
    <n v="211"/>
    <n v="211001"/>
    <m/>
    <m/>
    <n v="910"/>
    <n v="272042602"/>
    <n v="0"/>
    <n v="0"/>
    <n v="0"/>
    <n v="2105186.71"/>
    <n v="-2105186.71"/>
    <n v="3290000"/>
    <n v="3200000"/>
    <n v="3498000"/>
    <n v="5870500"/>
    <n v="15858500"/>
    <n v="-15858500"/>
    <m/>
    <s v="Бюджетные средства (Бюджет муниципального образования)"/>
    <x v="3"/>
    <x v="7"/>
    <x v="1"/>
    <x v="3"/>
    <x v="0"/>
  </r>
  <r>
    <s v="272"/>
    <n v="1105"/>
    <s v="0630102040"/>
    <n v="122"/>
    <n v="400010"/>
    <n v="212"/>
    <n v="212001"/>
    <m/>
    <m/>
    <n v="910"/>
    <n v="272042601"/>
    <n v="0"/>
    <n v="0"/>
    <n v="0"/>
    <n v="0"/>
    <n v="0"/>
    <n v="3000"/>
    <n v="5000"/>
    <n v="5000"/>
    <n v="5000"/>
    <n v="18000"/>
    <n v="-18000"/>
    <m/>
    <s v="Бюджетные средства (Бюджет муниципального образования)"/>
    <x v="3"/>
    <x v="7"/>
    <x v="1"/>
    <x v="3"/>
    <x v="0"/>
  </r>
  <r>
    <s v="272"/>
    <n v="1105"/>
    <s v="0630102040"/>
    <n v="122"/>
    <n v="400010"/>
    <n v="214"/>
    <n v="214001"/>
    <m/>
    <m/>
    <n v="910"/>
    <n v="272042621"/>
    <n v="0"/>
    <n v="0"/>
    <n v="0"/>
    <n v="0"/>
    <n v="0"/>
    <n v="90000"/>
    <n v="160000"/>
    <n v="89000"/>
    <n v="0"/>
    <n v="339000"/>
    <n v="-339000"/>
    <m/>
    <s v="Бюджетные средства (Бюджет муниципального образования)"/>
    <x v="3"/>
    <x v="7"/>
    <x v="1"/>
    <x v="3"/>
    <x v="0"/>
  </r>
  <r>
    <s v="272"/>
    <n v="1105"/>
    <s v="0630102040"/>
    <n v="122"/>
    <n v="400010"/>
    <n v="226"/>
    <n v="226008"/>
    <m/>
    <m/>
    <n v="910"/>
    <n v="272042601"/>
    <n v="0"/>
    <n v="0"/>
    <n v="0"/>
    <n v="0"/>
    <n v="0"/>
    <n v="5000"/>
    <n v="13000"/>
    <n v="0"/>
    <n v="0"/>
    <n v="18000"/>
    <n v="-18000"/>
    <m/>
    <s v="Бюджетные средства (Бюджет муниципального образования)"/>
    <x v="3"/>
    <x v="7"/>
    <x v="1"/>
    <x v="3"/>
    <x v="0"/>
  </r>
  <r>
    <s v="272"/>
    <n v="1105"/>
    <s v="0630102040"/>
    <n v="122"/>
    <n v="400010"/>
    <n v="226"/>
    <n v="226009"/>
    <m/>
    <m/>
    <n v="910"/>
    <n v="272042601"/>
    <n v="0"/>
    <n v="0"/>
    <n v="0"/>
    <n v="0"/>
    <n v="0"/>
    <n v="12000"/>
    <n v="12000"/>
    <n v="21000"/>
    <n v="0"/>
    <n v="45000"/>
    <n v="-45000"/>
    <m/>
    <s v="Бюджетные средства (Бюджет муниципального образования)"/>
    <x v="3"/>
    <x v="7"/>
    <x v="1"/>
    <x v="3"/>
    <x v="0"/>
  </r>
  <r>
    <s v="272"/>
    <n v="1105"/>
    <s v="0630102040"/>
    <n v="122"/>
    <n v="400010"/>
    <n v="267"/>
    <n v="267001"/>
    <m/>
    <m/>
    <n v="910"/>
    <n v="272042601"/>
    <n v="0"/>
    <n v="0"/>
    <n v="0"/>
    <n v="0"/>
    <n v="0"/>
    <n v="40000"/>
    <n v="120000"/>
    <n v="80000"/>
    <n v="0"/>
    <n v="240000"/>
    <n v="-240000"/>
    <m/>
    <s v="Бюджетные средства (Бюджет муниципального образования)"/>
    <x v="3"/>
    <x v="7"/>
    <x v="1"/>
    <x v="3"/>
    <x v="0"/>
  </r>
  <r>
    <s v="272"/>
    <n v="1105"/>
    <s v="0630102040"/>
    <n v="129"/>
    <n v="400010"/>
    <n v="213"/>
    <n v="213001"/>
    <m/>
    <m/>
    <n v="910"/>
    <n v="272042601"/>
    <n v="0"/>
    <n v="0"/>
    <n v="0"/>
    <n v="430684.06"/>
    <n v="-430684.06"/>
    <n v="900000"/>
    <n v="1000000"/>
    <n v="1060000"/>
    <n v="1829200"/>
    <n v="4789200"/>
    <n v="-4789200"/>
    <m/>
    <s v="Бюджетные средства (Бюджет муниципального образования)"/>
    <x v="3"/>
    <x v="7"/>
    <x v="1"/>
    <x v="3"/>
    <x v="0"/>
  </r>
  <r>
    <s v="272"/>
    <n v="1105"/>
    <s v="0630102040"/>
    <n v="129"/>
    <n v="400010"/>
    <n v="213"/>
    <n v="213002"/>
    <m/>
    <m/>
    <n v="910"/>
    <n v="272042621"/>
    <n v="0"/>
    <n v="0"/>
    <n v="0"/>
    <n v="0"/>
    <n v="0"/>
    <n v="0"/>
    <n v="30000"/>
    <n v="34000"/>
    <n v="0"/>
    <n v="64000"/>
    <n v="-64000"/>
    <m/>
    <s v="Бюджетные средства (Бюджет муниципального образования)"/>
    <x v="3"/>
    <x v="7"/>
    <x v="1"/>
    <x v="3"/>
    <x v="0"/>
  </r>
  <r>
    <s v="272"/>
    <n v="1105"/>
    <s v="0630102040"/>
    <n v="129"/>
    <n v="400010"/>
    <n v="267"/>
    <n v="267002"/>
    <m/>
    <m/>
    <n v="910"/>
    <n v="272042601"/>
    <n v="0"/>
    <n v="0"/>
    <n v="0"/>
    <n v="0"/>
    <n v="0"/>
    <n v="12080"/>
    <n v="36260"/>
    <n v="24160"/>
    <n v="0"/>
    <n v="72500"/>
    <n v="-72500"/>
    <m/>
    <s v="Бюджетные средства (Бюджет муниципального образования)"/>
    <x v="3"/>
    <x v="7"/>
    <x v="1"/>
    <x v="3"/>
    <x v="0"/>
  </r>
  <r>
    <s v="272"/>
    <n v="1105"/>
    <s v="0630102040"/>
    <n v="244"/>
    <n v="400010"/>
    <n v="221"/>
    <n v="221001"/>
    <m/>
    <m/>
    <n v="110"/>
    <n v="272042601"/>
    <n v="0"/>
    <n v="0"/>
    <n v="0"/>
    <n v="13145.66"/>
    <n v="-13145.66"/>
    <n v="30000"/>
    <n v="39000"/>
    <n v="42000"/>
    <n v="85100"/>
    <n v="196100"/>
    <n v="-196100"/>
    <m/>
    <s v="Бюджетные средства (Бюджет муниципального образования)"/>
    <x v="3"/>
    <x v="7"/>
    <x v="1"/>
    <x v="3"/>
    <x v="0"/>
  </r>
  <r>
    <s v="272"/>
    <n v="1105"/>
    <s v="0630102040"/>
    <n v="244"/>
    <n v="400010"/>
    <n v="225"/>
    <n v="225005"/>
    <m/>
    <m/>
    <n v="110"/>
    <n v="272042601"/>
    <n v="0"/>
    <n v="0"/>
    <n v="0"/>
    <n v="13920"/>
    <n v="-13920"/>
    <n v="21750"/>
    <n v="21750"/>
    <n v="21750"/>
    <n v="21750"/>
    <n v="87000"/>
    <n v="-87000"/>
    <m/>
    <s v="Бюджетные средства (Бюджет муниципального образования)"/>
    <x v="3"/>
    <x v="7"/>
    <x v="1"/>
    <x v="3"/>
    <x v="0"/>
  </r>
  <r>
    <s v="272"/>
    <n v="1105"/>
    <s v="0630102040"/>
    <n v="244"/>
    <n v="400010"/>
    <n v="226"/>
    <n v="226005"/>
    <m/>
    <m/>
    <n v="110"/>
    <n v="272042601"/>
    <n v="0"/>
    <n v="0"/>
    <n v="0"/>
    <n v="47688"/>
    <n v="-47688"/>
    <n v="91504"/>
    <n v="20000"/>
    <n v="22400"/>
    <n v="22000"/>
    <n v="155904"/>
    <n v="-155904"/>
    <m/>
    <s v="Бюджетные средства (Бюджет муниципального образования)"/>
    <x v="3"/>
    <x v="7"/>
    <x v="1"/>
    <x v="3"/>
    <x v="0"/>
  </r>
  <r>
    <s v="272"/>
    <n v="1105"/>
    <s v="0630102040"/>
    <n v="244"/>
    <n v="400010"/>
    <n v="226"/>
    <n v="226005"/>
    <m/>
    <m/>
    <n v="120"/>
    <n v="272042601"/>
    <n v="0"/>
    <n v="0"/>
    <n v="0"/>
    <n v="0"/>
    <n v="0"/>
    <n v="81996"/>
    <n v="36000"/>
    <n v="36000"/>
    <n v="48000"/>
    <n v="201996"/>
    <n v="-201996"/>
    <m/>
    <s v="Бюджетные средства (Бюджет муниципального образования)"/>
    <x v="3"/>
    <x v="7"/>
    <x v="1"/>
    <x v="3"/>
    <x v="0"/>
  </r>
  <r>
    <s v="272"/>
    <n v="1105"/>
    <s v="0630102040"/>
    <n v="244"/>
    <n v="400010"/>
    <n v="226"/>
    <n v="226010"/>
    <m/>
    <m/>
    <n v="120"/>
    <n v="272042601"/>
    <n v="0"/>
    <n v="0"/>
    <n v="0"/>
    <n v="28800"/>
    <n v="-28800"/>
    <n v="28800"/>
    <n v="10000"/>
    <n v="14700"/>
    <n v="0"/>
    <n v="53500"/>
    <n v="-53500"/>
    <m/>
    <s v="Бюджетные средства (Бюджет муниципального образования)"/>
    <x v="3"/>
    <x v="7"/>
    <x v="1"/>
    <x v="3"/>
    <x v="0"/>
  </r>
  <r>
    <s v="272"/>
    <n v="1105"/>
    <s v="0630102040"/>
    <n v="244"/>
    <n v="400010"/>
    <n v="226"/>
    <n v="226011"/>
    <m/>
    <m/>
    <n v="120"/>
    <n v="272042601"/>
    <n v="0"/>
    <n v="0"/>
    <n v="0"/>
    <n v="0"/>
    <n v="0"/>
    <n v="0"/>
    <n v="0"/>
    <n v="0"/>
    <n v="81200"/>
    <n v="81200"/>
    <n v="-81200"/>
    <m/>
    <s v="Бюджетные средства (Бюджет муниципального образования)"/>
    <x v="3"/>
    <x v="7"/>
    <x v="1"/>
    <x v="3"/>
    <x v="0"/>
  </r>
  <r>
    <s v="272"/>
    <n v="1105"/>
    <s v="0630102040"/>
    <n v="244"/>
    <n v="400010"/>
    <n v="226"/>
    <n v="226012"/>
    <m/>
    <m/>
    <n v="120"/>
    <n v="272042601"/>
    <n v="0"/>
    <n v="0"/>
    <n v="0"/>
    <n v="0"/>
    <n v="0"/>
    <n v="0"/>
    <n v="0"/>
    <n v="31400"/>
    <n v="0"/>
    <n v="31400"/>
    <n v="-31400"/>
    <m/>
    <s v="Бюджетные средства (Бюджет муниципального образования)"/>
    <x v="3"/>
    <x v="7"/>
    <x v="1"/>
    <x v="3"/>
    <x v="0"/>
  </r>
  <r>
    <s v="272"/>
    <n v="1105"/>
    <s v="0630102040"/>
    <n v="244"/>
    <n v="400010"/>
    <n v="346"/>
    <n v="346001"/>
    <m/>
    <m/>
    <n v="110"/>
    <n v="272042601"/>
    <n v="0"/>
    <n v="0"/>
    <n v="0"/>
    <n v="0"/>
    <n v="0"/>
    <n v="0"/>
    <n v="68700"/>
    <n v="0"/>
    <n v="0"/>
    <n v="68700"/>
    <n v="-68700"/>
    <m/>
    <s v="Бюджетные средства (Бюджет муниципального образования)"/>
    <x v="3"/>
    <x v="7"/>
    <x v="1"/>
    <x v="3"/>
    <x v="0"/>
  </r>
  <r>
    <s v="272"/>
    <n v="1105"/>
    <s v="2400499990"/>
    <n v="244"/>
    <n v="400010"/>
    <n v="226"/>
    <n v="226010"/>
    <m/>
    <m/>
    <n v="120"/>
    <n v="272042515"/>
    <n v="0"/>
    <n v="0"/>
    <n v="0"/>
    <n v="0"/>
    <n v="0"/>
    <n v="0"/>
    <n v="20000"/>
    <n v="0"/>
    <n v="0"/>
    <n v="20000"/>
    <n v="-20000"/>
    <m/>
    <s v="Бюджетные средства (Бюджет муниципального образования)"/>
    <x v="3"/>
    <x v="0"/>
    <x v="0"/>
    <x v="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Сводная таблица1" cacheId="10" applyNumberFormats="0" applyBorderFormats="0" applyFontFormats="0" applyPatternFormats="0" applyAlignmentFormats="0" applyWidthHeightFormats="1" dataCaption="Значения" updatedVersion="7" minRefreshableVersion="3" colGrandTotals="0" itemPrintTitles="1" createdVersion="7" indent="0" compact="0" compactData="0" multipleFieldFilters="0">
  <location ref="A3:J13" firstHeaderRow="1" firstDataRow="3" firstDataCol="4"/>
  <pivotFields count="29">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dataField="1"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compact="0" outline="0" showAll="0" defaultSubtotal="0">
      <extLst>
        <ext xmlns:x14="http://schemas.microsoft.com/office/spreadsheetml/2009/9/main" uri="{2946ED86-A175-432a-8AC1-64E0C546D7DE}">
          <x14:pivotField fillDownLabels="1"/>
        </ext>
      </extLst>
    </pivotField>
    <pivotField axis="axisCol" compact="0" outline="0" subtotalTop="0" showAll="0" defaultSubtotal="0">
      <items count="5">
        <item x="3"/>
        <item x="2"/>
        <item x="1"/>
        <item m="1" x="4"/>
        <item x="0"/>
      </items>
      <extLst>
        <ext xmlns:x14="http://schemas.microsoft.com/office/spreadsheetml/2009/9/main" uri="{2946ED86-A175-432a-8AC1-64E0C546D7DE}">
          <x14:pivotField fillDownLabels="1"/>
        </ext>
      </extLst>
    </pivotField>
    <pivotField axis="axisRow" compact="0" outline="0" showAll="0" defaultSubtotal="0">
      <items count="10">
        <item x="0"/>
        <item m="1" x="8"/>
        <item x="5"/>
        <item x="2"/>
        <item x="3"/>
        <item x="1"/>
        <item x="7"/>
        <item m="1" x="9"/>
        <item x="6"/>
        <item x="4"/>
      </items>
      <extLst>
        <ext xmlns:x14="http://schemas.microsoft.com/office/spreadsheetml/2009/9/main" uri="{2946ED86-A175-432a-8AC1-64E0C546D7DE}">
          <x14:pivotField fillDownLabels="1"/>
        </ext>
      </extLst>
    </pivotField>
    <pivotField axis="axisRow" compact="0" outline="0" subtotalTop="0" showAll="0" defaultSubtotal="0">
      <items count="2">
        <item h="1" x="0"/>
        <item x="1"/>
      </items>
      <extLst>
        <ext xmlns:x14="http://schemas.microsoft.com/office/spreadsheetml/2009/9/main" uri="{2946ED86-A175-432a-8AC1-64E0C546D7DE}">
          <x14:pivotField fillDownLabels="1"/>
        </ext>
      </extLst>
    </pivotField>
    <pivotField axis="axisRow" compact="0" outline="0" subtotalTop="0" showAll="0" defaultSubtotal="0">
      <items count="4">
        <item x="0"/>
        <item x="3"/>
        <item x="1"/>
        <item x="2"/>
      </items>
      <extLst>
        <ext xmlns:x14="http://schemas.microsoft.com/office/spreadsheetml/2009/9/main" uri="{2946ED86-A175-432a-8AC1-64E0C546D7DE}">
          <x14:pivotField fillDownLabels="1"/>
        </ext>
      </extLst>
    </pivotField>
    <pivotField axis="axisRow" compact="0" outline="0" subtotalTop="0" showAll="0" defaultSubtotal="0">
      <items count="2">
        <item x="0"/>
        <item m="1" x="1"/>
      </items>
      <extLst>
        <ext xmlns:x14="http://schemas.microsoft.com/office/spreadsheetml/2009/9/main" uri="{2946ED86-A175-432a-8AC1-64E0C546D7DE}">
          <x14:pivotField fillDownLabels="1"/>
        </ext>
      </extLst>
    </pivotField>
  </pivotFields>
  <rowFields count="4">
    <field x="25"/>
    <field x="26"/>
    <field x="27"/>
    <field x="28"/>
  </rowFields>
  <rowItems count="8">
    <i>
      <x v="2"/>
      <x v="1"/>
      <x v="2"/>
      <x/>
    </i>
    <i>
      <x v="3"/>
      <x v="1"/>
      <x v="2"/>
      <x/>
    </i>
    <i>
      <x v="4"/>
      <x v="1"/>
      <x v="2"/>
      <x/>
    </i>
    <i>
      <x v="5"/>
      <x v="1"/>
      <x v="2"/>
      <x/>
    </i>
    <i>
      <x v="6"/>
      <x v="1"/>
      <x v="1"/>
      <x/>
    </i>
    <i>
      <x v="8"/>
      <x v="1"/>
      <x v="2"/>
      <x/>
    </i>
    <i>
      <x v="9"/>
      <x v="1"/>
      <x v="3"/>
      <x/>
    </i>
    <i t="grand">
      <x/>
    </i>
  </rowItems>
  <colFields count="2">
    <field x="-2"/>
    <field x="24"/>
  </colFields>
  <colItems count="6">
    <i>
      <x/>
      <x/>
    </i>
    <i r="1">
      <x v="1"/>
    </i>
    <i r="1">
      <x v="2"/>
    </i>
    <i i="1">
      <x v="1"/>
      <x/>
    </i>
    <i r="1" i="1">
      <x v="1"/>
    </i>
    <i r="1" i="1">
      <x v="2"/>
    </i>
  </colItems>
  <dataFields count="2">
    <dataField name="Сумма по полю КП ПБС 2023 год" fld="20" baseField="0" baseItem="0"/>
    <dataField name="Сумма по полю Исполнено" fld="14" baseField="0" baseItem="0"/>
  </dataFields>
  <formats count="1">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fillDownLabelsDefault="1" hideValuesRow="1"/>
    </ext>
    <ext xmlns:xpdl="http://schemas.microsoft.com/office/spreadsheetml/2016/pivotdefaultlayout" uri="{747A6164-185A-40DC-8AA5-F01512510D54}">
      <xpdl:pivotTableDefinition16 EnabledSubtotalsDefault="0" SubtotalsOnTopDefault="0"/>
    </ext>
  </extLst>
</pivotTableDefinition>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00000000-0016-0000-0000-000000000000}" autoFormatId="16" applyNumberFormats="0" applyBorderFormats="0" applyFontFormats="0" applyPatternFormats="0" applyAlignmentFormats="0" applyWidthHeightFormats="0">
  <queryTableRefresh nextId="30" unboundColumnsRight="7">
    <queryTableFields count="29">
      <queryTableField id="1" name="ГРБС" tableColumnId="1"/>
      <queryTableField id="2" name="РзПр" tableColumnId="2"/>
      <queryTableField id="3" name="ЦСР" tableColumnId="3"/>
      <queryTableField id="4" name="ВР" tableColumnId="4"/>
      <queryTableField id="5" name="Тип средств" tableColumnId="5"/>
      <queryTableField id="6" name="КОСГУ" tableColumnId="6"/>
      <queryTableField id="7" name="СубКОСГУ" tableColumnId="7"/>
      <queryTableField id="8" name="Получатель субсидии" tableColumnId="8"/>
      <queryTableField id="9" name="Код цели" tableColumnId="9"/>
      <queryTableField id="10" name="КРКС" tableColumnId="10"/>
      <queryTableField id="11" name="Код РО" tableColumnId="11"/>
      <queryTableField id="12" name="Сумма на 2023 год" tableColumnId="12"/>
      <queryTableField id="13" name="Сумма на 2024 год" tableColumnId="13"/>
      <queryTableField id="14" name="Сумма на 2025 год" tableColumnId="14"/>
      <queryTableField id="15" name="Исполнено" tableColumnId="15"/>
      <queryTableField id="16" name="Остаток" tableColumnId="16"/>
      <queryTableField id="17" name="КП ПБС квартал 1" tableColumnId="17"/>
      <queryTableField id="18" name="КП ПБС квартал 2" tableColumnId="18"/>
      <queryTableField id="19" name="КП ПБС квартал 3" tableColumnId="19"/>
      <queryTableField id="20" name="КП ПБС квартал 4" tableColumnId="20"/>
      <queryTableField id="21" name="КП ПБС 2023 год" tableColumnId="21"/>
      <queryTableField id="22" name="Остаток лимитов" tableColumnId="22"/>
      <queryTableField id="23" dataBound="0" tableColumnId="23"/>
      <queryTableField id="24" dataBound="0" tableColumnId="24"/>
      <queryTableField id="27" dataBound="0" tableColumnId="27"/>
      <queryTableField id="25" dataBound="0" tableColumnId="25"/>
      <queryTableField id="26" dataBound="0" tableColumnId="26"/>
      <queryTableField id="28" dataBound="0" tableColumnId="28"/>
      <queryTableField id="29" dataBound="0" tableColumnId="29"/>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Результат" displayName="Результат" ref="A5:AC316" tableType="queryTable" totalsRowCount="1">
  <autoFilter ref="A5:AC315" xr:uid="{00000000-0009-0000-0100-000001000000}"/>
  <tableColumns count="29">
    <tableColumn id="1" xr3:uid="{00000000-0010-0000-0000-000001000000}" uniqueName="1" name="ГРБС" totalsRowLabel="Итог" queryTableFieldId="1"/>
    <tableColumn id="2" xr3:uid="{00000000-0010-0000-0000-000002000000}" uniqueName="2" name="РзПр" queryTableFieldId="2"/>
    <tableColumn id="3" xr3:uid="{00000000-0010-0000-0000-000003000000}" uniqueName="3" name="ЦСР" queryTableFieldId="3"/>
    <tableColumn id="4" xr3:uid="{00000000-0010-0000-0000-000004000000}" uniqueName="4" name="ВР" queryTableFieldId="4"/>
    <tableColumn id="5" xr3:uid="{00000000-0010-0000-0000-000005000000}" uniqueName="5" name="Тип средств" queryTableFieldId="5"/>
    <tableColumn id="6" xr3:uid="{00000000-0010-0000-0000-000006000000}" uniqueName="6" name="КОСГУ" queryTableFieldId="6"/>
    <tableColumn id="7" xr3:uid="{00000000-0010-0000-0000-000007000000}" uniqueName="7" name="СубКОСГУ" queryTableFieldId="7"/>
    <tableColumn id="8" xr3:uid="{00000000-0010-0000-0000-000008000000}" uniqueName="8" name="Получатель субсидии" queryTableFieldId="8"/>
    <tableColumn id="9" xr3:uid="{00000000-0010-0000-0000-000009000000}" uniqueName="9" name="Код цели" queryTableFieldId="9"/>
    <tableColumn id="10" xr3:uid="{00000000-0010-0000-0000-00000A000000}" uniqueName="10" name="КРКС" queryTableFieldId="10"/>
    <tableColumn id="11" xr3:uid="{00000000-0010-0000-0000-00000B000000}" uniqueName="11" name="Код РО" queryTableFieldId="11"/>
    <tableColumn id="12" xr3:uid="{00000000-0010-0000-0000-00000C000000}" uniqueName="12" name="Сумма на 2023 год" queryTableFieldId="12"/>
    <tableColumn id="13" xr3:uid="{00000000-0010-0000-0000-00000D000000}" uniqueName="13" name="Сумма на 2024 год" queryTableFieldId="13"/>
    <tableColumn id="14" xr3:uid="{00000000-0010-0000-0000-00000E000000}" uniqueName="14" name="Сумма на 2025 год" queryTableFieldId="14"/>
    <tableColumn id="15" xr3:uid="{00000000-0010-0000-0000-00000F000000}" uniqueName="15" name="Исполнено" totalsRowFunction="sum" queryTableFieldId="15" totalsRowDxfId="13" dataCellStyle="Финансовый"/>
    <tableColumn id="16" xr3:uid="{00000000-0010-0000-0000-000010000000}" uniqueName="16" name="Остаток" queryTableFieldId="16"/>
    <tableColumn id="17" xr3:uid="{00000000-0010-0000-0000-000011000000}" uniqueName="17" name="КП ПБС квартал 1" queryTableFieldId="17"/>
    <tableColumn id="18" xr3:uid="{00000000-0010-0000-0000-000012000000}" uniqueName="18" name="КП ПБС квартал 2" queryTableFieldId="18"/>
    <tableColumn id="19" xr3:uid="{00000000-0010-0000-0000-000013000000}" uniqueName="19" name="КП ПБС квартал 3" queryTableFieldId="19"/>
    <tableColumn id="20" xr3:uid="{00000000-0010-0000-0000-000014000000}" uniqueName="20" name="КП ПБС квартал 4" queryTableFieldId="20"/>
    <tableColumn id="21" xr3:uid="{00000000-0010-0000-0000-000015000000}" uniqueName="21" name="КП ПБС 2023 год" queryTableFieldId="21" totalsRowDxfId="12"/>
    <tableColumn id="22" xr3:uid="{00000000-0010-0000-0000-000016000000}" uniqueName="22" name="Остаток лимитов" queryTableFieldId="22"/>
    <tableColumn id="23" xr3:uid="{00000000-0010-0000-0000-000017000000}" uniqueName="23" name="sis" queryTableFieldId="23" dataDxfId="11" totalsRowDxfId="10"/>
    <tableColumn id="24" xr3:uid="{00000000-0010-0000-0000-000018000000}" uniqueName="24" name="тип средств2" totalsRowFunction="count" queryTableFieldId="24" dataDxfId="9">
      <calculatedColumnFormula>VLOOKUP(Результат[[#This Row],[Тип средств]],Таблица4[],2,0)</calculatedColumnFormula>
    </tableColumn>
    <tableColumn id="27" xr3:uid="{00000000-0010-0000-0000-00001B000000}" uniqueName="27" name="Уровень бюджета" queryTableFieldId="27" dataDxfId="8">
      <calculatedColumnFormula>VLOOKUP(Результат[[#This Row],[Тип средств]],Таблица4[],3,0)</calculatedColumnFormula>
    </tableColumn>
    <tableColumn id="25" xr3:uid="{00000000-0010-0000-0000-000019000000}" uniqueName="25" name="Пункт подпрограммы" queryTableFieldId="25" dataDxfId="7">
      <calculatedColumnFormula>IF(LEFT(Результат[[#This Row],[ЦСР]],2)="06",VLOOKUP(Результат[[#This Row],[ЦСР]],Таблица3[[ЦСР]:[Пункт подпрограммы]],4,0),"")</calculatedColumnFormula>
    </tableColumn>
    <tableColumn id="26" xr3:uid="{00000000-0010-0000-0000-00001A000000}" uniqueName="26" name="Программа" queryTableFieldId="26" dataDxfId="6">
      <calculatedColumnFormula>IF(LEFT(Результат[[#This Row],[Пункт подпрограммы]],1)="1","Развитие физической культуры и спорта в городе Нефтеюганске","")</calculatedColumnFormula>
    </tableColumn>
    <tableColumn id="28" xr3:uid="{00000000-0010-0000-0000-00001C000000}" uniqueName="28" name="Подпрограмма" queryTableFieldId="28" dataDxfId="5">
      <calculatedColumnFormula>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calculatedColumnFormula>
    </tableColumn>
    <tableColumn id="29" xr3:uid="{00000000-0010-0000-0000-00001D000000}" uniqueName="29" name="Исполнитель" queryTableFieldId="29" dataDxfId="4">
      <calculatedColumnFormula>"КФКиС"</calculatedColumnFormula>
    </tableColumn>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Таблица3" displayName="Таблица3" ref="A1:E459" totalsRowShown="0">
  <autoFilter ref="A1:E459" xr:uid="{00000000-0009-0000-0100-000003000000}"/>
  <tableColumns count="5">
    <tableColumn id="1" xr3:uid="{00000000-0010-0000-0100-000001000000}" name="ЦСР" dataDxfId="2" dataCellStyle="Обычный 2"/>
    <tableColumn id="2" xr3:uid="{00000000-0010-0000-0100-000002000000}" name="Наименование" dataCellStyle="Обычный 2"/>
    <tableColumn id="5" xr3:uid="{00000000-0010-0000-0100-000005000000}" name="номер подпрограммы" dataDxfId="1" dataCellStyle="Обычный 2">
      <calculatedColumnFormula>MID(RIGHT(Таблица3[[#This Row],[ЦСР]],LEN(Таблица3[[#This Row],[ЦСР]])-2),1,3)</calculatedColumnFormula>
    </tableColumn>
    <tableColumn id="6" xr3:uid="{00000000-0010-0000-0100-000006000000}" name="Пункт подпрограммы" dataDxfId="0" dataCellStyle="Обычный 2">
      <calculatedColumnFormula>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calculatedColumnFormula>
    </tableColumn>
    <tableColumn id="3" xr3:uid="{00000000-0010-0000-0100-000003000000}" name="Столбец1" dataCellStyle="Обычный 2"/>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Таблица4" displayName="Таблица4" ref="A1:C89" totalsRowShown="0">
  <autoFilter ref="A1:C89" xr:uid="{00000000-0009-0000-0100-000004000000}"/>
  <tableColumns count="3">
    <tableColumn id="1" xr3:uid="{00000000-0010-0000-0200-000001000000}" name="Код"/>
    <tableColumn id="2" xr3:uid="{00000000-0010-0000-0200-000002000000}" name="Тип средств"/>
    <tableColumn id="3" xr3:uid="{00000000-0010-0000-0200-000003000000}" name="Уровень бюджета"/>
  </tableColumns>
  <tableStyleInfo name="TableStyleLight1"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C319"/>
  <sheetViews>
    <sheetView topLeftCell="J259" workbookViewId="0">
      <selection activeCell="N310" sqref="N310"/>
    </sheetView>
  </sheetViews>
  <sheetFormatPr defaultRowHeight="15" x14ac:dyDescent="0.25"/>
  <cols>
    <col min="1" max="1" width="7.5703125" bestFit="1" customWidth="1"/>
    <col min="2" max="2" width="7.7109375" bestFit="1" customWidth="1"/>
    <col min="3" max="3" width="11.140625" bestFit="1" customWidth="1"/>
    <col min="4" max="4" width="5.5703125" bestFit="1" customWidth="1"/>
    <col min="5" max="5" width="14.140625" bestFit="1" customWidth="1"/>
    <col min="6" max="6" width="9" bestFit="1" customWidth="1"/>
    <col min="7" max="7" width="12.28515625" bestFit="1" customWidth="1"/>
    <col min="8" max="8" width="33.5703125" bestFit="1" customWidth="1"/>
    <col min="9" max="9" width="20.42578125" bestFit="1" customWidth="1"/>
    <col min="10" max="10" width="7.85546875" bestFit="1" customWidth="1"/>
    <col min="11" max="11" width="10" bestFit="1" customWidth="1"/>
    <col min="12" max="14" width="20.42578125" bestFit="1" customWidth="1"/>
    <col min="15" max="15" width="14" bestFit="1" customWidth="1"/>
    <col min="16" max="16" width="12.7109375" bestFit="1" customWidth="1"/>
    <col min="17" max="20" width="18.85546875" bestFit="1" customWidth="1"/>
    <col min="21" max="21" width="17.85546875" bestFit="1" customWidth="1"/>
    <col min="22" max="22" width="19" bestFit="1" customWidth="1"/>
    <col min="23" max="23" width="5.5703125" style="4" bestFit="1" customWidth="1"/>
    <col min="24" max="24" width="81.140625" bestFit="1" customWidth="1"/>
    <col min="25" max="25" width="22" bestFit="1" customWidth="1"/>
    <col min="26" max="26" width="24" bestFit="1" customWidth="1"/>
    <col min="27" max="27" width="61.140625" bestFit="1" customWidth="1"/>
    <col min="28" max="28" width="81.140625" bestFit="1" customWidth="1"/>
    <col min="29" max="29" width="15.5703125" bestFit="1" customWidth="1"/>
  </cols>
  <sheetData>
    <row r="5" spans="1:29" x14ac:dyDescent="0.25">
      <c r="A5" t="s">
        <v>0</v>
      </c>
      <c r="B5" t="s">
        <v>1</v>
      </c>
      <c r="C5" t="s">
        <v>2</v>
      </c>
      <c r="D5" t="s">
        <v>3</v>
      </c>
      <c r="E5" t="s">
        <v>4</v>
      </c>
      <c r="F5" t="s">
        <v>5</v>
      </c>
      <c r="G5" t="s">
        <v>6</v>
      </c>
      <c r="H5" t="s">
        <v>7</v>
      </c>
      <c r="I5" t="s">
        <v>8</v>
      </c>
      <c r="J5" t="s">
        <v>9</v>
      </c>
      <c r="K5" t="s">
        <v>10</v>
      </c>
      <c r="L5" t="s">
        <v>11</v>
      </c>
      <c r="M5" t="s">
        <v>12</v>
      </c>
      <c r="N5" t="s">
        <v>13</v>
      </c>
      <c r="O5" t="s">
        <v>14</v>
      </c>
      <c r="P5" t="s">
        <v>15</v>
      </c>
      <c r="Q5" t="s">
        <v>16</v>
      </c>
      <c r="R5" t="s">
        <v>17</v>
      </c>
      <c r="S5" t="s">
        <v>18</v>
      </c>
      <c r="T5" t="s">
        <v>19</v>
      </c>
      <c r="U5" t="s">
        <v>20</v>
      </c>
      <c r="V5" t="s">
        <v>21</v>
      </c>
      <c r="W5" s="4" t="s">
        <v>1295</v>
      </c>
      <c r="X5" t="s">
        <v>1386</v>
      </c>
      <c r="Y5" t="s">
        <v>1446</v>
      </c>
      <c r="Z5" t="s">
        <v>1297</v>
      </c>
      <c r="AA5" t="s">
        <v>1452</v>
      </c>
      <c r="AB5" t="s">
        <v>1453</v>
      </c>
      <c r="AC5" t="s">
        <v>1456</v>
      </c>
    </row>
    <row r="6" spans="1:29"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X6" s="27" t="e">
        <f>VLOOKUP(Результат[[#This Row],[Тип средств]],Таблица4[],2,0)</f>
        <v>#N/A</v>
      </c>
      <c r="Y6" s="27" t="e">
        <f>VLOOKUP(Результат[[#This Row],[Тип средств]],Таблица4[],3,0)</f>
        <v>#N/A</v>
      </c>
      <c r="Z6" s="27" t="str">
        <f>IF(LEFT(Результат[[#This Row],[ЦСР]],2)="06",VLOOKUP(Результат[[#This Row],[ЦСР]],Таблица3[[ЦСР]:[Пункт подпрограммы]],4,0),"")</f>
        <v/>
      </c>
      <c r="AA6" s="27" t="str">
        <f>IF(LEFT(Результат[[#This Row],[Пункт подпрограммы]],1)="1","Развитие физической культуры и спорта в городе Нефтеюганске","")</f>
        <v/>
      </c>
      <c r="AB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6" s="27" t="str">
        <f t="shared" ref="AC6:AC69" si="0">"КФКиС"</f>
        <v>КФКиС</v>
      </c>
    </row>
    <row r="7" spans="1:29" x14ac:dyDescent="0.25">
      <c r="A7" t="s">
        <v>22</v>
      </c>
      <c r="B7">
        <v>1103</v>
      </c>
      <c r="C7" t="s">
        <v>23</v>
      </c>
      <c r="D7">
        <v>612</v>
      </c>
      <c r="E7">
        <v>100020</v>
      </c>
      <c r="F7">
        <v>241</v>
      </c>
      <c r="G7">
        <v>310003</v>
      </c>
      <c r="H7" t="s">
        <v>24</v>
      </c>
      <c r="J7">
        <v>120</v>
      </c>
      <c r="K7">
        <v>272042534</v>
      </c>
      <c r="L7">
        <v>-504900</v>
      </c>
      <c r="M7">
        <v>-528000</v>
      </c>
      <c r="N7">
        <v>0</v>
      </c>
      <c r="O7">
        <v>0</v>
      </c>
      <c r="P7">
        <v>-504900</v>
      </c>
      <c r="Q7">
        <v>0</v>
      </c>
      <c r="R7">
        <v>0</v>
      </c>
      <c r="S7">
        <v>0</v>
      </c>
      <c r="T7">
        <v>0</v>
      </c>
      <c r="U7">
        <v>0</v>
      </c>
      <c r="V7">
        <v>-504900</v>
      </c>
      <c r="X7" s="27" t="str">
        <f>VLOOKUP(Результат[[#This Row],[Тип средств]],Таблица4[],2,0)</f>
        <v>Бюджетные средства (Федеральный бюджет) Субсидии</v>
      </c>
      <c r="Y7" s="27" t="str">
        <f>VLOOKUP(Результат[[#This Row],[Тип средств]],Таблица4[],3,0)</f>
        <v>Федеральный бюджет</v>
      </c>
      <c r="Z7" s="27" t="str">
        <f>IF(LEFT(Результат[[#This Row],[ЦСР]],2)="06",VLOOKUP(Результат[[#This Row],[ЦСР]],Таблица3[[ЦСР]:[Пункт подпрограммы]],4,0),"")</f>
        <v>1.1.5</v>
      </c>
      <c r="AA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 s="27" t="str">
        <f t="shared" si="0"/>
        <v>КФКиС</v>
      </c>
    </row>
    <row r="8" spans="1:29" x14ac:dyDescent="0.25">
      <c r="A8" t="s">
        <v>22</v>
      </c>
      <c r="B8">
        <v>1103</v>
      </c>
      <c r="C8" t="s">
        <v>23</v>
      </c>
      <c r="D8">
        <v>612</v>
      </c>
      <c r="E8">
        <v>100020</v>
      </c>
      <c r="F8">
        <v>241</v>
      </c>
      <c r="G8">
        <v>310003</v>
      </c>
      <c r="H8" t="s">
        <v>24</v>
      </c>
      <c r="I8" t="s">
        <v>25</v>
      </c>
      <c r="J8">
        <v>120</v>
      </c>
      <c r="K8">
        <v>272042534</v>
      </c>
      <c r="L8">
        <v>504852</v>
      </c>
      <c r="M8">
        <v>528000</v>
      </c>
      <c r="N8">
        <v>0</v>
      </c>
      <c r="O8">
        <v>0</v>
      </c>
      <c r="P8">
        <v>504851.5</v>
      </c>
      <c r="Q8">
        <v>0</v>
      </c>
      <c r="R8">
        <v>0</v>
      </c>
      <c r="S8">
        <v>504852</v>
      </c>
      <c r="T8">
        <v>0</v>
      </c>
      <c r="U8">
        <v>504852</v>
      </c>
      <c r="V8">
        <v>0</v>
      </c>
      <c r="X8" s="27" t="str">
        <f>VLOOKUP(Результат[[#This Row],[Тип средств]],Таблица4[],2,0)</f>
        <v>Бюджетные средства (Федеральный бюджет) Субсидии</v>
      </c>
      <c r="Y8" s="27" t="str">
        <f>VLOOKUP(Результат[[#This Row],[Тип средств]],Таблица4[],3,0)</f>
        <v>Федеральный бюджет</v>
      </c>
      <c r="Z8" s="27" t="str">
        <f>IF(LEFT(Результат[[#This Row],[ЦСР]],2)="06",VLOOKUP(Результат[[#This Row],[ЦСР]],Таблица3[[ЦСР]:[Пункт подпрограммы]],4,0),"")</f>
        <v>1.1.5</v>
      </c>
      <c r="AA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 s="27" t="str">
        <f t="shared" si="0"/>
        <v>КФКиС</v>
      </c>
    </row>
    <row r="9" spans="1:29" x14ac:dyDescent="0.25">
      <c r="A9" t="s">
        <v>22</v>
      </c>
      <c r="B9">
        <v>709</v>
      </c>
      <c r="C9" t="s">
        <v>26</v>
      </c>
      <c r="D9">
        <v>244</v>
      </c>
      <c r="E9">
        <v>200020</v>
      </c>
      <c r="F9">
        <v>226</v>
      </c>
      <c r="G9">
        <v>226003</v>
      </c>
      <c r="I9" t="s">
        <v>27</v>
      </c>
      <c r="J9">
        <v>120</v>
      </c>
      <c r="K9">
        <v>272042526</v>
      </c>
      <c r="L9">
        <v>0</v>
      </c>
      <c r="M9">
        <v>0</v>
      </c>
      <c r="N9">
        <v>0</v>
      </c>
      <c r="O9">
        <v>0</v>
      </c>
      <c r="P9">
        <v>0</v>
      </c>
      <c r="Q9">
        <v>0</v>
      </c>
      <c r="R9">
        <v>0</v>
      </c>
      <c r="S9">
        <v>1926185</v>
      </c>
      <c r="T9">
        <v>455375</v>
      </c>
      <c r="U9">
        <v>2381560</v>
      </c>
      <c r="V9">
        <v>-2381560</v>
      </c>
      <c r="X9" s="27" t="str">
        <f>VLOOKUP(Результат[[#This Row],[Тип средств]],Таблица4[],2,0)</f>
        <v>Бюджетные средства (Бюджет субъекта РФ) Субсидии</v>
      </c>
      <c r="Y9" s="27" t="str">
        <f>VLOOKUP(Результат[[#This Row],[Тип средств]],Таблица4[],3,0)</f>
        <v>Окружной бюджет</v>
      </c>
      <c r="Z9" s="27" t="str">
        <f>IF(LEFT(Результат[[#This Row],[ЦСР]],2)="06",VLOOKUP(Результат[[#This Row],[ЦСР]],Таблица3[[ЦСР]:[Пункт подпрограммы]],4,0),"")</f>
        <v>1.1.3</v>
      </c>
      <c r="AA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 s="27" t="str">
        <f t="shared" si="0"/>
        <v>КФКиС</v>
      </c>
    </row>
    <row r="10" spans="1:29" x14ac:dyDescent="0.25">
      <c r="A10" t="s">
        <v>22</v>
      </c>
      <c r="B10">
        <v>1101</v>
      </c>
      <c r="C10" t="s">
        <v>28</v>
      </c>
      <c r="D10">
        <v>611</v>
      </c>
      <c r="E10">
        <v>200020</v>
      </c>
      <c r="F10">
        <v>241</v>
      </c>
      <c r="G10">
        <v>226010</v>
      </c>
      <c r="H10" t="s">
        <v>29</v>
      </c>
      <c r="I10" t="s">
        <v>30</v>
      </c>
      <c r="J10">
        <v>120</v>
      </c>
      <c r="K10">
        <v>272042534</v>
      </c>
      <c r="L10">
        <v>-4361925</v>
      </c>
      <c r="M10">
        <v>-5234310</v>
      </c>
      <c r="N10">
        <v>-5670503</v>
      </c>
      <c r="O10">
        <v>0</v>
      </c>
      <c r="P10">
        <v>-4361925</v>
      </c>
      <c r="Q10">
        <v>0</v>
      </c>
      <c r="R10">
        <v>0</v>
      </c>
      <c r="S10">
        <v>0</v>
      </c>
      <c r="T10">
        <v>0</v>
      </c>
      <c r="U10">
        <v>0</v>
      </c>
      <c r="V10">
        <v>-4361925</v>
      </c>
      <c r="X10" s="27" t="str">
        <f>VLOOKUP(Результат[[#This Row],[Тип средств]],Таблица4[],2,0)</f>
        <v>Бюджетные средства (Бюджет субъекта РФ) Субсидии</v>
      </c>
      <c r="Y10" s="27" t="str">
        <f>VLOOKUP(Результат[[#This Row],[Тип средств]],Таблица4[],3,0)</f>
        <v>Окружной бюджет</v>
      </c>
      <c r="Z10" s="27" t="str">
        <f>IF(LEFT(Результат[[#This Row],[ЦСР]],2)="06",VLOOKUP(Результат[[#This Row],[ЦСР]],Таблица3[[ЦСР]:[Пункт подпрограммы]],4,0),"")</f>
        <v>1.1.4</v>
      </c>
      <c r="AA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 s="27" t="str">
        <f t="shared" si="0"/>
        <v>КФКиС</v>
      </c>
    </row>
    <row r="11" spans="1:29" x14ac:dyDescent="0.25">
      <c r="A11" t="s">
        <v>22</v>
      </c>
      <c r="B11">
        <v>1101</v>
      </c>
      <c r="C11" t="s">
        <v>28</v>
      </c>
      <c r="D11">
        <v>611</v>
      </c>
      <c r="E11">
        <v>200020</v>
      </c>
      <c r="F11">
        <v>241</v>
      </c>
      <c r="G11">
        <v>226010</v>
      </c>
      <c r="H11" t="s">
        <v>31</v>
      </c>
      <c r="I11" t="s">
        <v>30</v>
      </c>
      <c r="J11">
        <v>120</v>
      </c>
      <c r="K11">
        <v>272042534</v>
      </c>
      <c r="L11">
        <v>-139080</v>
      </c>
      <c r="M11">
        <v>-201541</v>
      </c>
      <c r="N11">
        <v>-992264</v>
      </c>
      <c r="O11">
        <v>0</v>
      </c>
      <c r="P11">
        <v>-139080</v>
      </c>
      <c r="Q11">
        <v>0</v>
      </c>
      <c r="R11">
        <v>0</v>
      </c>
      <c r="S11">
        <v>0</v>
      </c>
      <c r="T11">
        <v>0</v>
      </c>
      <c r="U11">
        <v>0</v>
      </c>
      <c r="V11">
        <v>-139080</v>
      </c>
      <c r="X11" s="27" t="str">
        <f>VLOOKUP(Результат[[#This Row],[Тип средств]],Таблица4[],2,0)</f>
        <v>Бюджетные средства (Бюджет субъекта РФ) Субсидии</v>
      </c>
      <c r="Y11" s="27" t="str">
        <f>VLOOKUP(Результат[[#This Row],[Тип средств]],Таблица4[],3,0)</f>
        <v>Окружной бюджет</v>
      </c>
      <c r="Z11" s="27" t="str">
        <f>IF(LEFT(Результат[[#This Row],[ЦСР]],2)="06",VLOOKUP(Результат[[#This Row],[ЦСР]],Таблица3[[ЦСР]:[Пункт подпрограммы]],4,0),"")</f>
        <v>1.1.4</v>
      </c>
      <c r="AA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 s="27" t="str">
        <f t="shared" si="0"/>
        <v>КФКиС</v>
      </c>
    </row>
    <row r="12" spans="1:29" x14ac:dyDescent="0.25">
      <c r="A12" t="s">
        <v>22</v>
      </c>
      <c r="B12">
        <v>1101</v>
      </c>
      <c r="C12" t="s">
        <v>28</v>
      </c>
      <c r="D12">
        <v>611</v>
      </c>
      <c r="E12">
        <v>200020</v>
      </c>
      <c r="F12">
        <v>241</v>
      </c>
      <c r="G12">
        <v>226010</v>
      </c>
      <c r="H12" t="s">
        <v>24</v>
      </c>
      <c r="I12" t="s">
        <v>30</v>
      </c>
      <c r="J12">
        <v>120</v>
      </c>
      <c r="K12">
        <v>272042534</v>
      </c>
      <c r="L12">
        <v>-3400430</v>
      </c>
      <c r="M12">
        <v>-5543203</v>
      </c>
      <c r="N12">
        <v>-7557288</v>
      </c>
      <c r="O12">
        <v>0</v>
      </c>
      <c r="P12">
        <v>-3400430</v>
      </c>
      <c r="Q12">
        <v>0</v>
      </c>
      <c r="R12">
        <v>0</v>
      </c>
      <c r="S12">
        <v>0</v>
      </c>
      <c r="T12">
        <v>0</v>
      </c>
      <c r="U12">
        <v>0</v>
      </c>
      <c r="V12">
        <v>-3400430</v>
      </c>
      <c r="X12" s="27" t="str">
        <f>VLOOKUP(Результат[[#This Row],[Тип средств]],Таблица4[],2,0)</f>
        <v>Бюджетные средства (Бюджет субъекта РФ) Субсидии</v>
      </c>
      <c r="Y12" s="27" t="str">
        <f>VLOOKUP(Результат[[#This Row],[Тип средств]],Таблица4[],3,0)</f>
        <v>Окружной бюджет</v>
      </c>
      <c r="Z12" s="27" t="str">
        <f>IF(LEFT(Результат[[#This Row],[ЦСР]],2)="06",VLOOKUP(Результат[[#This Row],[ЦСР]],Таблица3[[ЦСР]:[Пункт подпрограммы]],4,0),"")</f>
        <v>1.1.4</v>
      </c>
      <c r="AA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 s="27" t="str">
        <f t="shared" si="0"/>
        <v>КФКиС</v>
      </c>
    </row>
    <row r="13" spans="1:29" x14ac:dyDescent="0.25">
      <c r="A13" t="s">
        <v>22</v>
      </c>
      <c r="B13">
        <v>1101</v>
      </c>
      <c r="C13" t="s">
        <v>28</v>
      </c>
      <c r="D13">
        <v>611</v>
      </c>
      <c r="E13">
        <v>200020</v>
      </c>
      <c r="F13">
        <v>241</v>
      </c>
      <c r="G13">
        <v>226011</v>
      </c>
      <c r="H13" t="s">
        <v>29</v>
      </c>
      <c r="I13" t="s">
        <v>30</v>
      </c>
      <c r="J13">
        <v>120</v>
      </c>
      <c r="K13">
        <v>272042534</v>
      </c>
      <c r="L13">
        <v>-1166022</v>
      </c>
      <c r="M13">
        <v>-3697390</v>
      </c>
      <c r="N13">
        <v>-6467300</v>
      </c>
      <c r="O13">
        <v>0</v>
      </c>
      <c r="P13">
        <v>-1166022</v>
      </c>
      <c r="Q13">
        <v>0</v>
      </c>
      <c r="R13">
        <v>0</v>
      </c>
      <c r="S13">
        <v>0</v>
      </c>
      <c r="T13">
        <v>0</v>
      </c>
      <c r="U13">
        <v>0</v>
      </c>
      <c r="V13">
        <v>-1166022</v>
      </c>
      <c r="X13" s="27" t="str">
        <f>VLOOKUP(Результат[[#This Row],[Тип средств]],Таблица4[],2,0)</f>
        <v>Бюджетные средства (Бюджет субъекта РФ) Субсидии</v>
      </c>
      <c r="Y13" s="27" t="str">
        <f>VLOOKUP(Результат[[#This Row],[Тип средств]],Таблица4[],3,0)</f>
        <v>Окружной бюджет</v>
      </c>
      <c r="Z13" s="27" t="str">
        <f>IF(LEFT(Результат[[#This Row],[ЦСР]],2)="06",VLOOKUP(Результат[[#This Row],[ЦСР]],Таблица3[[ЦСР]:[Пункт подпрограммы]],4,0),"")</f>
        <v>1.1.4</v>
      </c>
      <c r="AA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 s="27" t="str">
        <f t="shared" si="0"/>
        <v>КФКиС</v>
      </c>
    </row>
    <row r="14" spans="1:29" x14ac:dyDescent="0.25">
      <c r="A14" t="s">
        <v>22</v>
      </c>
      <c r="B14">
        <v>1101</v>
      </c>
      <c r="C14" t="s">
        <v>28</v>
      </c>
      <c r="D14">
        <v>611</v>
      </c>
      <c r="E14">
        <v>200020</v>
      </c>
      <c r="F14">
        <v>241</v>
      </c>
      <c r="G14">
        <v>226011</v>
      </c>
      <c r="H14" t="s">
        <v>31</v>
      </c>
      <c r="I14" t="s">
        <v>30</v>
      </c>
      <c r="J14">
        <v>120</v>
      </c>
      <c r="K14">
        <v>272042534</v>
      </c>
      <c r="L14">
        <v>-3198080</v>
      </c>
      <c r="M14">
        <v>-4936960</v>
      </c>
      <c r="N14">
        <v>-5788160</v>
      </c>
      <c r="O14">
        <v>0</v>
      </c>
      <c r="P14">
        <v>-3198080</v>
      </c>
      <c r="Q14">
        <v>0</v>
      </c>
      <c r="R14">
        <v>0</v>
      </c>
      <c r="S14">
        <v>0</v>
      </c>
      <c r="T14">
        <v>0</v>
      </c>
      <c r="U14">
        <v>0</v>
      </c>
      <c r="V14">
        <v>-3198080</v>
      </c>
      <c r="X14" s="27" t="str">
        <f>VLOOKUP(Результат[[#This Row],[Тип средств]],Таблица4[],2,0)</f>
        <v>Бюджетные средства (Бюджет субъекта РФ) Субсидии</v>
      </c>
      <c r="Y14" s="27" t="str">
        <f>VLOOKUP(Результат[[#This Row],[Тип средств]],Таблица4[],3,0)</f>
        <v>Окружной бюджет</v>
      </c>
      <c r="Z14" s="27" t="str">
        <f>IF(LEFT(Результат[[#This Row],[ЦСР]],2)="06",VLOOKUP(Результат[[#This Row],[ЦСР]],Таблица3[[ЦСР]:[Пункт подпрограммы]],4,0),"")</f>
        <v>1.1.4</v>
      </c>
      <c r="AA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 s="27" t="str">
        <f t="shared" si="0"/>
        <v>КФКиС</v>
      </c>
    </row>
    <row r="15" spans="1:29" x14ac:dyDescent="0.25">
      <c r="A15" t="s">
        <v>22</v>
      </c>
      <c r="B15">
        <v>1101</v>
      </c>
      <c r="C15" t="s">
        <v>28</v>
      </c>
      <c r="D15">
        <v>611</v>
      </c>
      <c r="E15">
        <v>200020</v>
      </c>
      <c r="F15">
        <v>241</v>
      </c>
      <c r="G15">
        <v>310003</v>
      </c>
      <c r="H15" t="s">
        <v>29</v>
      </c>
      <c r="I15" t="s">
        <v>30</v>
      </c>
      <c r="J15">
        <v>120</v>
      </c>
      <c r="K15">
        <v>272042534</v>
      </c>
      <c r="L15">
        <v>-479750</v>
      </c>
      <c r="M15">
        <v>-479750</v>
      </c>
      <c r="N15">
        <v>-479750</v>
      </c>
      <c r="O15">
        <v>0</v>
      </c>
      <c r="P15">
        <v>-479750</v>
      </c>
      <c r="Q15">
        <v>0</v>
      </c>
      <c r="R15">
        <v>0</v>
      </c>
      <c r="S15">
        <v>0</v>
      </c>
      <c r="T15">
        <v>0</v>
      </c>
      <c r="U15">
        <v>0</v>
      </c>
      <c r="V15">
        <v>-479750</v>
      </c>
      <c r="X15" s="27" t="str">
        <f>VLOOKUP(Результат[[#This Row],[Тип средств]],Таблица4[],2,0)</f>
        <v>Бюджетные средства (Бюджет субъекта РФ) Субсидии</v>
      </c>
      <c r="Y15" s="27" t="str">
        <f>VLOOKUP(Результат[[#This Row],[Тип средств]],Таблица4[],3,0)</f>
        <v>Окружной бюджет</v>
      </c>
      <c r="Z15" s="27" t="str">
        <f>IF(LEFT(Результат[[#This Row],[ЦСР]],2)="06",VLOOKUP(Результат[[#This Row],[ЦСР]],Таблица3[[ЦСР]:[Пункт подпрограммы]],4,0),"")</f>
        <v>1.1.4</v>
      </c>
      <c r="AA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 s="27" t="str">
        <f t="shared" si="0"/>
        <v>КФКиС</v>
      </c>
    </row>
    <row r="16" spans="1:29" x14ac:dyDescent="0.25">
      <c r="A16" t="s">
        <v>22</v>
      </c>
      <c r="B16">
        <v>1101</v>
      </c>
      <c r="C16" t="s">
        <v>28</v>
      </c>
      <c r="D16">
        <v>611</v>
      </c>
      <c r="E16">
        <v>200020</v>
      </c>
      <c r="F16">
        <v>241</v>
      </c>
      <c r="G16">
        <v>310003</v>
      </c>
      <c r="H16" t="s">
        <v>24</v>
      </c>
      <c r="I16" t="s">
        <v>30</v>
      </c>
      <c r="J16">
        <v>120</v>
      </c>
      <c r="K16">
        <v>272042534</v>
      </c>
      <c r="L16">
        <v>-720218</v>
      </c>
      <c r="M16">
        <v>-760000</v>
      </c>
      <c r="N16">
        <v>-760000</v>
      </c>
      <c r="O16">
        <v>0</v>
      </c>
      <c r="P16">
        <v>-720218</v>
      </c>
      <c r="Q16">
        <v>0</v>
      </c>
      <c r="R16">
        <v>0</v>
      </c>
      <c r="S16">
        <v>0</v>
      </c>
      <c r="T16">
        <v>0</v>
      </c>
      <c r="U16">
        <v>0</v>
      </c>
      <c r="V16">
        <v>-720218</v>
      </c>
      <c r="X16" s="27" t="str">
        <f>VLOOKUP(Результат[[#This Row],[Тип средств]],Таблица4[],2,0)</f>
        <v>Бюджетные средства (Бюджет субъекта РФ) Субсидии</v>
      </c>
      <c r="Y16" s="27" t="str">
        <f>VLOOKUP(Результат[[#This Row],[Тип средств]],Таблица4[],3,0)</f>
        <v>Окружной бюджет</v>
      </c>
      <c r="Z16" s="27" t="str">
        <f>IF(LEFT(Результат[[#This Row],[ЦСР]],2)="06",VLOOKUP(Результат[[#This Row],[ЦСР]],Таблица3[[ЦСР]:[Пункт подпрограммы]],4,0),"")</f>
        <v>1.1.4</v>
      </c>
      <c r="AA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 s="27" t="str">
        <f t="shared" si="0"/>
        <v>КФКиС</v>
      </c>
    </row>
    <row r="17" spans="1:29" x14ac:dyDescent="0.25">
      <c r="A17" t="s">
        <v>22</v>
      </c>
      <c r="B17">
        <v>1101</v>
      </c>
      <c r="C17" t="s">
        <v>28</v>
      </c>
      <c r="D17">
        <v>611</v>
      </c>
      <c r="E17">
        <v>200020</v>
      </c>
      <c r="F17">
        <v>241</v>
      </c>
      <c r="G17">
        <v>345001</v>
      </c>
      <c r="H17" t="s">
        <v>29</v>
      </c>
      <c r="I17" t="s">
        <v>30</v>
      </c>
      <c r="J17">
        <v>120</v>
      </c>
      <c r="K17">
        <v>272042534</v>
      </c>
      <c r="L17">
        <v>-522500</v>
      </c>
      <c r="M17">
        <v>-522500</v>
      </c>
      <c r="N17">
        <v>-522500</v>
      </c>
      <c r="O17">
        <v>0</v>
      </c>
      <c r="P17">
        <v>-522500</v>
      </c>
      <c r="Q17">
        <v>0</v>
      </c>
      <c r="R17">
        <v>0</v>
      </c>
      <c r="S17">
        <v>0</v>
      </c>
      <c r="T17">
        <v>0</v>
      </c>
      <c r="U17">
        <v>0</v>
      </c>
      <c r="V17">
        <v>-522500</v>
      </c>
      <c r="X17" s="27" t="str">
        <f>VLOOKUP(Результат[[#This Row],[Тип средств]],Таблица4[],2,0)</f>
        <v>Бюджетные средства (Бюджет субъекта РФ) Субсидии</v>
      </c>
      <c r="Y17" s="27" t="str">
        <f>VLOOKUP(Результат[[#This Row],[Тип средств]],Таблица4[],3,0)</f>
        <v>Окружной бюджет</v>
      </c>
      <c r="Z17" s="27" t="str">
        <f>IF(LEFT(Результат[[#This Row],[ЦСР]],2)="06",VLOOKUP(Результат[[#This Row],[ЦСР]],Таблица3[[ЦСР]:[Пункт подпрограммы]],4,0),"")</f>
        <v>1.1.4</v>
      </c>
      <c r="AA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 s="27" t="str">
        <f t="shared" si="0"/>
        <v>КФКиС</v>
      </c>
    </row>
    <row r="18" spans="1:29" x14ac:dyDescent="0.25">
      <c r="A18" t="s">
        <v>22</v>
      </c>
      <c r="B18">
        <v>1101</v>
      </c>
      <c r="C18" t="s">
        <v>28</v>
      </c>
      <c r="D18">
        <v>611</v>
      </c>
      <c r="E18">
        <v>200020</v>
      </c>
      <c r="F18">
        <v>241</v>
      </c>
      <c r="G18">
        <v>345001</v>
      </c>
      <c r="H18" t="s">
        <v>32</v>
      </c>
      <c r="I18" t="s">
        <v>30</v>
      </c>
      <c r="J18">
        <v>120</v>
      </c>
      <c r="K18">
        <v>272042534</v>
      </c>
      <c r="L18">
        <v>-477200</v>
      </c>
      <c r="M18">
        <v>0</v>
      </c>
      <c r="N18">
        <v>0</v>
      </c>
      <c r="O18">
        <v>0</v>
      </c>
      <c r="P18">
        <v>-477200</v>
      </c>
      <c r="Q18">
        <v>0</v>
      </c>
      <c r="R18">
        <v>0</v>
      </c>
      <c r="S18">
        <v>0</v>
      </c>
      <c r="T18">
        <v>0</v>
      </c>
      <c r="U18">
        <v>0</v>
      </c>
      <c r="V18">
        <v>-477200</v>
      </c>
      <c r="X18" s="27" t="str">
        <f>VLOOKUP(Результат[[#This Row],[Тип средств]],Таблица4[],2,0)</f>
        <v>Бюджетные средства (Бюджет субъекта РФ) Субсидии</v>
      </c>
      <c r="Y18" s="27" t="str">
        <f>VLOOKUP(Результат[[#This Row],[Тип средств]],Таблица4[],3,0)</f>
        <v>Окружной бюджет</v>
      </c>
      <c r="Z18" s="27" t="str">
        <f>IF(LEFT(Результат[[#This Row],[ЦСР]],2)="06",VLOOKUP(Результат[[#This Row],[ЦСР]],Таблица3[[ЦСР]:[Пункт подпрограммы]],4,0),"")</f>
        <v>1.1.4</v>
      </c>
      <c r="AA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 s="27" t="str">
        <f t="shared" si="0"/>
        <v>КФКиС</v>
      </c>
    </row>
    <row r="19" spans="1:29" x14ac:dyDescent="0.25">
      <c r="A19" t="s">
        <v>22</v>
      </c>
      <c r="B19">
        <v>1101</v>
      </c>
      <c r="C19" t="s">
        <v>28</v>
      </c>
      <c r="D19">
        <v>611</v>
      </c>
      <c r="E19">
        <v>200020</v>
      </c>
      <c r="F19">
        <v>241</v>
      </c>
      <c r="G19">
        <v>346001</v>
      </c>
      <c r="H19" t="s">
        <v>29</v>
      </c>
      <c r="I19" t="s">
        <v>30</v>
      </c>
      <c r="J19">
        <v>120</v>
      </c>
      <c r="K19">
        <v>272042534</v>
      </c>
      <c r="L19">
        <v>-99743</v>
      </c>
      <c r="M19">
        <v>-99750</v>
      </c>
      <c r="N19">
        <v>-99749</v>
      </c>
      <c r="O19">
        <v>0</v>
      </c>
      <c r="P19">
        <v>-99743</v>
      </c>
      <c r="Q19">
        <v>0</v>
      </c>
      <c r="R19">
        <v>0</v>
      </c>
      <c r="S19">
        <v>0</v>
      </c>
      <c r="T19">
        <v>0</v>
      </c>
      <c r="U19">
        <v>0</v>
      </c>
      <c r="V19">
        <v>-99743</v>
      </c>
      <c r="X19" s="27" t="str">
        <f>VLOOKUP(Результат[[#This Row],[Тип средств]],Таблица4[],2,0)</f>
        <v>Бюджетные средства (Бюджет субъекта РФ) Субсидии</v>
      </c>
      <c r="Y19" s="27" t="str">
        <f>VLOOKUP(Результат[[#This Row],[Тип средств]],Таблица4[],3,0)</f>
        <v>Окружной бюджет</v>
      </c>
      <c r="Z19" s="27" t="str">
        <f>IF(LEFT(Результат[[#This Row],[ЦСР]],2)="06",VLOOKUP(Результат[[#This Row],[ЦСР]],Таблица3[[ЦСР]:[Пункт подпрограммы]],4,0),"")</f>
        <v>1.1.4</v>
      </c>
      <c r="AA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 s="27" t="str">
        <f t="shared" si="0"/>
        <v>КФКиС</v>
      </c>
    </row>
    <row r="20" spans="1:29" x14ac:dyDescent="0.25">
      <c r="A20" t="s">
        <v>22</v>
      </c>
      <c r="B20">
        <v>1101</v>
      </c>
      <c r="C20" t="s">
        <v>28</v>
      </c>
      <c r="D20">
        <v>621</v>
      </c>
      <c r="E20">
        <v>200020</v>
      </c>
      <c r="F20">
        <v>241</v>
      </c>
      <c r="G20">
        <v>226010</v>
      </c>
      <c r="H20" t="s">
        <v>33</v>
      </c>
      <c r="I20" t="s">
        <v>30</v>
      </c>
      <c r="J20">
        <v>210</v>
      </c>
      <c r="K20">
        <v>272042534</v>
      </c>
      <c r="L20">
        <v>-6017852</v>
      </c>
      <c r="M20">
        <v>-9123896</v>
      </c>
      <c r="N20">
        <v>-12039286</v>
      </c>
      <c r="O20">
        <v>0</v>
      </c>
      <c r="P20">
        <v>-6017852</v>
      </c>
      <c r="Q20">
        <v>0</v>
      </c>
      <c r="R20">
        <v>0</v>
      </c>
      <c r="S20">
        <v>0</v>
      </c>
      <c r="T20">
        <v>0</v>
      </c>
      <c r="U20">
        <v>0</v>
      </c>
      <c r="V20">
        <v>-6017852</v>
      </c>
      <c r="X20" s="27" t="str">
        <f>VLOOKUP(Результат[[#This Row],[Тип средств]],Таблица4[],2,0)</f>
        <v>Бюджетные средства (Бюджет субъекта РФ) Субсидии</v>
      </c>
      <c r="Y20" s="27" t="str">
        <f>VLOOKUP(Результат[[#This Row],[Тип средств]],Таблица4[],3,0)</f>
        <v>Окружной бюджет</v>
      </c>
      <c r="Z20" s="27" t="str">
        <f>IF(LEFT(Результат[[#This Row],[ЦСР]],2)="06",VLOOKUP(Результат[[#This Row],[ЦСР]],Таблица3[[ЦСР]:[Пункт подпрограммы]],4,0),"")</f>
        <v>1.1.4</v>
      </c>
      <c r="AA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 s="27" t="str">
        <f t="shared" si="0"/>
        <v>КФКиС</v>
      </c>
    </row>
    <row r="21" spans="1:29" x14ac:dyDescent="0.25">
      <c r="A21" t="s">
        <v>22</v>
      </c>
      <c r="B21">
        <v>1101</v>
      </c>
      <c r="C21" t="s">
        <v>34</v>
      </c>
      <c r="D21">
        <v>621</v>
      </c>
      <c r="E21">
        <v>200020</v>
      </c>
      <c r="F21">
        <v>241</v>
      </c>
      <c r="G21">
        <v>310003</v>
      </c>
      <c r="H21" t="s">
        <v>33</v>
      </c>
      <c r="I21" t="s">
        <v>35</v>
      </c>
      <c r="J21">
        <v>210</v>
      </c>
      <c r="K21">
        <v>272042534</v>
      </c>
      <c r="L21">
        <v>0</v>
      </c>
      <c r="M21">
        <v>0</v>
      </c>
      <c r="N21">
        <v>0</v>
      </c>
      <c r="O21">
        <v>0</v>
      </c>
      <c r="P21">
        <v>0</v>
      </c>
      <c r="Q21">
        <v>0</v>
      </c>
      <c r="R21">
        <v>1545900</v>
      </c>
      <c r="S21">
        <v>0</v>
      </c>
      <c r="T21">
        <v>0</v>
      </c>
      <c r="U21">
        <v>1545900</v>
      </c>
      <c r="V21">
        <v>-1545900</v>
      </c>
      <c r="X21" s="27" t="str">
        <f>VLOOKUP(Результат[[#This Row],[Тип средств]],Таблица4[],2,0)</f>
        <v>Бюджетные средства (Бюджет субъекта РФ) Субсидии</v>
      </c>
      <c r="Y21" s="27" t="str">
        <f>VLOOKUP(Результат[[#This Row],[Тип средств]],Таблица4[],3,0)</f>
        <v>Окружной бюджет</v>
      </c>
      <c r="Z21" s="27" t="str">
        <f>IF(LEFT(Результат[[#This Row],[ЦСР]],2)="06",VLOOKUP(Результат[[#This Row],[ЦСР]],Таблица3[[ЦСР]:[Пункт подпрограммы]],4,0),"")</f>
        <v>1.1.4</v>
      </c>
      <c r="AA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 s="27" t="str">
        <f t="shared" si="0"/>
        <v>КФКиС</v>
      </c>
    </row>
    <row r="22" spans="1:29" x14ac:dyDescent="0.25">
      <c r="A22" t="s">
        <v>22</v>
      </c>
      <c r="B22">
        <v>1101</v>
      </c>
      <c r="C22" t="s">
        <v>36</v>
      </c>
      <c r="D22">
        <v>621</v>
      </c>
      <c r="E22">
        <v>200020</v>
      </c>
      <c r="F22">
        <v>241</v>
      </c>
      <c r="G22">
        <v>346001</v>
      </c>
      <c r="H22" t="s">
        <v>33</v>
      </c>
      <c r="I22" t="s">
        <v>37</v>
      </c>
      <c r="J22">
        <v>210</v>
      </c>
      <c r="K22">
        <v>272042534</v>
      </c>
      <c r="L22">
        <v>0</v>
      </c>
      <c r="M22">
        <v>0</v>
      </c>
      <c r="N22">
        <v>0</v>
      </c>
      <c r="O22">
        <v>0</v>
      </c>
      <c r="P22">
        <v>0</v>
      </c>
      <c r="Q22">
        <v>0</v>
      </c>
      <c r="R22">
        <v>44700</v>
      </c>
      <c r="S22">
        <v>0</v>
      </c>
      <c r="T22">
        <v>0</v>
      </c>
      <c r="U22">
        <v>44700</v>
      </c>
      <c r="V22">
        <v>-44700</v>
      </c>
      <c r="X22" s="27" t="str">
        <f>VLOOKUP(Результат[[#This Row],[Тип средств]],Таблица4[],2,0)</f>
        <v>Бюджетные средства (Бюджет субъекта РФ) Субсидии</v>
      </c>
      <c r="Y22" s="27" t="str">
        <f>VLOOKUP(Результат[[#This Row],[Тип средств]],Таблица4[],3,0)</f>
        <v>Окружной бюджет</v>
      </c>
      <c r="Z22" s="27" t="str">
        <f>IF(LEFT(Результат[[#This Row],[ЦСР]],2)="06",VLOOKUP(Результат[[#This Row],[ЦСР]],Таблица3[[ЦСР]:[Пункт подпрограммы]],4,0),"")</f>
        <v/>
      </c>
      <c r="AA22" s="27" t="str">
        <f>IF(LEFT(Результат[[#This Row],[Пункт подпрограммы]],1)="1","Развитие физической культуры и спорта в городе Нефтеюганске","")</f>
        <v/>
      </c>
      <c r="AB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2" s="27" t="str">
        <f t="shared" si="0"/>
        <v>КФКиС</v>
      </c>
    </row>
    <row r="23" spans="1:29" x14ac:dyDescent="0.25">
      <c r="A23" t="s">
        <v>22</v>
      </c>
      <c r="B23">
        <v>1103</v>
      </c>
      <c r="C23" t="s">
        <v>28</v>
      </c>
      <c r="D23">
        <v>611</v>
      </c>
      <c r="E23">
        <v>200020</v>
      </c>
      <c r="F23">
        <v>241</v>
      </c>
      <c r="G23">
        <v>226010</v>
      </c>
      <c r="H23" t="s">
        <v>29</v>
      </c>
      <c r="I23" t="s">
        <v>30</v>
      </c>
      <c r="J23">
        <v>120</v>
      </c>
      <c r="K23">
        <v>272042534</v>
      </c>
      <c r="L23">
        <v>4361925</v>
      </c>
      <c r="M23">
        <v>5234310</v>
      </c>
      <c r="N23">
        <v>5670503</v>
      </c>
      <c r="O23">
        <v>0</v>
      </c>
      <c r="P23">
        <v>4361925</v>
      </c>
      <c r="Q23">
        <v>362900</v>
      </c>
      <c r="R23">
        <v>1635425</v>
      </c>
      <c r="S23">
        <v>621300</v>
      </c>
      <c r="T23">
        <v>1742300</v>
      </c>
      <c r="U23">
        <v>4361925</v>
      </c>
      <c r="V23">
        <v>0</v>
      </c>
      <c r="X23" s="27" t="str">
        <f>VLOOKUP(Результат[[#This Row],[Тип средств]],Таблица4[],2,0)</f>
        <v>Бюджетные средства (Бюджет субъекта РФ) Субсидии</v>
      </c>
      <c r="Y23" s="27" t="str">
        <f>VLOOKUP(Результат[[#This Row],[Тип средств]],Таблица4[],3,0)</f>
        <v>Окружной бюджет</v>
      </c>
      <c r="Z23" s="27" t="str">
        <f>IF(LEFT(Результат[[#This Row],[ЦСР]],2)="06",VLOOKUP(Результат[[#This Row],[ЦСР]],Таблица3[[ЦСР]:[Пункт подпрограммы]],4,0),"")</f>
        <v>1.1.4</v>
      </c>
      <c r="AA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 s="27" t="str">
        <f t="shared" si="0"/>
        <v>КФКиС</v>
      </c>
    </row>
    <row r="24" spans="1:29" x14ac:dyDescent="0.25">
      <c r="A24" t="s">
        <v>22</v>
      </c>
      <c r="B24">
        <v>1103</v>
      </c>
      <c r="C24" t="s">
        <v>28</v>
      </c>
      <c r="D24">
        <v>611</v>
      </c>
      <c r="E24">
        <v>200020</v>
      </c>
      <c r="F24">
        <v>241</v>
      </c>
      <c r="G24">
        <v>226010</v>
      </c>
      <c r="H24" t="s">
        <v>31</v>
      </c>
      <c r="I24" t="s">
        <v>30</v>
      </c>
      <c r="J24">
        <v>120</v>
      </c>
      <c r="K24">
        <v>272042534</v>
      </c>
      <c r="L24">
        <v>139080</v>
      </c>
      <c r="M24">
        <v>201541</v>
      </c>
      <c r="N24">
        <v>992264</v>
      </c>
      <c r="O24">
        <v>0</v>
      </c>
      <c r="P24">
        <v>139080</v>
      </c>
      <c r="Q24">
        <v>139080</v>
      </c>
      <c r="R24">
        <v>0</v>
      </c>
      <c r="S24">
        <v>0</v>
      </c>
      <c r="T24">
        <v>0</v>
      </c>
      <c r="U24">
        <v>139080</v>
      </c>
      <c r="V24">
        <v>0</v>
      </c>
      <c r="X24" s="27" t="str">
        <f>VLOOKUP(Результат[[#This Row],[Тип средств]],Таблица4[],2,0)</f>
        <v>Бюджетные средства (Бюджет субъекта РФ) Субсидии</v>
      </c>
      <c r="Y24" s="27" t="str">
        <f>VLOOKUP(Результат[[#This Row],[Тип средств]],Таблица4[],3,0)</f>
        <v>Окружной бюджет</v>
      </c>
      <c r="Z24" s="27" t="str">
        <f>IF(LEFT(Результат[[#This Row],[ЦСР]],2)="06",VLOOKUP(Результат[[#This Row],[ЦСР]],Таблица3[[ЦСР]:[Пункт подпрограммы]],4,0),"")</f>
        <v>1.1.4</v>
      </c>
      <c r="AA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 s="27" t="str">
        <f t="shared" si="0"/>
        <v>КФКиС</v>
      </c>
    </row>
    <row r="25" spans="1:29" x14ac:dyDescent="0.25">
      <c r="A25" t="s">
        <v>22</v>
      </c>
      <c r="B25">
        <v>1103</v>
      </c>
      <c r="C25" t="s">
        <v>28</v>
      </c>
      <c r="D25">
        <v>611</v>
      </c>
      <c r="E25">
        <v>200020</v>
      </c>
      <c r="F25">
        <v>241</v>
      </c>
      <c r="G25">
        <v>226010</v>
      </c>
      <c r="H25" t="s">
        <v>24</v>
      </c>
      <c r="I25" t="s">
        <v>30</v>
      </c>
      <c r="J25">
        <v>120</v>
      </c>
      <c r="K25">
        <v>272042534</v>
      </c>
      <c r="L25">
        <v>3400430</v>
      </c>
      <c r="M25">
        <v>5543203</v>
      </c>
      <c r="N25">
        <v>7557288</v>
      </c>
      <c r="O25">
        <v>0</v>
      </c>
      <c r="P25">
        <v>3400430</v>
      </c>
      <c r="Q25">
        <v>1071600</v>
      </c>
      <c r="R25">
        <v>1117200</v>
      </c>
      <c r="S25">
        <v>357200</v>
      </c>
      <c r="T25">
        <v>854430</v>
      </c>
      <c r="U25">
        <v>3400430</v>
      </c>
      <c r="V25">
        <v>0</v>
      </c>
      <c r="X25" s="27" t="str">
        <f>VLOOKUP(Результат[[#This Row],[Тип средств]],Таблица4[],2,0)</f>
        <v>Бюджетные средства (Бюджет субъекта РФ) Субсидии</v>
      </c>
      <c r="Y25" s="27" t="str">
        <f>VLOOKUP(Результат[[#This Row],[Тип средств]],Таблица4[],3,0)</f>
        <v>Окружной бюджет</v>
      </c>
      <c r="Z25" s="27" t="str">
        <f>IF(LEFT(Результат[[#This Row],[ЦСР]],2)="06",VLOOKUP(Результат[[#This Row],[ЦСР]],Таблица3[[ЦСР]:[Пункт подпрограммы]],4,0),"")</f>
        <v>1.1.4</v>
      </c>
      <c r="AA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 s="27" t="str">
        <f t="shared" si="0"/>
        <v>КФКиС</v>
      </c>
    </row>
    <row r="26" spans="1:29" x14ac:dyDescent="0.25">
      <c r="A26" t="s">
        <v>22</v>
      </c>
      <c r="B26">
        <v>1103</v>
      </c>
      <c r="C26" t="s">
        <v>28</v>
      </c>
      <c r="D26">
        <v>611</v>
      </c>
      <c r="E26">
        <v>200020</v>
      </c>
      <c r="F26">
        <v>241</v>
      </c>
      <c r="G26">
        <v>226011</v>
      </c>
      <c r="H26" t="s">
        <v>29</v>
      </c>
      <c r="I26" t="s">
        <v>30</v>
      </c>
      <c r="J26">
        <v>120</v>
      </c>
      <c r="K26">
        <v>272042534</v>
      </c>
      <c r="L26">
        <v>1166022</v>
      </c>
      <c r="M26">
        <v>3697390</v>
      </c>
      <c r="N26">
        <v>6467300</v>
      </c>
      <c r="O26">
        <v>0</v>
      </c>
      <c r="P26">
        <v>1166022</v>
      </c>
      <c r="Q26">
        <v>0</v>
      </c>
      <c r="R26">
        <v>1166022</v>
      </c>
      <c r="S26">
        <v>0</v>
      </c>
      <c r="T26">
        <v>0</v>
      </c>
      <c r="U26">
        <v>1166022</v>
      </c>
      <c r="V26">
        <v>0</v>
      </c>
      <c r="X26" s="27" t="str">
        <f>VLOOKUP(Результат[[#This Row],[Тип средств]],Таблица4[],2,0)</f>
        <v>Бюджетные средства (Бюджет субъекта РФ) Субсидии</v>
      </c>
      <c r="Y26" s="27" t="str">
        <f>VLOOKUP(Результат[[#This Row],[Тип средств]],Таблица4[],3,0)</f>
        <v>Окружной бюджет</v>
      </c>
      <c r="Z26" s="27" t="str">
        <f>IF(LEFT(Результат[[#This Row],[ЦСР]],2)="06",VLOOKUP(Результат[[#This Row],[ЦСР]],Таблица3[[ЦСР]:[Пункт подпрограммы]],4,0),"")</f>
        <v>1.1.4</v>
      </c>
      <c r="AA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 s="27" t="str">
        <f t="shared" si="0"/>
        <v>КФКиС</v>
      </c>
    </row>
    <row r="27" spans="1:29" x14ac:dyDescent="0.25">
      <c r="A27" t="s">
        <v>22</v>
      </c>
      <c r="B27">
        <v>1103</v>
      </c>
      <c r="C27" t="s">
        <v>28</v>
      </c>
      <c r="D27">
        <v>611</v>
      </c>
      <c r="E27">
        <v>200020</v>
      </c>
      <c r="F27">
        <v>241</v>
      </c>
      <c r="G27">
        <v>226011</v>
      </c>
      <c r="H27" t="s">
        <v>31</v>
      </c>
      <c r="I27" t="s">
        <v>30</v>
      </c>
      <c r="J27">
        <v>120</v>
      </c>
      <c r="K27">
        <v>272042534</v>
      </c>
      <c r="L27">
        <v>3198080</v>
      </c>
      <c r="M27">
        <v>4936960</v>
      </c>
      <c r="N27">
        <v>5788160</v>
      </c>
      <c r="O27">
        <v>0</v>
      </c>
      <c r="P27">
        <v>3198080</v>
      </c>
      <c r="Q27">
        <v>0</v>
      </c>
      <c r="R27">
        <v>0</v>
      </c>
      <c r="S27">
        <v>0</v>
      </c>
      <c r="T27">
        <v>3198080</v>
      </c>
      <c r="U27">
        <v>3198080</v>
      </c>
      <c r="V27">
        <v>0</v>
      </c>
      <c r="X27" s="27" t="str">
        <f>VLOOKUP(Результат[[#This Row],[Тип средств]],Таблица4[],2,0)</f>
        <v>Бюджетные средства (Бюджет субъекта РФ) Субсидии</v>
      </c>
      <c r="Y27" s="27" t="str">
        <f>VLOOKUP(Результат[[#This Row],[Тип средств]],Таблица4[],3,0)</f>
        <v>Окружной бюджет</v>
      </c>
      <c r="Z27" s="27" t="str">
        <f>IF(LEFT(Результат[[#This Row],[ЦСР]],2)="06",VLOOKUP(Результат[[#This Row],[ЦСР]],Таблица3[[ЦСР]:[Пункт подпрограммы]],4,0),"")</f>
        <v>1.1.4</v>
      </c>
      <c r="AA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 s="27" t="str">
        <f t="shared" si="0"/>
        <v>КФКиС</v>
      </c>
    </row>
    <row r="28" spans="1:29" x14ac:dyDescent="0.25">
      <c r="A28" t="s">
        <v>22</v>
      </c>
      <c r="B28">
        <v>1103</v>
      </c>
      <c r="C28" t="s">
        <v>28</v>
      </c>
      <c r="D28">
        <v>611</v>
      </c>
      <c r="E28">
        <v>200020</v>
      </c>
      <c r="F28">
        <v>241</v>
      </c>
      <c r="G28">
        <v>310003</v>
      </c>
      <c r="H28" t="s">
        <v>29</v>
      </c>
      <c r="I28" t="s">
        <v>30</v>
      </c>
      <c r="J28">
        <v>120</v>
      </c>
      <c r="K28">
        <v>272042534</v>
      </c>
      <c r="L28">
        <v>479750</v>
      </c>
      <c r="M28">
        <v>479750</v>
      </c>
      <c r="N28">
        <v>479750</v>
      </c>
      <c r="O28">
        <v>0</v>
      </c>
      <c r="P28">
        <v>479750</v>
      </c>
      <c r="Q28">
        <v>0</v>
      </c>
      <c r="R28">
        <v>479750</v>
      </c>
      <c r="S28">
        <v>0</v>
      </c>
      <c r="T28">
        <v>0</v>
      </c>
      <c r="U28">
        <v>479750</v>
      </c>
      <c r="V28">
        <v>0</v>
      </c>
      <c r="X28" s="27" t="str">
        <f>VLOOKUP(Результат[[#This Row],[Тип средств]],Таблица4[],2,0)</f>
        <v>Бюджетные средства (Бюджет субъекта РФ) Субсидии</v>
      </c>
      <c r="Y28" s="27" t="str">
        <f>VLOOKUP(Результат[[#This Row],[Тип средств]],Таблица4[],3,0)</f>
        <v>Окружной бюджет</v>
      </c>
      <c r="Z28" s="27" t="str">
        <f>IF(LEFT(Результат[[#This Row],[ЦСР]],2)="06",VLOOKUP(Результат[[#This Row],[ЦСР]],Таблица3[[ЦСР]:[Пункт подпрограммы]],4,0),"")</f>
        <v>1.1.4</v>
      </c>
      <c r="AA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 s="27" t="str">
        <f t="shared" si="0"/>
        <v>КФКиС</v>
      </c>
    </row>
    <row r="29" spans="1:29" x14ac:dyDescent="0.25">
      <c r="A29" t="s">
        <v>22</v>
      </c>
      <c r="B29">
        <v>1103</v>
      </c>
      <c r="C29" t="s">
        <v>28</v>
      </c>
      <c r="D29">
        <v>611</v>
      </c>
      <c r="E29">
        <v>200020</v>
      </c>
      <c r="F29">
        <v>241</v>
      </c>
      <c r="G29">
        <v>310003</v>
      </c>
      <c r="H29" t="s">
        <v>24</v>
      </c>
      <c r="I29" t="s">
        <v>30</v>
      </c>
      <c r="J29">
        <v>120</v>
      </c>
      <c r="K29">
        <v>272042534</v>
      </c>
      <c r="L29">
        <v>720218</v>
      </c>
      <c r="M29">
        <v>760000</v>
      </c>
      <c r="N29">
        <v>760000</v>
      </c>
      <c r="O29">
        <v>0</v>
      </c>
      <c r="P29">
        <v>720218</v>
      </c>
      <c r="Q29">
        <v>0</v>
      </c>
      <c r="R29">
        <v>720218</v>
      </c>
      <c r="S29">
        <v>0</v>
      </c>
      <c r="T29">
        <v>0</v>
      </c>
      <c r="U29">
        <v>720218</v>
      </c>
      <c r="V29">
        <v>0</v>
      </c>
      <c r="X29" s="27" t="str">
        <f>VLOOKUP(Результат[[#This Row],[Тип средств]],Таблица4[],2,0)</f>
        <v>Бюджетные средства (Бюджет субъекта РФ) Субсидии</v>
      </c>
      <c r="Y29" s="27" t="str">
        <f>VLOOKUP(Результат[[#This Row],[Тип средств]],Таблица4[],3,0)</f>
        <v>Окружной бюджет</v>
      </c>
      <c r="Z29" s="27" t="str">
        <f>IF(LEFT(Результат[[#This Row],[ЦСР]],2)="06",VLOOKUP(Результат[[#This Row],[ЦСР]],Таблица3[[ЦСР]:[Пункт подпрограммы]],4,0),"")</f>
        <v>1.1.4</v>
      </c>
      <c r="AA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 s="27" t="str">
        <f t="shared" si="0"/>
        <v>КФКиС</v>
      </c>
    </row>
    <row r="30" spans="1:29" x14ac:dyDescent="0.25">
      <c r="A30" t="s">
        <v>22</v>
      </c>
      <c r="B30">
        <v>1103</v>
      </c>
      <c r="C30" t="s">
        <v>28</v>
      </c>
      <c r="D30">
        <v>611</v>
      </c>
      <c r="E30">
        <v>200020</v>
      </c>
      <c r="F30">
        <v>241</v>
      </c>
      <c r="G30">
        <v>345001</v>
      </c>
      <c r="H30" t="s">
        <v>29</v>
      </c>
      <c r="I30" t="s">
        <v>30</v>
      </c>
      <c r="J30">
        <v>120</v>
      </c>
      <c r="K30">
        <v>272042534</v>
      </c>
      <c r="L30">
        <v>522500</v>
      </c>
      <c r="M30">
        <v>522500</v>
      </c>
      <c r="N30">
        <v>522500</v>
      </c>
      <c r="O30">
        <v>0</v>
      </c>
      <c r="P30">
        <v>522500</v>
      </c>
      <c r="Q30">
        <v>0</v>
      </c>
      <c r="R30">
        <v>522500</v>
      </c>
      <c r="S30">
        <v>0</v>
      </c>
      <c r="T30">
        <v>0</v>
      </c>
      <c r="U30">
        <v>522500</v>
      </c>
      <c r="V30">
        <v>0</v>
      </c>
      <c r="X30" s="27" t="str">
        <f>VLOOKUP(Результат[[#This Row],[Тип средств]],Таблица4[],2,0)</f>
        <v>Бюджетные средства (Бюджет субъекта РФ) Субсидии</v>
      </c>
      <c r="Y30" s="27" t="str">
        <f>VLOOKUP(Результат[[#This Row],[Тип средств]],Таблица4[],3,0)</f>
        <v>Окружной бюджет</v>
      </c>
      <c r="Z30" s="27" t="str">
        <f>IF(LEFT(Результат[[#This Row],[ЦСР]],2)="06",VLOOKUP(Результат[[#This Row],[ЦСР]],Таблица3[[ЦСР]:[Пункт подпрограммы]],4,0),"")</f>
        <v>1.1.4</v>
      </c>
      <c r="AA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0" s="27" t="str">
        <f t="shared" si="0"/>
        <v>КФКиС</v>
      </c>
    </row>
    <row r="31" spans="1:29" x14ac:dyDescent="0.25">
      <c r="A31" t="s">
        <v>22</v>
      </c>
      <c r="B31">
        <v>1103</v>
      </c>
      <c r="C31" t="s">
        <v>28</v>
      </c>
      <c r="D31">
        <v>611</v>
      </c>
      <c r="E31">
        <v>200020</v>
      </c>
      <c r="F31">
        <v>241</v>
      </c>
      <c r="G31">
        <v>345001</v>
      </c>
      <c r="H31" t="s">
        <v>32</v>
      </c>
      <c r="I31" t="s">
        <v>30</v>
      </c>
      <c r="J31">
        <v>120</v>
      </c>
      <c r="K31">
        <v>272042534</v>
      </c>
      <c r="L31">
        <v>477200</v>
      </c>
      <c r="M31">
        <v>0</v>
      </c>
      <c r="N31">
        <v>0</v>
      </c>
      <c r="O31">
        <v>0</v>
      </c>
      <c r="P31">
        <v>477200</v>
      </c>
      <c r="Q31">
        <v>0</v>
      </c>
      <c r="R31">
        <v>0</v>
      </c>
      <c r="S31">
        <v>477200</v>
      </c>
      <c r="T31">
        <v>0</v>
      </c>
      <c r="U31">
        <v>477200</v>
      </c>
      <c r="V31">
        <v>0</v>
      </c>
      <c r="X31" s="27" t="str">
        <f>VLOOKUP(Результат[[#This Row],[Тип средств]],Таблица4[],2,0)</f>
        <v>Бюджетные средства (Бюджет субъекта РФ) Субсидии</v>
      </c>
      <c r="Y31" s="27" t="str">
        <f>VLOOKUP(Результат[[#This Row],[Тип средств]],Таблица4[],3,0)</f>
        <v>Окружной бюджет</v>
      </c>
      <c r="Z31" s="27" t="str">
        <f>IF(LEFT(Результат[[#This Row],[ЦСР]],2)="06",VLOOKUP(Результат[[#This Row],[ЦСР]],Таблица3[[ЦСР]:[Пункт подпрограммы]],4,0),"")</f>
        <v>1.1.4</v>
      </c>
      <c r="AA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1" s="27" t="str">
        <f t="shared" si="0"/>
        <v>КФКиС</v>
      </c>
    </row>
    <row r="32" spans="1:29" x14ac:dyDescent="0.25">
      <c r="A32" t="s">
        <v>22</v>
      </c>
      <c r="B32">
        <v>1103</v>
      </c>
      <c r="C32" t="s">
        <v>28</v>
      </c>
      <c r="D32">
        <v>611</v>
      </c>
      <c r="E32">
        <v>200020</v>
      </c>
      <c r="F32">
        <v>241</v>
      </c>
      <c r="G32">
        <v>346001</v>
      </c>
      <c r="H32" t="s">
        <v>29</v>
      </c>
      <c r="I32" t="s">
        <v>30</v>
      </c>
      <c r="J32">
        <v>120</v>
      </c>
      <c r="K32">
        <v>272042534</v>
      </c>
      <c r="L32">
        <v>99743</v>
      </c>
      <c r="M32">
        <v>99750</v>
      </c>
      <c r="N32">
        <v>99749</v>
      </c>
      <c r="O32">
        <v>0</v>
      </c>
      <c r="P32">
        <v>99743</v>
      </c>
      <c r="Q32">
        <v>0</v>
      </c>
      <c r="R32">
        <v>99743</v>
      </c>
      <c r="S32">
        <v>0</v>
      </c>
      <c r="T32">
        <v>0</v>
      </c>
      <c r="U32">
        <v>99743</v>
      </c>
      <c r="V32">
        <v>0</v>
      </c>
      <c r="X32" s="27" t="str">
        <f>VLOOKUP(Результат[[#This Row],[Тип средств]],Таблица4[],2,0)</f>
        <v>Бюджетные средства (Бюджет субъекта РФ) Субсидии</v>
      </c>
      <c r="Y32" s="27" t="str">
        <f>VLOOKUP(Результат[[#This Row],[Тип средств]],Таблица4[],3,0)</f>
        <v>Окружной бюджет</v>
      </c>
      <c r="Z32" s="27" t="str">
        <f>IF(LEFT(Результат[[#This Row],[ЦСР]],2)="06",VLOOKUP(Результат[[#This Row],[ЦСР]],Таблица3[[ЦСР]:[Пункт подпрограммы]],4,0),"")</f>
        <v>1.1.4</v>
      </c>
      <c r="AA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2" s="27" t="str">
        <f t="shared" si="0"/>
        <v>КФКиС</v>
      </c>
    </row>
    <row r="33" spans="1:29" x14ac:dyDescent="0.25">
      <c r="A33" t="s">
        <v>22</v>
      </c>
      <c r="B33">
        <v>1103</v>
      </c>
      <c r="C33" t="s">
        <v>28</v>
      </c>
      <c r="D33">
        <v>621</v>
      </c>
      <c r="E33">
        <v>200020</v>
      </c>
      <c r="F33">
        <v>241</v>
      </c>
      <c r="G33">
        <v>226010</v>
      </c>
      <c r="H33" t="s">
        <v>33</v>
      </c>
      <c r="I33" t="s">
        <v>30</v>
      </c>
      <c r="J33">
        <v>210</v>
      </c>
      <c r="K33">
        <v>272042534</v>
      </c>
      <c r="L33">
        <v>6017852</v>
      </c>
      <c r="M33">
        <v>9123896</v>
      </c>
      <c r="N33">
        <v>12039286</v>
      </c>
      <c r="O33">
        <v>0</v>
      </c>
      <c r="P33">
        <v>6017852</v>
      </c>
      <c r="Q33">
        <v>1100000</v>
      </c>
      <c r="R33">
        <v>1800000</v>
      </c>
      <c r="S33">
        <v>800000</v>
      </c>
      <c r="T33">
        <v>2317852</v>
      </c>
      <c r="U33">
        <v>6017852</v>
      </c>
      <c r="V33">
        <v>0</v>
      </c>
      <c r="X33" s="27" t="str">
        <f>VLOOKUP(Результат[[#This Row],[Тип средств]],Таблица4[],2,0)</f>
        <v>Бюджетные средства (Бюджет субъекта РФ) Субсидии</v>
      </c>
      <c r="Y33" s="27" t="str">
        <f>VLOOKUP(Результат[[#This Row],[Тип средств]],Таблица4[],3,0)</f>
        <v>Окружной бюджет</v>
      </c>
      <c r="Z33" s="27" t="str">
        <f>IF(LEFT(Результат[[#This Row],[ЦСР]],2)="06",VLOOKUP(Результат[[#This Row],[ЦСР]],Таблица3[[ЦСР]:[Пункт подпрограммы]],4,0),"")</f>
        <v>1.1.4</v>
      </c>
      <c r="AA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3" s="27" t="str">
        <f t="shared" si="0"/>
        <v>КФКиС</v>
      </c>
    </row>
    <row r="34" spans="1:29" x14ac:dyDescent="0.25">
      <c r="A34" t="s">
        <v>22</v>
      </c>
      <c r="B34">
        <v>1103</v>
      </c>
      <c r="C34" t="s">
        <v>23</v>
      </c>
      <c r="D34">
        <v>612</v>
      </c>
      <c r="E34">
        <v>200020</v>
      </c>
      <c r="F34">
        <v>241</v>
      </c>
      <c r="G34">
        <v>310003</v>
      </c>
      <c r="H34" t="s">
        <v>24</v>
      </c>
      <c r="J34">
        <v>120</v>
      </c>
      <c r="K34">
        <v>272042534</v>
      </c>
      <c r="L34">
        <v>-617000</v>
      </c>
      <c r="M34">
        <v>-645300</v>
      </c>
      <c r="N34">
        <v>0</v>
      </c>
      <c r="O34">
        <v>0</v>
      </c>
      <c r="P34">
        <v>-617000</v>
      </c>
      <c r="Q34">
        <v>0</v>
      </c>
      <c r="R34">
        <v>0</v>
      </c>
      <c r="S34">
        <v>0</v>
      </c>
      <c r="T34">
        <v>0</v>
      </c>
      <c r="U34">
        <v>0</v>
      </c>
      <c r="V34">
        <v>-617000</v>
      </c>
      <c r="X34" s="27" t="str">
        <f>VLOOKUP(Результат[[#This Row],[Тип средств]],Таблица4[],2,0)</f>
        <v>Бюджетные средства (Бюджет субъекта РФ) Субсидии</v>
      </c>
      <c r="Y34" s="27" t="str">
        <f>VLOOKUP(Результат[[#This Row],[Тип средств]],Таблица4[],3,0)</f>
        <v>Окружной бюджет</v>
      </c>
      <c r="Z34" s="27" t="str">
        <f>IF(LEFT(Результат[[#This Row],[ЦСР]],2)="06",VLOOKUP(Результат[[#This Row],[ЦСР]],Таблица3[[ЦСР]:[Пункт подпрограммы]],4,0),"")</f>
        <v>1.1.5</v>
      </c>
      <c r="AA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4" s="27" t="str">
        <f t="shared" si="0"/>
        <v>КФКиС</v>
      </c>
    </row>
    <row r="35" spans="1:29" x14ac:dyDescent="0.25">
      <c r="A35" t="s">
        <v>22</v>
      </c>
      <c r="B35">
        <v>1103</v>
      </c>
      <c r="C35" t="s">
        <v>23</v>
      </c>
      <c r="D35">
        <v>612</v>
      </c>
      <c r="E35">
        <v>200020</v>
      </c>
      <c r="F35">
        <v>241</v>
      </c>
      <c r="G35">
        <v>310003</v>
      </c>
      <c r="H35" t="s">
        <v>24</v>
      </c>
      <c r="I35" t="s">
        <v>25</v>
      </c>
      <c r="J35">
        <v>120</v>
      </c>
      <c r="K35">
        <v>272042534</v>
      </c>
      <c r="L35">
        <v>617048</v>
      </c>
      <c r="M35">
        <v>645300</v>
      </c>
      <c r="N35">
        <v>0</v>
      </c>
      <c r="O35">
        <v>0</v>
      </c>
      <c r="P35">
        <v>617048.5</v>
      </c>
      <c r="Q35">
        <v>0</v>
      </c>
      <c r="R35">
        <v>0</v>
      </c>
      <c r="S35">
        <v>617048</v>
      </c>
      <c r="T35">
        <v>0</v>
      </c>
      <c r="U35">
        <v>617048</v>
      </c>
      <c r="V35">
        <v>0</v>
      </c>
      <c r="X35" s="27" t="str">
        <f>VLOOKUP(Результат[[#This Row],[Тип средств]],Таблица4[],2,0)</f>
        <v>Бюджетные средства (Бюджет субъекта РФ) Субсидии</v>
      </c>
      <c r="Y35" s="27" t="str">
        <f>VLOOKUP(Результат[[#This Row],[Тип средств]],Таблица4[],3,0)</f>
        <v>Окружной бюджет</v>
      </c>
      <c r="Z35" s="27" t="str">
        <f>IF(LEFT(Результат[[#This Row],[ЦСР]],2)="06",VLOOKUP(Результат[[#This Row],[ЦСР]],Таблица3[[ЦСР]:[Пункт подпрограммы]],4,0),"")</f>
        <v>1.1.5</v>
      </c>
      <c r="AA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5" s="27" t="str">
        <f t="shared" si="0"/>
        <v>КФКиС</v>
      </c>
    </row>
    <row r="36" spans="1:29" x14ac:dyDescent="0.25">
      <c r="A36" t="s">
        <v>22</v>
      </c>
      <c r="B36">
        <v>1101</v>
      </c>
      <c r="C36" t="s">
        <v>968</v>
      </c>
      <c r="D36">
        <v>611</v>
      </c>
      <c r="E36">
        <v>200031</v>
      </c>
      <c r="F36">
        <v>241</v>
      </c>
      <c r="G36">
        <v>310003</v>
      </c>
      <c r="H36" t="s">
        <v>24</v>
      </c>
      <c r="I36" t="s">
        <v>1457</v>
      </c>
      <c r="J36">
        <v>120</v>
      </c>
      <c r="K36">
        <v>272042534</v>
      </c>
      <c r="L36">
        <v>310000</v>
      </c>
      <c r="M36">
        <v>0</v>
      </c>
      <c r="N36">
        <v>0</v>
      </c>
      <c r="O36">
        <v>0</v>
      </c>
      <c r="P36">
        <v>310000</v>
      </c>
      <c r="Q36">
        <v>0</v>
      </c>
      <c r="R36">
        <v>310000</v>
      </c>
      <c r="S36">
        <v>0</v>
      </c>
      <c r="T36">
        <v>0</v>
      </c>
      <c r="U36">
        <v>310000</v>
      </c>
      <c r="V36">
        <v>0</v>
      </c>
      <c r="X36" s="27" t="str">
        <f>VLOOKUP(Результат[[#This Row],[Тип средств]],Таблица4[],2,0)</f>
        <v>Бюджетные средства (Бюджет субъекта РФ) Иные межбюджетные трансферты (наказы избирателей депутатам Думы ХМАО-Югры)</v>
      </c>
      <c r="Y36" s="27" t="str">
        <f>VLOOKUP(Результат[[#This Row],[Тип средств]],Таблица4[],3,0)</f>
        <v>Окружной бюджет</v>
      </c>
      <c r="Z36" s="27" t="str">
        <f>IF(LEFT(Результат[[#This Row],[ЦСР]],2)="06",VLOOKUP(Результат[[#This Row],[ЦСР]],Таблица3[[ЦСР]:[Пункт подпрограммы]],4,0),"")</f>
        <v>1.2.1</v>
      </c>
      <c r="AA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материально-технической базы и спортивной инфраструктуры</v>
      </c>
      <c r="AC36" s="27" t="str">
        <f t="shared" si="0"/>
        <v>КФКиС</v>
      </c>
    </row>
    <row r="37" spans="1:29" x14ac:dyDescent="0.25">
      <c r="A37" t="s">
        <v>22</v>
      </c>
      <c r="B37">
        <v>709</v>
      </c>
      <c r="C37" t="s">
        <v>38</v>
      </c>
      <c r="D37">
        <v>244</v>
      </c>
      <c r="E37">
        <v>400010</v>
      </c>
      <c r="F37">
        <v>222</v>
      </c>
      <c r="G37">
        <v>222001</v>
      </c>
      <c r="J37">
        <v>120</v>
      </c>
      <c r="K37">
        <v>272042526</v>
      </c>
      <c r="L37">
        <v>0</v>
      </c>
      <c r="M37">
        <v>0</v>
      </c>
      <c r="N37">
        <v>0</v>
      </c>
      <c r="O37">
        <v>0</v>
      </c>
      <c r="P37">
        <v>0</v>
      </c>
      <c r="Q37">
        <v>0</v>
      </c>
      <c r="R37">
        <v>183700</v>
      </c>
      <c r="S37">
        <v>0</v>
      </c>
      <c r="T37">
        <v>0</v>
      </c>
      <c r="U37">
        <v>183700</v>
      </c>
      <c r="V37">
        <v>-183700</v>
      </c>
      <c r="X37" s="27" t="str">
        <f>VLOOKUP(Результат[[#This Row],[Тип средств]],Таблица4[],2,0)</f>
        <v>Бюджетные средства (Бюджет муниципального образования)</v>
      </c>
      <c r="Y37" s="27" t="str">
        <f>VLOOKUP(Результат[[#This Row],[Тип средств]],Таблица4[],3,0)</f>
        <v>Местный бюджет</v>
      </c>
      <c r="Z37" s="27" t="str">
        <f>IF(LEFT(Результат[[#This Row],[ЦСР]],2)="06",VLOOKUP(Результат[[#This Row],[ЦСР]],Таблица3[[ЦСР]:[Пункт подпрограммы]],4,0),"")</f>
        <v>1.1.2</v>
      </c>
      <c r="AA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7" s="27" t="str">
        <f t="shared" si="0"/>
        <v>КФКиС</v>
      </c>
    </row>
    <row r="38" spans="1:29" x14ac:dyDescent="0.25">
      <c r="A38" t="s">
        <v>22</v>
      </c>
      <c r="B38">
        <v>709</v>
      </c>
      <c r="C38" t="s">
        <v>38</v>
      </c>
      <c r="D38">
        <v>244</v>
      </c>
      <c r="E38">
        <v>400010</v>
      </c>
      <c r="F38">
        <v>226</v>
      </c>
      <c r="G38">
        <v>226011</v>
      </c>
      <c r="J38">
        <v>120</v>
      </c>
      <c r="K38">
        <v>272042526</v>
      </c>
      <c r="L38">
        <v>0</v>
      </c>
      <c r="M38">
        <v>0</v>
      </c>
      <c r="N38">
        <v>0</v>
      </c>
      <c r="O38">
        <v>0</v>
      </c>
      <c r="P38">
        <v>0</v>
      </c>
      <c r="Q38">
        <v>0</v>
      </c>
      <c r="R38">
        <v>0</v>
      </c>
      <c r="S38">
        <v>247100</v>
      </c>
      <c r="T38">
        <v>0</v>
      </c>
      <c r="U38">
        <v>247100</v>
      </c>
      <c r="V38">
        <v>-247100</v>
      </c>
      <c r="X38" s="27" t="str">
        <f>VLOOKUP(Результат[[#This Row],[Тип средств]],Таблица4[],2,0)</f>
        <v>Бюджетные средства (Бюджет муниципального образования)</v>
      </c>
      <c r="Y38" s="27" t="str">
        <f>VLOOKUP(Результат[[#This Row],[Тип средств]],Таблица4[],3,0)</f>
        <v>Местный бюджет</v>
      </c>
      <c r="Z38" s="27" t="str">
        <f>IF(LEFT(Результат[[#This Row],[ЦСР]],2)="06",VLOOKUP(Результат[[#This Row],[ЦСР]],Таблица3[[ЦСР]:[Пункт подпрограммы]],4,0),"")</f>
        <v>1.1.2</v>
      </c>
      <c r="AA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8" s="27" t="str">
        <f t="shared" si="0"/>
        <v>КФКиС</v>
      </c>
    </row>
    <row r="39" spans="1:29" x14ac:dyDescent="0.25">
      <c r="A39" t="s">
        <v>22</v>
      </c>
      <c r="B39">
        <v>709</v>
      </c>
      <c r="C39" t="s">
        <v>38</v>
      </c>
      <c r="D39">
        <v>244</v>
      </c>
      <c r="E39">
        <v>400010</v>
      </c>
      <c r="F39">
        <v>346</v>
      </c>
      <c r="G39">
        <v>346001</v>
      </c>
      <c r="J39">
        <v>120</v>
      </c>
      <c r="K39">
        <v>272042526</v>
      </c>
      <c r="L39">
        <v>0</v>
      </c>
      <c r="M39">
        <v>0</v>
      </c>
      <c r="N39">
        <v>0</v>
      </c>
      <c r="O39">
        <v>0</v>
      </c>
      <c r="P39">
        <v>0</v>
      </c>
      <c r="Q39">
        <v>0</v>
      </c>
      <c r="R39">
        <v>76000</v>
      </c>
      <c r="S39">
        <v>0</v>
      </c>
      <c r="T39">
        <v>0</v>
      </c>
      <c r="U39">
        <v>76000</v>
      </c>
      <c r="V39">
        <v>-76000</v>
      </c>
      <c r="X39" s="27" t="str">
        <f>VLOOKUP(Результат[[#This Row],[Тип средств]],Таблица4[],2,0)</f>
        <v>Бюджетные средства (Бюджет муниципального образования)</v>
      </c>
      <c r="Y39" s="27" t="str">
        <f>VLOOKUP(Результат[[#This Row],[Тип средств]],Таблица4[],3,0)</f>
        <v>Местный бюджет</v>
      </c>
      <c r="Z39" s="27" t="str">
        <f>IF(LEFT(Результат[[#This Row],[ЦСР]],2)="06",VLOOKUP(Результат[[#This Row],[ЦСР]],Таблица3[[ЦСР]:[Пункт подпрограммы]],4,0),"")</f>
        <v>1.1.2</v>
      </c>
      <c r="AA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39" s="27" t="str">
        <f t="shared" si="0"/>
        <v>КФКиС</v>
      </c>
    </row>
    <row r="40" spans="1:29" x14ac:dyDescent="0.25">
      <c r="A40" t="s">
        <v>22</v>
      </c>
      <c r="B40">
        <v>709</v>
      </c>
      <c r="C40" t="s">
        <v>38</v>
      </c>
      <c r="D40">
        <v>244</v>
      </c>
      <c r="E40">
        <v>400010</v>
      </c>
      <c r="F40">
        <v>349</v>
      </c>
      <c r="G40">
        <v>349001</v>
      </c>
      <c r="J40">
        <v>120</v>
      </c>
      <c r="K40">
        <v>272042526</v>
      </c>
      <c r="L40">
        <v>0</v>
      </c>
      <c r="M40">
        <v>0</v>
      </c>
      <c r="N40">
        <v>0</v>
      </c>
      <c r="O40">
        <v>0</v>
      </c>
      <c r="P40">
        <v>0</v>
      </c>
      <c r="Q40">
        <v>0</v>
      </c>
      <c r="R40">
        <v>45980</v>
      </c>
      <c r="S40">
        <v>21020</v>
      </c>
      <c r="T40">
        <v>0</v>
      </c>
      <c r="U40">
        <v>67000</v>
      </c>
      <c r="V40">
        <v>-67000</v>
      </c>
      <c r="X40" s="27" t="str">
        <f>VLOOKUP(Результат[[#This Row],[Тип средств]],Таблица4[],2,0)</f>
        <v>Бюджетные средства (Бюджет муниципального образования)</v>
      </c>
      <c r="Y40" s="27" t="str">
        <f>VLOOKUP(Результат[[#This Row],[Тип средств]],Таблица4[],3,0)</f>
        <v>Местный бюджет</v>
      </c>
      <c r="Z40" s="27" t="str">
        <f>IF(LEFT(Результат[[#This Row],[ЦСР]],2)="06",VLOOKUP(Результат[[#This Row],[ЦСР]],Таблица3[[ЦСР]:[Пункт подпрограммы]],4,0),"")</f>
        <v>1.1.2</v>
      </c>
      <c r="AA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0" s="27" t="str">
        <f t="shared" si="0"/>
        <v>КФКиС</v>
      </c>
    </row>
    <row r="41" spans="1:29" x14ac:dyDescent="0.25">
      <c r="A41" t="s">
        <v>22</v>
      </c>
      <c r="B41">
        <v>709</v>
      </c>
      <c r="C41" t="s">
        <v>38</v>
      </c>
      <c r="D41">
        <v>244</v>
      </c>
      <c r="E41">
        <v>400010</v>
      </c>
      <c r="F41">
        <v>349</v>
      </c>
      <c r="G41">
        <v>349007</v>
      </c>
      <c r="J41">
        <v>120</v>
      </c>
      <c r="K41">
        <v>272042526</v>
      </c>
      <c r="L41">
        <v>0</v>
      </c>
      <c r="M41">
        <v>0</v>
      </c>
      <c r="N41">
        <v>0</v>
      </c>
      <c r="O41">
        <v>0</v>
      </c>
      <c r="P41">
        <v>0</v>
      </c>
      <c r="Q41">
        <v>0</v>
      </c>
      <c r="R41">
        <v>171800</v>
      </c>
      <c r="S41">
        <v>0</v>
      </c>
      <c r="T41">
        <v>0</v>
      </c>
      <c r="U41">
        <v>171800</v>
      </c>
      <c r="V41">
        <v>-171800</v>
      </c>
      <c r="X41" s="27" t="str">
        <f>VLOOKUP(Результат[[#This Row],[Тип средств]],Таблица4[],2,0)</f>
        <v>Бюджетные средства (Бюджет муниципального образования)</v>
      </c>
      <c r="Y41" s="27" t="str">
        <f>VLOOKUP(Результат[[#This Row],[Тип средств]],Таблица4[],3,0)</f>
        <v>Местный бюджет</v>
      </c>
      <c r="Z41" s="27" t="str">
        <f>IF(LEFT(Результат[[#This Row],[ЦСР]],2)="06",VLOOKUP(Результат[[#This Row],[ЦСР]],Таблица3[[ЦСР]:[Пункт подпрограммы]],4,0),"")</f>
        <v>1.1.2</v>
      </c>
      <c r="AA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1" s="27" t="str">
        <f t="shared" si="0"/>
        <v>КФКиС</v>
      </c>
    </row>
    <row r="42" spans="1:29" x14ac:dyDescent="0.25">
      <c r="A42" t="s">
        <v>22</v>
      </c>
      <c r="B42">
        <v>709</v>
      </c>
      <c r="C42" t="s">
        <v>39</v>
      </c>
      <c r="D42">
        <v>244</v>
      </c>
      <c r="E42">
        <v>400010</v>
      </c>
      <c r="F42">
        <v>226</v>
      </c>
      <c r="G42">
        <v>226003</v>
      </c>
      <c r="J42">
        <v>120</v>
      </c>
      <c r="K42">
        <v>272042526</v>
      </c>
      <c r="L42">
        <v>0</v>
      </c>
      <c r="M42">
        <v>0</v>
      </c>
      <c r="N42">
        <v>0</v>
      </c>
      <c r="O42">
        <v>0</v>
      </c>
      <c r="P42">
        <v>0</v>
      </c>
      <c r="Q42">
        <v>0</v>
      </c>
      <c r="R42">
        <v>0</v>
      </c>
      <c r="S42">
        <v>642062</v>
      </c>
      <c r="T42">
        <v>151792</v>
      </c>
      <c r="U42">
        <v>793854</v>
      </c>
      <c r="V42">
        <v>-793854</v>
      </c>
      <c r="X42" s="27" t="str">
        <f>VLOOKUP(Результат[[#This Row],[Тип средств]],Таблица4[],2,0)</f>
        <v>Бюджетные средства (Бюджет муниципального образования)</v>
      </c>
      <c r="Y42" s="27" t="str">
        <f>VLOOKUP(Результат[[#This Row],[Тип средств]],Таблица4[],3,0)</f>
        <v>Местный бюджет</v>
      </c>
      <c r="Z42" s="27" t="str">
        <f>IF(LEFT(Результат[[#This Row],[ЦСР]],2)="06",VLOOKUP(Результат[[#This Row],[ЦСР]],Таблица3[[ЦСР]:[Пункт подпрограммы]],4,0),"")</f>
        <v>1.1.3</v>
      </c>
      <c r="AA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2" s="27" t="str">
        <f t="shared" si="0"/>
        <v>КФКиС</v>
      </c>
    </row>
    <row r="43" spans="1:29" x14ac:dyDescent="0.25">
      <c r="A43" t="s">
        <v>22</v>
      </c>
      <c r="B43">
        <v>1101</v>
      </c>
      <c r="C43" t="s">
        <v>40</v>
      </c>
      <c r="D43">
        <v>611</v>
      </c>
      <c r="E43">
        <v>400010</v>
      </c>
      <c r="F43">
        <v>241</v>
      </c>
      <c r="G43">
        <v>211001</v>
      </c>
      <c r="H43" t="s">
        <v>29</v>
      </c>
      <c r="J43">
        <v>910</v>
      </c>
      <c r="K43">
        <v>272042534</v>
      </c>
      <c r="L43">
        <v>-220800</v>
      </c>
      <c r="M43">
        <v>0</v>
      </c>
      <c r="N43">
        <v>0</v>
      </c>
      <c r="O43">
        <v>10221306.689999999</v>
      </c>
      <c r="P43">
        <v>-10442106.689999999</v>
      </c>
      <c r="Q43">
        <v>14920000</v>
      </c>
      <c r="R43">
        <v>22265000</v>
      </c>
      <c r="S43">
        <v>16965000</v>
      </c>
      <c r="T43">
        <v>26446300</v>
      </c>
      <c r="U43">
        <v>80596300</v>
      </c>
      <c r="V43">
        <v>-80817100</v>
      </c>
      <c r="X43" s="27" t="str">
        <f>VLOOKUP(Результат[[#This Row],[Тип средств]],Таблица4[],2,0)</f>
        <v>Бюджетные средства (Бюджет муниципального образования)</v>
      </c>
      <c r="Y43" s="27" t="str">
        <f>VLOOKUP(Результат[[#This Row],[Тип средств]],Таблица4[],3,0)</f>
        <v>Местный бюджет</v>
      </c>
      <c r="Z43" s="27" t="str">
        <f>IF(LEFT(Результат[[#This Row],[ЦСР]],2)="06",VLOOKUP(Результат[[#This Row],[ЦСР]],Таблица3[[ЦСР]:[Пункт подпрограммы]],4,0),"")</f>
        <v>1.1.4</v>
      </c>
      <c r="AA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3" s="27" t="str">
        <f t="shared" si="0"/>
        <v>КФКиС</v>
      </c>
    </row>
    <row r="44" spans="1:29" x14ac:dyDescent="0.25">
      <c r="A44" t="s">
        <v>22</v>
      </c>
      <c r="B44">
        <v>1101</v>
      </c>
      <c r="C44" t="s">
        <v>40</v>
      </c>
      <c r="D44">
        <v>611</v>
      </c>
      <c r="E44">
        <v>400010</v>
      </c>
      <c r="F44">
        <v>241</v>
      </c>
      <c r="G44">
        <v>211001</v>
      </c>
      <c r="H44" t="s">
        <v>31</v>
      </c>
      <c r="J44">
        <v>910</v>
      </c>
      <c r="K44">
        <v>272042534</v>
      </c>
      <c r="L44">
        <v>-110000</v>
      </c>
      <c r="M44">
        <v>0</v>
      </c>
      <c r="N44">
        <v>0</v>
      </c>
      <c r="O44">
        <v>4456703.6100000003</v>
      </c>
      <c r="P44">
        <v>-4566703.6100000003</v>
      </c>
      <c r="Q44">
        <v>7425900</v>
      </c>
      <c r="R44">
        <v>11990000</v>
      </c>
      <c r="S44">
        <v>7980000</v>
      </c>
      <c r="T44">
        <v>11980000</v>
      </c>
      <c r="U44">
        <v>39375900</v>
      </c>
      <c r="V44">
        <v>-39485900</v>
      </c>
      <c r="X44" s="27" t="str">
        <f>VLOOKUP(Результат[[#This Row],[Тип средств]],Таблица4[],2,0)</f>
        <v>Бюджетные средства (Бюджет муниципального образования)</v>
      </c>
      <c r="Y44" s="27" t="str">
        <f>VLOOKUP(Результат[[#This Row],[Тип средств]],Таблица4[],3,0)</f>
        <v>Местный бюджет</v>
      </c>
      <c r="Z44" s="27" t="str">
        <f>IF(LEFT(Результат[[#This Row],[ЦСР]],2)="06",VLOOKUP(Результат[[#This Row],[ЦСР]],Таблица3[[ЦСР]:[Пункт подпрограммы]],4,0),"")</f>
        <v>1.1.4</v>
      </c>
      <c r="AA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4" s="27" t="str">
        <f t="shared" si="0"/>
        <v>КФКиС</v>
      </c>
    </row>
    <row r="45" spans="1:29" x14ac:dyDescent="0.25">
      <c r="A45" t="s">
        <v>22</v>
      </c>
      <c r="B45">
        <v>1101</v>
      </c>
      <c r="C45" t="s">
        <v>40</v>
      </c>
      <c r="D45">
        <v>611</v>
      </c>
      <c r="E45">
        <v>400010</v>
      </c>
      <c r="F45">
        <v>241</v>
      </c>
      <c r="G45">
        <v>211001</v>
      </c>
      <c r="H45" t="s">
        <v>24</v>
      </c>
      <c r="J45">
        <v>910</v>
      </c>
      <c r="K45">
        <v>272042534</v>
      </c>
      <c r="L45">
        <v>-200000</v>
      </c>
      <c r="M45">
        <v>0</v>
      </c>
      <c r="N45">
        <v>0</v>
      </c>
      <c r="O45">
        <v>8388605.2400000002</v>
      </c>
      <c r="P45">
        <v>-8588605.2400000002</v>
      </c>
      <c r="Q45">
        <v>12950000</v>
      </c>
      <c r="R45">
        <v>16950000</v>
      </c>
      <c r="S45">
        <v>14950000</v>
      </c>
      <c r="T45">
        <v>15587200</v>
      </c>
      <c r="U45">
        <v>60437200</v>
      </c>
      <c r="V45">
        <v>-60637200</v>
      </c>
      <c r="X45" s="27" t="str">
        <f>VLOOKUP(Результат[[#This Row],[Тип средств]],Таблица4[],2,0)</f>
        <v>Бюджетные средства (Бюджет муниципального образования)</v>
      </c>
      <c r="Y45" s="27" t="str">
        <f>VLOOKUP(Результат[[#This Row],[Тип средств]],Таблица4[],3,0)</f>
        <v>Местный бюджет</v>
      </c>
      <c r="Z45" s="27" t="str">
        <f>IF(LEFT(Результат[[#This Row],[ЦСР]],2)="06",VLOOKUP(Результат[[#This Row],[ЦСР]],Таблица3[[ЦСР]:[Пункт подпрограммы]],4,0),"")</f>
        <v>1.1.4</v>
      </c>
      <c r="AA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5" s="27" t="str">
        <f t="shared" si="0"/>
        <v>КФКиС</v>
      </c>
    </row>
    <row r="46" spans="1:29" x14ac:dyDescent="0.25">
      <c r="A46" t="s">
        <v>22</v>
      </c>
      <c r="B46">
        <v>1101</v>
      </c>
      <c r="C46" t="s">
        <v>40</v>
      </c>
      <c r="D46">
        <v>611</v>
      </c>
      <c r="E46">
        <v>400010</v>
      </c>
      <c r="F46">
        <v>241</v>
      </c>
      <c r="G46">
        <v>211001</v>
      </c>
      <c r="H46" t="s">
        <v>32</v>
      </c>
      <c r="J46">
        <v>910</v>
      </c>
      <c r="K46">
        <v>272042534</v>
      </c>
      <c r="L46">
        <v>-200000</v>
      </c>
      <c r="M46">
        <v>0</v>
      </c>
      <c r="N46">
        <v>0</v>
      </c>
      <c r="O46">
        <v>10717630.26</v>
      </c>
      <c r="P46">
        <v>-10917630.26</v>
      </c>
      <c r="Q46">
        <v>16931800</v>
      </c>
      <c r="R46">
        <v>25422700</v>
      </c>
      <c r="S46">
        <v>25422700</v>
      </c>
      <c r="T46">
        <v>16931800</v>
      </c>
      <c r="U46">
        <v>84709000</v>
      </c>
      <c r="V46">
        <v>-84909000</v>
      </c>
      <c r="X46" s="27" t="str">
        <f>VLOOKUP(Результат[[#This Row],[Тип средств]],Таблица4[],2,0)</f>
        <v>Бюджетные средства (Бюджет муниципального образования)</v>
      </c>
      <c r="Y46" s="27" t="str">
        <f>VLOOKUP(Результат[[#This Row],[Тип средств]],Таблица4[],3,0)</f>
        <v>Местный бюджет</v>
      </c>
      <c r="Z46" s="27" t="str">
        <f>IF(LEFT(Результат[[#This Row],[ЦСР]],2)="06",VLOOKUP(Результат[[#This Row],[ЦСР]],Таблица3[[ЦСР]:[Пункт подпрограммы]],4,0),"")</f>
        <v>1.1.4</v>
      </c>
      <c r="AA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6" s="27" t="str">
        <f t="shared" si="0"/>
        <v>КФКиС</v>
      </c>
    </row>
    <row r="47" spans="1:29" x14ac:dyDescent="0.25">
      <c r="A47" t="s">
        <v>22</v>
      </c>
      <c r="B47">
        <v>1101</v>
      </c>
      <c r="C47" t="s">
        <v>40</v>
      </c>
      <c r="D47">
        <v>611</v>
      </c>
      <c r="E47">
        <v>400010</v>
      </c>
      <c r="F47">
        <v>241</v>
      </c>
      <c r="G47">
        <v>211002</v>
      </c>
      <c r="H47" t="s">
        <v>29</v>
      </c>
      <c r="J47">
        <v>910</v>
      </c>
      <c r="K47">
        <v>272042534</v>
      </c>
      <c r="L47">
        <v>0</v>
      </c>
      <c r="M47">
        <v>0</v>
      </c>
      <c r="N47">
        <v>0</v>
      </c>
      <c r="O47">
        <v>5000</v>
      </c>
      <c r="P47">
        <v>-5000</v>
      </c>
      <c r="Q47">
        <v>5000</v>
      </c>
      <c r="R47">
        <v>10000</v>
      </c>
      <c r="S47">
        <v>5000</v>
      </c>
      <c r="T47">
        <v>511700</v>
      </c>
      <c r="U47">
        <v>531700</v>
      </c>
      <c r="V47">
        <v>-531700</v>
      </c>
      <c r="X47" s="27" t="str">
        <f>VLOOKUP(Результат[[#This Row],[Тип средств]],Таблица4[],2,0)</f>
        <v>Бюджетные средства (Бюджет муниципального образования)</v>
      </c>
      <c r="Y47" s="27" t="str">
        <f>VLOOKUP(Результат[[#This Row],[Тип средств]],Таблица4[],3,0)</f>
        <v>Местный бюджет</v>
      </c>
      <c r="Z47" s="27" t="str">
        <f>IF(LEFT(Результат[[#This Row],[ЦСР]],2)="06",VLOOKUP(Результат[[#This Row],[ЦСР]],Таблица3[[ЦСР]:[Пункт подпрограммы]],4,0),"")</f>
        <v>1.1.4</v>
      </c>
      <c r="AA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7" s="27" t="str">
        <f t="shared" si="0"/>
        <v>КФКиС</v>
      </c>
    </row>
    <row r="48" spans="1:29" x14ac:dyDescent="0.25">
      <c r="A48" t="s">
        <v>22</v>
      </c>
      <c r="B48">
        <v>1101</v>
      </c>
      <c r="C48" t="s">
        <v>40</v>
      </c>
      <c r="D48">
        <v>611</v>
      </c>
      <c r="E48">
        <v>400010</v>
      </c>
      <c r="F48">
        <v>241</v>
      </c>
      <c r="G48">
        <v>211002</v>
      </c>
      <c r="H48" t="s">
        <v>31</v>
      </c>
      <c r="J48">
        <v>910</v>
      </c>
      <c r="K48">
        <v>272042534</v>
      </c>
      <c r="L48">
        <v>0</v>
      </c>
      <c r="M48">
        <v>0</v>
      </c>
      <c r="N48">
        <v>0</v>
      </c>
      <c r="O48">
        <v>0</v>
      </c>
      <c r="P48">
        <v>0</v>
      </c>
      <c r="Q48">
        <v>0</v>
      </c>
      <c r="R48">
        <v>10000</v>
      </c>
      <c r="S48">
        <v>10000</v>
      </c>
      <c r="T48">
        <v>143700</v>
      </c>
      <c r="U48">
        <v>163700</v>
      </c>
      <c r="V48">
        <v>-163700</v>
      </c>
      <c r="X48" s="27" t="str">
        <f>VLOOKUP(Результат[[#This Row],[Тип средств]],Таблица4[],2,0)</f>
        <v>Бюджетные средства (Бюджет муниципального образования)</v>
      </c>
      <c r="Y48" s="27" t="str">
        <f>VLOOKUP(Результат[[#This Row],[Тип средств]],Таблица4[],3,0)</f>
        <v>Местный бюджет</v>
      </c>
      <c r="Z48" s="27" t="str">
        <f>IF(LEFT(Результат[[#This Row],[ЦСР]],2)="06",VLOOKUP(Результат[[#This Row],[ЦСР]],Таблица3[[ЦСР]:[Пункт подпрограммы]],4,0),"")</f>
        <v>1.1.4</v>
      </c>
      <c r="AA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8" s="27" t="str">
        <f t="shared" si="0"/>
        <v>КФКиС</v>
      </c>
    </row>
    <row r="49" spans="1:29" x14ac:dyDescent="0.25">
      <c r="A49" t="s">
        <v>22</v>
      </c>
      <c r="B49">
        <v>1101</v>
      </c>
      <c r="C49" t="s">
        <v>40</v>
      </c>
      <c r="D49">
        <v>611</v>
      </c>
      <c r="E49">
        <v>400010</v>
      </c>
      <c r="F49">
        <v>241</v>
      </c>
      <c r="G49">
        <v>211002</v>
      </c>
      <c r="H49" t="s">
        <v>24</v>
      </c>
      <c r="J49">
        <v>910</v>
      </c>
      <c r="K49">
        <v>272042534</v>
      </c>
      <c r="L49">
        <v>0</v>
      </c>
      <c r="M49">
        <v>0</v>
      </c>
      <c r="N49">
        <v>0</v>
      </c>
      <c r="O49">
        <v>0</v>
      </c>
      <c r="P49">
        <v>0</v>
      </c>
      <c r="Q49">
        <v>130000</v>
      </c>
      <c r="R49">
        <v>130000</v>
      </c>
      <c r="S49">
        <v>130000</v>
      </c>
      <c r="T49">
        <v>92800</v>
      </c>
      <c r="U49">
        <v>482800</v>
      </c>
      <c r="V49">
        <v>-482800</v>
      </c>
      <c r="X49" s="27" t="str">
        <f>VLOOKUP(Результат[[#This Row],[Тип средств]],Таблица4[],2,0)</f>
        <v>Бюджетные средства (Бюджет муниципального образования)</v>
      </c>
      <c r="Y49" s="27" t="str">
        <f>VLOOKUP(Результат[[#This Row],[Тип средств]],Таблица4[],3,0)</f>
        <v>Местный бюджет</v>
      </c>
      <c r="Z49" s="27" t="str">
        <f>IF(LEFT(Результат[[#This Row],[ЦСР]],2)="06",VLOOKUP(Результат[[#This Row],[ЦСР]],Таблица3[[ЦСР]:[Пункт подпрограммы]],4,0),"")</f>
        <v>1.1.4</v>
      </c>
      <c r="AA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49" s="27" t="str">
        <f t="shared" si="0"/>
        <v>КФКиС</v>
      </c>
    </row>
    <row r="50" spans="1:29" x14ac:dyDescent="0.25">
      <c r="A50" t="s">
        <v>22</v>
      </c>
      <c r="B50">
        <v>1101</v>
      </c>
      <c r="C50" t="s">
        <v>40</v>
      </c>
      <c r="D50">
        <v>611</v>
      </c>
      <c r="E50">
        <v>400010</v>
      </c>
      <c r="F50">
        <v>241</v>
      </c>
      <c r="G50">
        <v>211002</v>
      </c>
      <c r="H50" t="s">
        <v>32</v>
      </c>
      <c r="J50">
        <v>910</v>
      </c>
      <c r="K50">
        <v>272042534</v>
      </c>
      <c r="L50">
        <v>0</v>
      </c>
      <c r="M50">
        <v>0</v>
      </c>
      <c r="N50">
        <v>0</v>
      </c>
      <c r="O50">
        <v>10000</v>
      </c>
      <c r="P50">
        <v>-10000</v>
      </c>
      <c r="Q50">
        <v>64520</v>
      </c>
      <c r="R50">
        <v>96780</v>
      </c>
      <c r="S50">
        <v>96780</v>
      </c>
      <c r="T50">
        <v>64520</v>
      </c>
      <c r="U50">
        <v>322600</v>
      </c>
      <c r="V50">
        <v>-322600</v>
      </c>
      <c r="X50" s="27" t="str">
        <f>VLOOKUP(Результат[[#This Row],[Тип средств]],Таблица4[],2,0)</f>
        <v>Бюджетные средства (Бюджет муниципального образования)</v>
      </c>
      <c r="Y50" s="27" t="str">
        <f>VLOOKUP(Результат[[#This Row],[Тип средств]],Таблица4[],3,0)</f>
        <v>Местный бюджет</v>
      </c>
      <c r="Z50" s="27" t="str">
        <f>IF(LEFT(Результат[[#This Row],[ЦСР]],2)="06",VLOOKUP(Результат[[#This Row],[ЦСР]],Таблица3[[ЦСР]:[Пункт подпрограммы]],4,0),"")</f>
        <v>1.1.4</v>
      </c>
      <c r="AA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0" s="27" t="str">
        <f t="shared" si="0"/>
        <v>КФКиС</v>
      </c>
    </row>
    <row r="51" spans="1:29" x14ac:dyDescent="0.25">
      <c r="A51" t="s">
        <v>22</v>
      </c>
      <c r="B51">
        <v>1101</v>
      </c>
      <c r="C51" t="s">
        <v>40</v>
      </c>
      <c r="D51">
        <v>611</v>
      </c>
      <c r="E51">
        <v>400010</v>
      </c>
      <c r="F51">
        <v>241</v>
      </c>
      <c r="G51">
        <v>212001</v>
      </c>
      <c r="H51" t="s">
        <v>32</v>
      </c>
      <c r="J51">
        <v>910</v>
      </c>
      <c r="K51">
        <v>272042534</v>
      </c>
      <c r="L51">
        <v>0</v>
      </c>
      <c r="M51">
        <v>0</v>
      </c>
      <c r="N51">
        <v>0</v>
      </c>
      <c r="O51">
        <v>0</v>
      </c>
      <c r="P51">
        <v>0</v>
      </c>
      <c r="Q51">
        <v>4000</v>
      </c>
      <c r="R51">
        <v>0</v>
      </c>
      <c r="S51">
        <v>0</v>
      </c>
      <c r="T51">
        <v>0</v>
      </c>
      <c r="U51">
        <v>4000</v>
      </c>
      <c r="V51">
        <v>-4000</v>
      </c>
      <c r="X51" s="27" t="str">
        <f>VLOOKUP(Результат[[#This Row],[Тип средств]],Таблица4[],2,0)</f>
        <v>Бюджетные средства (Бюджет муниципального образования)</v>
      </c>
      <c r="Y51" s="27" t="str">
        <f>VLOOKUP(Результат[[#This Row],[Тип средств]],Таблица4[],3,0)</f>
        <v>Местный бюджет</v>
      </c>
      <c r="Z51" s="27" t="str">
        <f>IF(LEFT(Результат[[#This Row],[ЦСР]],2)="06",VLOOKUP(Результат[[#This Row],[ЦСР]],Таблица3[[ЦСР]:[Пункт подпрограммы]],4,0),"")</f>
        <v>1.1.4</v>
      </c>
      <c r="AA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1" s="27" t="str">
        <f t="shared" si="0"/>
        <v>КФКиС</v>
      </c>
    </row>
    <row r="52" spans="1:29" x14ac:dyDescent="0.25">
      <c r="A52" t="s">
        <v>22</v>
      </c>
      <c r="B52">
        <v>1101</v>
      </c>
      <c r="C52" t="s">
        <v>40</v>
      </c>
      <c r="D52">
        <v>611</v>
      </c>
      <c r="E52">
        <v>400010</v>
      </c>
      <c r="F52">
        <v>241</v>
      </c>
      <c r="G52">
        <v>212002</v>
      </c>
      <c r="H52" t="s">
        <v>29</v>
      </c>
      <c r="J52">
        <v>910</v>
      </c>
      <c r="K52">
        <v>272042535</v>
      </c>
      <c r="L52">
        <v>0</v>
      </c>
      <c r="M52">
        <v>0</v>
      </c>
      <c r="N52">
        <v>0</v>
      </c>
      <c r="O52">
        <v>70500</v>
      </c>
      <c r="P52">
        <v>-70500</v>
      </c>
      <c r="Q52">
        <v>170600</v>
      </c>
      <c r="R52">
        <v>73500</v>
      </c>
      <c r="S52">
        <v>3800</v>
      </c>
      <c r="T52">
        <v>53200</v>
      </c>
      <c r="U52">
        <v>301100</v>
      </c>
      <c r="V52">
        <v>-301100</v>
      </c>
      <c r="X52" s="27" t="str">
        <f>VLOOKUP(Результат[[#This Row],[Тип средств]],Таблица4[],2,0)</f>
        <v>Бюджетные средства (Бюджет муниципального образования)</v>
      </c>
      <c r="Y52" s="27" t="str">
        <f>VLOOKUP(Результат[[#This Row],[Тип средств]],Таблица4[],3,0)</f>
        <v>Местный бюджет</v>
      </c>
      <c r="Z52" s="27" t="str">
        <f>IF(LEFT(Результат[[#This Row],[ЦСР]],2)="06",VLOOKUP(Результат[[#This Row],[ЦСР]],Таблица3[[ЦСР]:[Пункт подпрограммы]],4,0),"")</f>
        <v>1.1.4</v>
      </c>
      <c r="AA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2" s="27" t="str">
        <f t="shared" si="0"/>
        <v>КФКиС</v>
      </c>
    </row>
    <row r="53" spans="1:29" x14ac:dyDescent="0.25">
      <c r="A53" t="s">
        <v>22</v>
      </c>
      <c r="B53">
        <v>1101</v>
      </c>
      <c r="C53" t="s">
        <v>40</v>
      </c>
      <c r="D53">
        <v>611</v>
      </c>
      <c r="E53">
        <v>400010</v>
      </c>
      <c r="F53">
        <v>241</v>
      </c>
      <c r="G53">
        <v>212002</v>
      </c>
      <c r="H53" t="s">
        <v>31</v>
      </c>
      <c r="J53">
        <v>910</v>
      </c>
      <c r="K53">
        <v>272042535</v>
      </c>
      <c r="L53">
        <v>0</v>
      </c>
      <c r="M53">
        <v>0</v>
      </c>
      <c r="N53">
        <v>0</v>
      </c>
      <c r="O53">
        <v>10400</v>
      </c>
      <c r="P53">
        <v>-10400</v>
      </c>
      <c r="Q53">
        <v>35300</v>
      </c>
      <c r="R53">
        <v>55600</v>
      </c>
      <c r="S53">
        <v>15800</v>
      </c>
      <c r="T53">
        <v>12000</v>
      </c>
      <c r="U53">
        <v>118700</v>
      </c>
      <c r="V53">
        <v>-118700</v>
      </c>
      <c r="X53" s="27" t="str">
        <f>VLOOKUP(Результат[[#This Row],[Тип средств]],Таблица4[],2,0)</f>
        <v>Бюджетные средства (Бюджет муниципального образования)</v>
      </c>
      <c r="Y53" s="27" t="str">
        <f>VLOOKUP(Результат[[#This Row],[Тип средств]],Таблица4[],3,0)</f>
        <v>Местный бюджет</v>
      </c>
      <c r="Z53" s="27" t="str">
        <f>IF(LEFT(Результат[[#This Row],[ЦСР]],2)="06",VLOOKUP(Результат[[#This Row],[ЦСР]],Таблица3[[ЦСР]:[Пункт подпрограммы]],4,0),"")</f>
        <v>1.1.4</v>
      </c>
      <c r="AA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3" s="27" t="str">
        <f t="shared" si="0"/>
        <v>КФКиС</v>
      </c>
    </row>
    <row r="54" spans="1:29" x14ac:dyDescent="0.25">
      <c r="A54" t="s">
        <v>22</v>
      </c>
      <c r="B54">
        <v>1101</v>
      </c>
      <c r="C54" t="s">
        <v>40</v>
      </c>
      <c r="D54">
        <v>611</v>
      </c>
      <c r="E54">
        <v>400010</v>
      </c>
      <c r="F54">
        <v>241</v>
      </c>
      <c r="G54">
        <v>212002</v>
      </c>
      <c r="H54" t="s">
        <v>24</v>
      </c>
      <c r="J54">
        <v>910</v>
      </c>
      <c r="K54">
        <v>272042535</v>
      </c>
      <c r="L54">
        <v>0</v>
      </c>
      <c r="M54">
        <v>0</v>
      </c>
      <c r="N54">
        <v>0</v>
      </c>
      <c r="O54">
        <v>95500</v>
      </c>
      <c r="P54">
        <v>-95500</v>
      </c>
      <c r="Q54">
        <v>176500</v>
      </c>
      <c r="R54">
        <v>25000</v>
      </c>
      <c r="S54">
        <v>65000</v>
      </c>
      <c r="T54">
        <v>56100</v>
      </c>
      <c r="U54">
        <v>322600</v>
      </c>
      <c r="V54">
        <v>-322600</v>
      </c>
      <c r="X54" s="27" t="str">
        <f>VLOOKUP(Результат[[#This Row],[Тип средств]],Таблица4[],2,0)</f>
        <v>Бюджетные средства (Бюджет муниципального образования)</v>
      </c>
      <c r="Y54" s="27" t="str">
        <f>VLOOKUP(Результат[[#This Row],[Тип средств]],Таблица4[],3,0)</f>
        <v>Местный бюджет</v>
      </c>
      <c r="Z54" s="27" t="str">
        <f>IF(LEFT(Результат[[#This Row],[ЦСР]],2)="06",VLOOKUP(Результат[[#This Row],[ЦСР]],Таблица3[[ЦСР]:[Пункт подпрограммы]],4,0),"")</f>
        <v>1.1.4</v>
      </c>
      <c r="AA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4" s="27" t="str">
        <f t="shared" si="0"/>
        <v>КФКиС</v>
      </c>
    </row>
    <row r="55" spans="1:29" x14ac:dyDescent="0.25">
      <c r="A55" t="s">
        <v>22</v>
      </c>
      <c r="B55">
        <v>1101</v>
      </c>
      <c r="C55" t="s">
        <v>40</v>
      </c>
      <c r="D55">
        <v>611</v>
      </c>
      <c r="E55">
        <v>400010</v>
      </c>
      <c r="F55">
        <v>241</v>
      </c>
      <c r="G55">
        <v>212002</v>
      </c>
      <c r="H55" t="s">
        <v>32</v>
      </c>
      <c r="J55">
        <v>910</v>
      </c>
      <c r="K55">
        <v>272042535</v>
      </c>
      <c r="L55">
        <v>0</v>
      </c>
      <c r="M55">
        <v>0</v>
      </c>
      <c r="N55">
        <v>0</v>
      </c>
      <c r="O55">
        <v>3300</v>
      </c>
      <c r="P55">
        <v>-3300</v>
      </c>
      <c r="Q55">
        <v>90600</v>
      </c>
      <c r="R55">
        <v>87000</v>
      </c>
      <c r="S55">
        <v>84400</v>
      </c>
      <c r="T55">
        <v>6600</v>
      </c>
      <c r="U55">
        <v>268600</v>
      </c>
      <c r="V55">
        <v>-268600</v>
      </c>
      <c r="X55" s="27" t="str">
        <f>VLOOKUP(Результат[[#This Row],[Тип средств]],Таблица4[],2,0)</f>
        <v>Бюджетные средства (Бюджет муниципального образования)</v>
      </c>
      <c r="Y55" s="27" t="str">
        <f>VLOOKUP(Результат[[#This Row],[Тип средств]],Таблица4[],3,0)</f>
        <v>Местный бюджет</v>
      </c>
      <c r="Z55" s="27" t="str">
        <f>IF(LEFT(Результат[[#This Row],[ЦСР]],2)="06",VLOOKUP(Результат[[#This Row],[ЦСР]],Таблица3[[ЦСР]:[Пункт подпрограммы]],4,0),"")</f>
        <v>1.1.4</v>
      </c>
      <c r="AA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5" s="27" t="str">
        <f t="shared" si="0"/>
        <v>КФКиС</v>
      </c>
    </row>
    <row r="56" spans="1:29" x14ac:dyDescent="0.25">
      <c r="A56" t="s">
        <v>22</v>
      </c>
      <c r="B56">
        <v>1101</v>
      </c>
      <c r="C56" t="s">
        <v>40</v>
      </c>
      <c r="D56">
        <v>611</v>
      </c>
      <c r="E56">
        <v>400010</v>
      </c>
      <c r="F56">
        <v>241</v>
      </c>
      <c r="G56">
        <v>213001</v>
      </c>
      <c r="H56" t="s">
        <v>29</v>
      </c>
      <c r="J56">
        <v>910</v>
      </c>
      <c r="K56">
        <v>272042534</v>
      </c>
      <c r="L56">
        <v>0</v>
      </c>
      <c r="M56">
        <v>0</v>
      </c>
      <c r="N56">
        <v>0</v>
      </c>
      <c r="O56">
        <v>1906556.48</v>
      </c>
      <c r="P56">
        <v>-1906556.48</v>
      </c>
      <c r="Q56">
        <v>4530000</v>
      </c>
      <c r="R56">
        <v>6734600</v>
      </c>
      <c r="S56">
        <v>5134000</v>
      </c>
      <c r="T56">
        <v>8008200</v>
      </c>
      <c r="U56">
        <v>24406800</v>
      </c>
      <c r="V56">
        <v>-24406800</v>
      </c>
      <c r="X56" s="27" t="str">
        <f>VLOOKUP(Результат[[#This Row],[Тип средств]],Таблица4[],2,0)</f>
        <v>Бюджетные средства (Бюджет муниципального образования)</v>
      </c>
      <c r="Y56" s="27" t="str">
        <f>VLOOKUP(Результат[[#This Row],[Тип средств]],Таблица4[],3,0)</f>
        <v>Местный бюджет</v>
      </c>
      <c r="Z56" s="27" t="str">
        <f>IF(LEFT(Результат[[#This Row],[ЦСР]],2)="06",VLOOKUP(Результат[[#This Row],[ЦСР]],Таблица3[[ЦСР]:[Пункт подпрограммы]],4,0),"")</f>
        <v>1.1.4</v>
      </c>
      <c r="AA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6" s="27" t="str">
        <f t="shared" si="0"/>
        <v>КФКиС</v>
      </c>
    </row>
    <row r="57" spans="1:29" x14ac:dyDescent="0.25">
      <c r="A57" t="s">
        <v>22</v>
      </c>
      <c r="B57">
        <v>1101</v>
      </c>
      <c r="C57" t="s">
        <v>40</v>
      </c>
      <c r="D57">
        <v>611</v>
      </c>
      <c r="E57">
        <v>400010</v>
      </c>
      <c r="F57">
        <v>241</v>
      </c>
      <c r="G57">
        <v>213001</v>
      </c>
      <c r="H57" t="s">
        <v>31</v>
      </c>
      <c r="J57">
        <v>910</v>
      </c>
      <c r="K57">
        <v>272042534</v>
      </c>
      <c r="L57">
        <v>0</v>
      </c>
      <c r="M57">
        <v>0</v>
      </c>
      <c r="N57">
        <v>0</v>
      </c>
      <c r="O57">
        <v>770184.64</v>
      </c>
      <c r="P57">
        <v>-770184.64</v>
      </c>
      <c r="Q57">
        <v>2260700</v>
      </c>
      <c r="R57">
        <v>3624000</v>
      </c>
      <c r="S57">
        <v>2416000</v>
      </c>
      <c r="T57">
        <v>3624000</v>
      </c>
      <c r="U57">
        <v>11924700</v>
      </c>
      <c r="V57">
        <v>-11924700</v>
      </c>
      <c r="X57" s="27" t="str">
        <f>VLOOKUP(Результат[[#This Row],[Тип средств]],Таблица4[],2,0)</f>
        <v>Бюджетные средства (Бюджет муниципального образования)</v>
      </c>
      <c r="Y57" s="27" t="str">
        <f>VLOOKUP(Результат[[#This Row],[Тип средств]],Таблица4[],3,0)</f>
        <v>Местный бюджет</v>
      </c>
      <c r="Z57" s="27" t="str">
        <f>IF(LEFT(Результат[[#This Row],[ЦСР]],2)="06",VLOOKUP(Результат[[#This Row],[ЦСР]],Таблица3[[ЦСР]:[Пункт подпрограммы]],4,0),"")</f>
        <v>1.1.4</v>
      </c>
      <c r="AA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7" s="27" t="str">
        <f t="shared" si="0"/>
        <v>КФКиС</v>
      </c>
    </row>
    <row r="58" spans="1:29" x14ac:dyDescent="0.25">
      <c r="A58" t="s">
        <v>22</v>
      </c>
      <c r="B58">
        <v>1101</v>
      </c>
      <c r="C58" t="s">
        <v>40</v>
      </c>
      <c r="D58">
        <v>611</v>
      </c>
      <c r="E58">
        <v>400010</v>
      </c>
      <c r="F58">
        <v>241</v>
      </c>
      <c r="G58">
        <v>213001</v>
      </c>
      <c r="H58" t="s">
        <v>24</v>
      </c>
      <c r="J58">
        <v>910</v>
      </c>
      <c r="K58">
        <v>272042534</v>
      </c>
      <c r="L58">
        <v>0</v>
      </c>
      <c r="M58">
        <v>0</v>
      </c>
      <c r="N58">
        <v>0</v>
      </c>
      <c r="O58">
        <v>1495441.22</v>
      </c>
      <c r="P58">
        <v>-1495441.22</v>
      </c>
      <c r="Q58">
        <v>4500000</v>
      </c>
      <c r="R58">
        <v>5134000</v>
      </c>
      <c r="S58">
        <v>4530000</v>
      </c>
      <c r="T58">
        <v>4148400</v>
      </c>
      <c r="U58">
        <v>18312400</v>
      </c>
      <c r="V58">
        <v>-18312400</v>
      </c>
      <c r="X58" s="27" t="str">
        <f>VLOOKUP(Результат[[#This Row],[Тип средств]],Таблица4[],2,0)</f>
        <v>Бюджетные средства (Бюджет муниципального образования)</v>
      </c>
      <c r="Y58" s="27" t="str">
        <f>VLOOKUP(Результат[[#This Row],[Тип средств]],Таблица4[],3,0)</f>
        <v>Местный бюджет</v>
      </c>
      <c r="Z58" s="27" t="str">
        <f>IF(LEFT(Результат[[#This Row],[ЦСР]],2)="06",VLOOKUP(Результат[[#This Row],[ЦСР]],Таблица3[[ЦСР]:[Пункт подпрограммы]],4,0),"")</f>
        <v>1.1.4</v>
      </c>
      <c r="AA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8" s="27" t="str">
        <f t="shared" si="0"/>
        <v>КФКиС</v>
      </c>
    </row>
    <row r="59" spans="1:29" x14ac:dyDescent="0.25">
      <c r="A59" t="s">
        <v>22</v>
      </c>
      <c r="B59">
        <v>1101</v>
      </c>
      <c r="C59" t="s">
        <v>40</v>
      </c>
      <c r="D59">
        <v>611</v>
      </c>
      <c r="E59">
        <v>400010</v>
      </c>
      <c r="F59">
        <v>241</v>
      </c>
      <c r="G59">
        <v>213001</v>
      </c>
      <c r="H59" t="s">
        <v>32</v>
      </c>
      <c r="J59">
        <v>910</v>
      </c>
      <c r="K59">
        <v>272042534</v>
      </c>
      <c r="L59">
        <v>0</v>
      </c>
      <c r="M59">
        <v>0</v>
      </c>
      <c r="N59">
        <v>0</v>
      </c>
      <c r="O59">
        <v>25229.09</v>
      </c>
      <c r="P59">
        <v>-25229.09</v>
      </c>
      <c r="Q59">
        <v>5128500</v>
      </c>
      <c r="R59">
        <v>7692750</v>
      </c>
      <c r="S59">
        <v>7692750</v>
      </c>
      <c r="T59">
        <v>5128500</v>
      </c>
      <c r="U59">
        <v>25642500</v>
      </c>
      <c r="V59">
        <v>-25642500</v>
      </c>
      <c r="X59" s="27" t="str">
        <f>VLOOKUP(Результат[[#This Row],[Тип средств]],Таблица4[],2,0)</f>
        <v>Бюджетные средства (Бюджет муниципального образования)</v>
      </c>
      <c r="Y59" s="27" t="str">
        <f>VLOOKUP(Результат[[#This Row],[Тип средств]],Таблица4[],3,0)</f>
        <v>Местный бюджет</v>
      </c>
      <c r="Z59" s="27" t="str">
        <f>IF(LEFT(Результат[[#This Row],[ЦСР]],2)="06",VLOOKUP(Результат[[#This Row],[ЦСР]],Таблица3[[ЦСР]:[Пункт подпрограммы]],4,0),"")</f>
        <v>1.1.4</v>
      </c>
      <c r="AA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59" s="27" t="str">
        <f t="shared" si="0"/>
        <v>КФКиС</v>
      </c>
    </row>
    <row r="60" spans="1:29" x14ac:dyDescent="0.25">
      <c r="A60" t="s">
        <v>22</v>
      </c>
      <c r="B60">
        <v>1101</v>
      </c>
      <c r="C60" t="s">
        <v>40</v>
      </c>
      <c r="D60">
        <v>611</v>
      </c>
      <c r="E60">
        <v>400010</v>
      </c>
      <c r="F60">
        <v>241</v>
      </c>
      <c r="G60">
        <v>213002</v>
      </c>
      <c r="H60" t="s">
        <v>29</v>
      </c>
      <c r="J60">
        <v>910</v>
      </c>
      <c r="K60">
        <v>272042621</v>
      </c>
      <c r="L60">
        <v>0</v>
      </c>
      <c r="M60">
        <v>0</v>
      </c>
      <c r="N60">
        <v>0</v>
      </c>
      <c r="O60">
        <v>0</v>
      </c>
      <c r="P60">
        <v>0</v>
      </c>
      <c r="Q60">
        <v>1600</v>
      </c>
      <c r="R60">
        <v>3000</v>
      </c>
      <c r="S60">
        <v>1500</v>
      </c>
      <c r="T60">
        <v>154500</v>
      </c>
      <c r="U60">
        <v>160600</v>
      </c>
      <c r="V60">
        <v>-160600</v>
      </c>
      <c r="X60" s="27" t="str">
        <f>VLOOKUP(Результат[[#This Row],[Тип средств]],Таблица4[],2,0)</f>
        <v>Бюджетные средства (Бюджет муниципального образования)</v>
      </c>
      <c r="Y60" s="27" t="str">
        <f>VLOOKUP(Результат[[#This Row],[Тип средств]],Таблица4[],3,0)</f>
        <v>Местный бюджет</v>
      </c>
      <c r="Z60" s="27" t="str">
        <f>IF(LEFT(Результат[[#This Row],[ЦСР]],2)="06",VLOOKUP(Результат[[#This Row],[ЦСР]],Таблица3[[ЦСР]:[Пункт подпрограммы]],4,0),"")</f>
        <v>1.1.4</v>
      </c>
      <c r="AA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0" s="27" t="str">
        <f t="shared" si="0"/>
        <v>КФКиС</v>
      </c>
    </row>
    <row r="61" spans="1:29" x14ac:dyDescent="0.25">
      <c r="A61" t="s">
        <v>22</v>
      </c>
      <c r="B61">
        <v>1101</v>
      </c>
      <c r="C61" t="s">
        <v>40</v>
      </c>
      <c r="D61">
        <v>611</v>
      </c>
      <c r="E61">
        <v>400010</v>
      </c>
      <c r="F61">
        <v>241</v>
      </c>
      <c r="G61">
        <v>213002</v>
      </c>
      <c r="H61" t="s">
        <v>31</v>
      </c>
      <c r="J61">
        <v>910</v>
      </c>
      <c r="K61">
        <v>272042621</v>
      </c>
      <c r="L61">
        <v>0</v>
      </c>
      <c r="M61">
        <v>0</v>
      </c>
      <c r="N61">
        <v>0</v>
      </c>
      <c r="O61">
        <v>0</v>
      </c>
      <c r="P61">
        <v>0</v>
      </c>
      <c r="Q61">
        <v>0</v>
      </c>
      <c r="R61">
        <v>3020</v>
      </c>
      <c r="S61">
        <v>3020</v>
      </c>
      <c r="T61">
        <v>43360</v>
      </c>
      <c r="U61">
        <v>49400</v>
      </c>
      <c r="V61">
        <v>-49400</v>
      </c>
      <c r="X61" s="27" t="str">
        <f>VLOOKUP(Результат[[#This Row],[Тип средств]],Таблица4[],2,0)</f>
        <v>Бюджетные средства (Бюджет муниципального образования)</v>
      </c>
      <c r="Y61" s="27" t="str">
        <f>VLOOKUP(Результат[[#This Row],[Тип средств]],Таблица4[],3,0)</f>
        <v>Местный бюджет</v>
      </c>
      <c r="Z61" s="27" t="str">
        <f>IF(LEFT(Результат[[#This Row],[ЦСР]],2)="06",VLOOKUP(Результат[[#This Row],[ЦСР]],Таблица3[[ЦСР]:[Пункт подпрограммы]],4,0),"")</f>
        <v>1.1.4</v>
      </c>
      <c r="AA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1" s="27" t="str">
        <f t="shared" si="0"/>
        <v>КФКиС</v>
      </c>
    </row>
    <row r="62" spans="1:29" x14ac:dyDescent="0.25">
      <c r="A62" t="s">
        <v>22</v>
      </c>
      <c r="B62">
        <v>1101</v>
      </c>
      <c r="C62" t="s">
        <v>40</v>
      </c>
      <c r="D62">
        <v>611</v>
      </c>
      <c r="E62">
        <v>400010</v>
      </c>
      <c r="F62">
        <v>241</v>
      </c>
      <c r="G62">
        <v>213002</v>
      </c>
      <c r="H62" t="s">
        <v>24</v>
      </c>
      <c r="J62">
        <v>910</v>
      </c>
      <c r="K62">
        <v>272042621</v>
      </c>
      <c r="L62">
        <v>0</v>
      </c>
      <c r="M62">
        <v>0</v>
      </c>
      <c r="N62">
        <v>0</v>
      </c>
      <c r="O62">
        <v>0</v>
      </c>
      <c r="P62">
        <v>0</v>
      </c>
      <c r="Q62">
        <v>39260</v>
      </c>
      <c r="R62">
        <v>39260</v>
      </c>
      <c r="S62">
        <v>39260</v>
      </c>
      <c r="T62">
        <v>28020</v>
      </c>
      <c r="U62">
        <v>145800</v>
      </c>
      <c r="V62">
        <v>-145800</v>
      </c>
      <c r="X62" s="27" t="str">
        <f>VLOOKUP(Результат[[#This Row],[Тип средств]],Таблица4[],2,0)</f>
        <v>Бюджетные средства (Бюджет муниципального образования)</v>
      </c>
      <c r="Y62" s="27" t="str">
        <f>VLOOKUP(Результат[[#This Row],[Тип средств]],Таблица4[],3,0)</f>
        <v>Местный бюджет</v>
      </c>
      <c r="Z62" s="27" t="str">
        <f>IF(LEFT(Результат[[#This Row],[ЦСР]],2)="06",VLOOKUP(Результат[[#This Row],[ЦСР]],Таблица3[[ЦСР]:[Пункт подпрограммы]],4,0),"")</f>
        <v>1.1.4</v>
      </c>
      <c r="AA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2" s="27" t="str">
        <f t="shared" si="0"/>
        <v>КФКиС</v>
      </c>
    </row>
    <row r="63" spans="1:29" x14ac:dyDescent="0.25">
      <c r="A63" t="s">
        <v>22</v>
      </c>
      <c r="B63">
        <v>1101</v>
      </c>
      <c r="C63" t="s">
        <v>40</v>
      </c>
      <c r="D63">
        <v>611</v>
      </c>
      <c r="E63">
        <v>400010</v>
      </c>
      <c r="F63">
        <v>241</v>
      </c>
      <c r="G63">
        <v>213002</v>
      </c>
      <c r="H63" t="s">
        <v>32</v>
      </c>
      <c r="J63">
        <v>910</v>
      </c>
      <c r="K63">
        <v>272042621</v>
      </c>
      <c r="L63">
        <v>0</v>
      </c>
      <c r="M63">
        <v>0</v>
      </c>
      <c r="N63">
        <v>0</v>
      </c>
      <c r="O63">
        <v>0</v>
      </c>
      <c r="P63">
        <v>0</v>
      </c>
      <c r="Q63">
        <v>19480</v>
      </c>
      <c r="R63">
        <v>29220</v>
      </c>
      <c r="S63">
        <v>29220</v>
      </c>
      <c r="T63">
        <v>19480</v>
      </c>
      <c r="U63">
        <v>97400</v>
      </c>
      <c r="V63">
        <v>-97400</v>
      </c>
      <c r="X63" s="27" t="str">
        <f>VLOOKUP(Результат[[#This Row],[Тип средств]],Таблица4[],2,0)</f>
        <v>Бюджетные средства (Бюджет муниципального образования)</v>
      </c>
      <c r="Y63" s="27" t="str">
        <f>VLOOKUP(Результат[[#This Row],[Тип средств]],Таблица4[],3,0)</f>
        <v>Местный бюджет</v>
      </c>
      <c r="Z63" s="27" t="str">
        <f>IF(LEFT(Результат[[#This Row],[ЦСР]],2)="06",VLOOKUP(Результат[[#This Row],[ЦСР]],Таблица3[[ЦСР]:[Пункт подпрограммы]],4,0),"")</f>
        <v>1.1.4</v>
      </c>
      <c r="AA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3" s="27" t="str">
        <f t="shared" si="0"/>
        <v>КФКиС</v>
      </c>
    </row>
    <row r="64" spans="1:29" x14ac:dyDescent="0.25">
      <c r="A64" t="s">
        <v>22</v>
      </c>
      <c r="B64">
        <v>1101</v>
      </c>
      <c r="C64" t="s">
        <v>40</v>
      </c>
      <c r="D64">
        <v>611</v>
      </c>
      <c r="E64">
        <v>400010</v>
      </c>
      <c r="F64">
        <v>241</v>
      </c>
      <c r="G64">
        <v>214001</v>
      </c>
      <c r="H64" t="s">
        <v>29</v>
      </c>
      <c r="J64">
        <v>910</v>
      </c>
      <c r="K64">
        <v>272042621</v>
      </c>
      <c r="L64">
        <v>0</v>
      </c>
      <c r="M64">
        <v>0</v>
      </c>
      <c r="N64">
        <v>0</v>
      </c>
      <c r="O64">
        <v>0</v>
      </c>
      <c r="P64">
        <v>0</v>
      </c>
      <c r="Q64">
        <v>100000</v>
      </c>
      <c r="R64">
        <v>800000</v>
      </c>
      <c r="S64">
        <v>1500000</v>
      </c>
      <c r="T64">
        <v>445800</v>
      </c>
      <c r="U64">
        <v>2845800</v>
      </c>
      <c r="V64">
        <v>-2845800</v>
      </c>
      <c r="X64" s="27" t="str">
        <f>VLOOKUP(Результат[[#This Row],[Тип средств]],Таблица4[],2,0)</f>
        <v>Бюджетные средства (Бюджет муниципального образования)</v>
      </c>
      <c r="Y64" s="27" t="str">
        <f>VLOOKUP(Результат[[#This Row],[Тип средств]],Таблица4[],3,0)</f>
        <v>Местный бюджет</v>
      </c>
      <c r="Z64" s="27" t="str">
        <f>IF(LEFT(Результат[[#This Row],[ЦСР]],2)="06",VLOOKUP(Результат[[#This Row],[ЦСР]],Таблица3[[ЦСР]:[Пункт подпрограммы]],4,0),"")</f>
        <v>1.1.4</v>
      </c>
      <c r="AA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4" s="27" t="str">
        <f t="shared" si="0"/>
        <v>КФКиС</v>
      </c>
    </row>
    <row r="65" spans="1:29" x14ac:dyDescent="0.25">
      <c r="A65" t="s">
        <v>22</v>
      </c>
      <c r="B65">
        <v>1101</v>
      </c>
      <c r="C65" t="s">
        <v>40</v>
      </c>
      <c r="D65">
        <v>611</v>
      </c>
      <c r="E65">
        <v>400010</v>
      </c>
      <c r="F65">
        <v>241</v>
      </c>
      <c r="G65">
        <v>214001</v>
      </c>
      <c r="H65" t="s">
        <v>31</v>
      </c>
      <c r="J65">
        <v>910</v>
      </c>
      <c r="K65">
        <v>272042621</v>
      </c>
      <c r="L65">
        <v>0</v>
      </c>
      <c r="M65">
        <v>0</v>
      </c>
      <c r="N65">
        <v>0</v>
      </c>
      <c r="O65">
        <v>8628</v>
      </c>
      <c r="P65">
        <v>-8628</v>
      </c>
      <c r="Q65">
        <v>100000</v>
      </c>
      <c r="R65">
        <v>400000</v>
      </c>
      <c r="S65">
        <v>500000</v>
      </c>
      <c r="T65">
        <v>214800</v>
      </c>
      <c r="U65">
        <v>1214800</v>
      </c>
      <c r="V65">
        <v>-1214800</v>
      </c>
      <c r="X65" s="27" t="str">
        <f>VLOOKUP(Результат[[#This Row],[Тип средств]],Таблица4[],2,0)</f>
        <v>Бюджетные средства (Бюджет муниципального образования)</v>
      </c>
      <c r="Y65" s="27" t="str">
        <f>VLOOKUP(Результат[[#This Row],[Тип средств]],Таблица4[],3,0)</f>
        <v>Местный бюджет</v>
      </c>
      <c r="Z65" s="27" t="str">
        <f>IF(LEFT(Результат[[#This Row],[ЦСР]],2)="06",VLOOKUP(Результат[[#This Row],[ЦСР]],Таблица3[[ЦСР]:[Пункт подпрограммы]],4,0),"")</f>
        <v>1.1.4</v>
      </c>
      <c r="AA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5" s="27" t="str">
        <f t="shared" si="0"/>
        <v>КФКиС</v>
      </c>
    </row>
    <row r="66" spans="1:29" x14ac:dyDescent="0.25">
      <c r="A66" t="s">
        <v>22</v>
      </c>
      <c r="B66">
        <v>1101</v>
      </c>
      <c r="C66" t="s">
        <v>40</v>
      </c>
      <c r="D66">
        <v>611</v>
      </c>
      <c r="E66">
        <v>400010</v>
      </c>
      <c r="F66">
        <v>241</v>
      </c>
      <c r="G66">
        <v>214001</v>
      </c>
      <c r="H66" t="s">
        <v>24</v>
      </c>
      <c r="J66">
        <v>910</v>
      </c>
      <c r="K66">
        <v>272042621</v>
      </c>
      <c r="L66">
        <v>0</v>
      </c>
      <c r="M66">
        <v>0</v>
      </c>
      <c r="N66">
        <v>0</v>
      </c>
      <c r="O66">
        <v>34630</v>
      </c>
      <c r="P66">
        <v>-34630</v>
      </c>
      <c r="Q66">
        <v>200000</v>
      </c>
      <c r="R66">
        <v>800000</v>
      </c>
      <c r="S66">
        <v>1000000</v>
      </c>
      <c r="T66">
        <v>59900</v>
      </c>
      <c r="U66">
        <v>2059900</v>
      </c>
      <c r="V66">
        <v>-2059900</v>
      </c>
      <c r="X66" s="27" t="str">
        <f>VLOOKUP(Результат[[#This Row],[Тип средств]],Таблица4[],2,0)</f>
        <v>Бюджетные средства (Бюджет муниципального образования)</v>
      </c>
      <c r="Y66" s="27" t="str">
        <f>VLOOKUP(Результат[[#This Row],[Тип средств]],Таблица4[],3,0)</f>
        <v>Местный бюджет</v>
      </c>
      <c r="Z66" s="27" t="str">
        <f>IF(LEFT(Результат[[#This Row],[ЦСР]],2)="06",VLOOKUP(Результат[[#This Row],[ЦСР]],Таблица3[[ЦСР]:[Пункт подпрограммы]],4,0),"")</f>
        <v>1.1.4</v>
      </c>
      <c r="AA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6" s="27" t="str">
        <f t="shared" si="0"/>
        <v>КФКиС</v>
      </c>
    </row>
    <row r="67" spans="1:29" x14ac:dyDescent="0.25">
      <c r="A67" t="s">
        <v>22</v>
      </c>
      <c r="B67">
        <v>1101</v>
      </c>
      <c r="C67" t="s">
        <v>40</v>
      </c>
      <c r="D67">
        <v>611</v>
      </c>
      <c r="E67">
        <v>400010</v>
      </c>
      <c r="F67">
        <v>241</v>
      </c>
      <c r="G67">
        <v>214001</v>
      </c>
      <c r="H67" t="s">
        <v>32</v>
      </c>
      <c r="J67">
        <v>910</v>
      </c>
      <c r="K67">
        <v>272042621</v>
      </c>
      <c r="L67">
        <v>-13665</v>
      </c>
      <c r="M67">
        <v>0</v>
      </c>
      <c r="N67">
        <v>0</v>
      </c>
      <c r="O67">
        <v>0</v>
      </c>
      <c r="P67">
        <v>-13665</v>
      </c>
      <c r="Q67">
        <v>286335</v>
      </c>
      <c r="R67">
        <v>1000000</v>
      </c>
      <c r="S67">
        <v>1000000</v>
      </c>
      <c r="T67">
        <v>289800</v>
      </c>
      <c r="U67">
        <v>2576135</v>
      </c>
      <c r="V67">
        <v>-2589800</v>
      </c>
      <c r="X67" s="27" t="str">
        <f>VLOOKUP(Результат[[#This Row],[Тип средств]],Таблица4[],2,0)</f>
        <v>Бюджетные средства (Бюджет муниципального образования)</v>
      </c>
      <c r="Y67" s="27" t="str">
        <f>VLOOKUP(Результат[[#This Row],[Тип средств]],Таблица4[],3,0)</f>
        <v>Местный бюджет</v>
      </c>
      <c r="Z67" s="27" t="str">
        <f>IF(LEFT(Результат[[#This Row],[ЦСР]],2)="06",VLOOKUP(Результат[[#This Row],[ЦСР]],Таблица3[[ЦСР]:[Пункт подпрограммы]],4,0),"")</f>
        <v>1.1.4</v>
      </c>
      <c r="AA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7" s="27" t="str">
        <f t="shared" si="0"/>
        <v>КФКиС</v>
      </c>
    </row>
    <row r="68" spans="1:29" x14ac:dyDescent="0.25">
      <c r="A68" t="s">
        <v>22</v>
      </c>
      <c r="B68">
        <v>1101</v>
      </c>
      <c r="C68" t="s">
        <v>40</v>
      </c>
      <c r="D68">
        <v>611</v>
      </c>
      <c r="E68">
        <v>400010</v>
      </c>
      <c r="F68">
        <v>241</v>
      </c>
      <c r="G68">
        <v>214003</v>
      </c>
      <c r="H68" t="s">
        <v>31</v>
      </c>
      <c r="J68">
        <v>910</v>
      </c>
      <c r="K68">
        <v>272042534</v>
      </c>
      <c r="L68">
        <v>-120000</v>
      </c>
      <c r="M68">
        <v>0</v>
      </c>
      <c r="N68">
        <v>0</v>
      </c>
      <c r="O68">
        <v>0</v>
      </c>
      <c r="P68">
        <v>-120000</v>
      </c>
      <c r="Q68">
        <v>0</v>
      </c>
      <c r="R68">
        <v>0</v>
      </c>
      <c r="S68">
        <v>0</v>
      </c>
      <c r="T68">
        <v>0</v>
      </c>
      <c r="U68">
        <v>0</v>
      </c>
      <c r="V68">
        <v>-120000</v>
      </c>
      <c r="X68" s="27" t="str">
        <f>VLOOKUP(Результат[[#This Row],[Тип средств]],Таблица4[],2,0)</f>
        <v>Бюджетные средства (Бюджет муниципального образования)</v>
      </c>
      <c r="Y68" s="27" t="str">
        <f>VLOOKUP(Результат[[#This Row],[Тип средств]],Таблица4[],3,0)</f>
        <v>Местный бюджет</v>
      </c>
      <c r="Z68" s="27" t="str">
        <f>IF(LEFT(Результат[[#This Row],[ЦСР]],2)="06",VLOOKUP(Результат[[#This Row],[ЦСР]],Таблица3[[ЦСР]:[Пункт подпрограммы]],4,0),"")</f>
        <v>1.1.4</v>
      </c>
      <c r="AA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8" s="27" t="str">
        <f t="shared" si="0"/>
        <v>КФКиС</v>
      </c>
    </row>
    <row r="69" spans="1:29" x14ac:dyDescent="0.25">
      <c r="A69" t="s">
        <v>22</v>
      </c>
      <c r="B69">
        <v>1101</v>
      </c>
      <c r="C69" t="s">
        <v>40</v>
      </c>
      <c r="D69">
        <v>611</v>
      </c>
      <c r="E69">
        <v>400010</v>
      </c>
      <c r="F69">
        <v>241</v>
      </c>
      <c r="G69">
        <v>221001</v>
      </c>
      <c r="H69" t="s">
        <v>29</v>
      </c>
      <c r="J69">
        <v>110</v>
      </c>
      <c r="K69">
        <v>272042534</v>
      </c>
      <c r="L69">
        <v>14440</v>
      </c>
      <c r="M69">
        <v>0</v>
      </c>
      <c r="N69">
        <v>0</v>
      </c>
      <c r="O69">
        <v>15741.33</v>
      </c>
      <c r="P69">
        <v>-1301.33</v>
      </c>
      <c r="Q69">
        <v>55100</v>
      </c>
      <c r="R69">
        <v>94300</v>
      </c>
      <c r="S69">
        <v>82600</v>
      </c>
      <c r="T69">
        <v>62440</v>
      </c>
      <c r="U69">
        <v>294440</v>
      </c>
      <c r="V69">
        <v>-280000</v>
      </c>
      <c r="X69" s="27" t="str">
        <f>VLOOKUP(Результат[[#This Row],[Тип средств]],Таблица4[],2,0)</f>
        <v>Бюджетные средства (Бюджет муниципального образования)</v>
      </c>
      <c r="Y69" s="27" t="str">
        <f>VLOOKUP(Результат[[#This Row],[Тип средств]],Таблица4[],3,0)</f>
        <v>Местный бюджет</v>
      </c>
      <c r="Z69" s="27" t="str">
        <f>IF(LEFT(Результат[[#This Row],[ЦСР]],2)="06",VLOOKUP(Результат[[#This Row],[ЦСР]],Таблица3[[ЦСР]:[Пункт подпрограммы]],4,0),"")</f>
        <v>1.1.4</v>
      </c>
      <c r="AA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69" s="27" t="str">
        <f t="shared" si="0"/>
        <v>КФКиС</v>
      </c>
    </row>
    <row r="70" spans="1:29" x14ac:dyDescent="0.25">
      <c r="A70" t="s">
        <v>22</v>
      </c>
      <c r="B70">
        <v>1101</v>
      </c>
      <c r="C70" t="s">
        <v>40</v>
      </c>
      <c r="D70">
        <v>611</v>
      </c>
      <c r="E70">
        <v>400010</v>
      </c>
      <c r="F70">
        <v>241</v>
      </c>
      <c r="G70">
        <v>221001</v>
      </c>
      <c r="H70" t="s">
        <v>31</v>
      </c>
      <c r="J70">
        <v>110</v>
      </c>
      <c r="K70">
        <v>272042534</v>
      </c>
      <c r="L70">
        <v>-6629</v>
      </c>
      <c r="M70">
        <v>-140300</v>
      </c>
      <c r="N70">
        <v>-140300</v>
      </c>
      <c r="O70">
        <v>13283.08</v>
      </c>
      <c r="P70">
        <v>-19912.080000000002</v>
      </c>
      <c r="Q70">
        <v>21071</v>
      </c>
      <c r="R70">
        <v>37000</v>
      </c>
      <c r="S70">
        <v>35000</v>
      </c>
      <c r="T70">
        <v>40600</v>
      </c>
      <c r="U70">
        <v>133671</v>
      </c>
      <c r="V70">
        <v>-140300</v>
      </c>
      <c r="X70" s="27" t="str">
        <f>VLOOKUP(Результат[[#This Row],[Тип средств]],Таблица4[],2,0)</f>
        <v>Бюджетные средства (Бюджет муниципального образования)</v>
      </c>
      <c r="Y70" s="27" t="str">
        <f>VLOOKUP(Результат[[#This Row],[Тип средств]],Таблица4[],3,0)</f>
        <v>Местный бюджет</v>
      </c>
      <c r="Z70" s="27" t="str">
        <f>IF(LEFT(Результат[[#This Row],[ЦСР]],2)="06",VLOOKUP(Результат[[#This Row],[ЦСР]],Таблица3[[ЦСР]:[Пункт подпрограммы]],4,0),"")</f>
        <v>1.1.4</v>
      </c>
      <c r="AA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0" s="27" t="str">
        <f t="shared" ref="AC70:AC133" si="1">"КФКиС"</f>
        <v>КФКиС</v>
      </c>
    </row>
    <row r="71" spans="1:29" x14ac:dyDescent="0.25">
      <c r="A71" t="s">
        <v>22</v>
      </c>
      <c r="B71">
        <v>1101</v>
      </c>
      <c r="C71" t="s">
        <v>40</v>
      </c>
      <c r="D71">
        <v>611</v>
      </c>
      <c r="E71">
        <v>400010</v>
      </c>
      <c r="F71">
        <v>241</v>
      </c>
      <c r="G71">
        <v>221001</v>
      </c>
      <c r="H71" t="s">
        <v>24</v>
      </c>
      <c r="J71">
        <v>110</v>
      </c>
      <c r="K71">
        <v>272042534</v>
      </c>
      <c r="L71">
        <v>0</v>
      </c>
      <c r="M71">
        <v>0</v>
      </c>
      <c r="N71">
        <v>0</v>
      </c>
      <c r="O71">
        <v>0</v>
      </c>
      <c r="P71">
        <v>0</v>
      </c>
      <c r="Q71">
        <v>40000</v>
      </c>
      <c r="R71">
        <v>50000</v>
      </c>
      <c r="S71">
        <v>40000</v>
      </c>
      <c r="T71">
        <v>58200</v>
      </c>
      <c r="U71">
        <v>188200</v>
      </c>
      <c r="V71">
        <v>-188200</v>
      </c>
      <c r="X71" s="27" t="str">
        <f>VLOOKUP(Результат[[#This Row],[Тип средств]],Таблица4[],2,0)</f>
        <v>Бюджетные средства (Бюджет муниципального образования)</v>
      </c>
      <c r="Y71" s="27" t="str">
        <f>VLOOKUP(Результат[[#This Row],[Тип средств]],Таблица4[],3,0)</f>
        <v>Местный бюджет</v>
      </c>
      <c r="Z71" s="27" t="str">
        <f>IF(LEFT(Результат[[#This Row],[ЦСР]],2)="06",VLOOKUP(Результат[[#This Row],[ЦСР]],Таблица3[[ЦСР]:[Пункт подпрограммы]],4,0),"")</f>
        <v>1.1.4</v>
      </c>
      <c r="AA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1" s="27" t="str">
        <f t="shared" si="1"/>
        <v>КФКиС</v>
      </c>
    </row>
    <row r="72" spans="1:29" x14ac:dyDescent="0.25">
      <c r="A72" t="s">
        <v>22</v>
      </c>
      <c r="B72">
        <v>1101</v>
      </c>
      <c r="C72" t="s">
        <v>40</v>
      </c>
      <c r="D72">
        <v>611</v>
      </c>
      <c r="E72">
        <v>400010</v>
      </c>
      <c r="F72">
        <v>241</v>
      </c>
      <c r="G72">
        <v>221001</v>
      </c>
      <c r="H72" t="s">
        <v>32</v>
      </c>
      <c r="J72">
        <v>110</v>
      </c>
      <c r="K72">
        <v>272042534</v>
      </c>
      <c r="L72">
        <v>-91443</v>
      </c>
      <c r="M72">
        <v>-654341</v>
      </c>
      <c r="N72">
        <v>-703100</v>
      </c>
      <c r="O72">
        <v>94323.839999999997</v>
      </c>
      <c r="P72">
        <v>-185766.84</v>
      </c>
      <c r="Q72">
        <v>101943</v>
      </c>
      <c r="R72">
        <v>152915</v>
      </c>
      <c r="S72">
        <v>152915</v>
      </c>
      <c r="T72">
        <v>203884</v>
      </c>
      <c r="U72">
        <v>611657</v>
      </c>
      <c r="V72">
        <v>-703100</v>
      </c>
      <c r="X72" s="27" t="str">
        <f>VLOOKUP(Результат[[#This Row],[Тип средств]],Таблица4[],2,0)</f>
        <v>Бюджетные средства (Бюджет муниципального образования)</v>
      </c>
      <c r="Y72" s="27" t="str">
        <f>VLOOKUP(Результат[[#This Row],[Тип средств]],Таблица4[],3,0)</f>
        <v>Местный бюджет</v>
      </c>
      <c r="Z72" s="27" t="str">
        <f>IF(LEFT(Результат[[#This Row],[ЦСР]],2)="06",VLOOKUP(Результат[[#This Row],[ЦСР]],Таблица3[[ЦСР]:[Пункт подпрограммы]],4,0),"")</f>
        <v>1.1.4</v>
      </c>
      <c r="AA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2" s="27" t="str">
        <f t="shared" si="1"/>
        <v>КФКиС</v>
      </c>
    </row>
    <row r="73" spans="1:29" x14ac:dyDescent="0.25">
      <c r="A73" t="s">
        <v>22</v>
      </c>
      <c r="B73">
        <v>1101</v>
      </c>
      <c r="C73" t="s">
        <v>40</v>
      </c>
      <c r="D73">
        <v>611</v>
      </c>
      <c r="E73">
        <v>400010</v>
      </c>
      <c r="F73">
        <v>241</v>
      </c>
      <c r="G73">
        <v>221001</v>
      </c>
      <c r="H73" t="s">
        <v>29</v>
      </c>
      <c r="J73">
        <v>120</v>
      </c>
      <c r="K73">
        <v>272042534</v>
      </c>
      <c r="L73">
        <v>-14440</v>
      </c>
      <c r="M73">
        <v>0</v>
      </c>
      <c r="N73">
        <v>0</v>
      </c>
      <c r="O73">
        <v>0</v>
      </c>
      <c r="P73">
        <v>-14440</v>
      </c>
      <c r="Q73">
        <v>0</v>
      </c>
      <c r="R73">
        <v>11660</v>
      </c>
      <c r="S73">
        <v>0</v>
      </c>
      <c r="T73">
        <v>36000</v>
      </c>
      <c r="U73">
        <v>47660</v>
      </c>
      <c r="V73">
        <v>-62100</v>
      </c>
      <c r="X73" s="27" t="str">
        <f>VLOOKUP(Результат[[#This Row],[Тип средств]],Таблица4[],2,0)</f>
        <v>Бюджетные средства (Бюджет муниципального образования)</v>
      </c>
      <c r="Y73" s="27" t="str">
        <f>VLOOKUP(Результат[[#This Row],[Тип средств]],Таблица4[],3,0)</f>
        <v>Местный бюджет</v>
      </c>
      <c r="Z73" s="27" t="str">
        <f>IF(LEFT(Результат[[#This Row],[ЦСР]],2)="06",VLOOKUP(Результат[[#This Row],[ЦСР]],Таблица3[[ЦСР]:[Пункт подпрограммы]],4,0),"")</f>
        <v>1.1.4</v>
      </c>
      <c r="AA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3" s="27" t="str">
        <f t="shared" si="1"/>
        <v>КФКиС</v>
      </c>
    </row>
    <row r="74" spans="1:29" x14ac:dyDescent="0.25">
      <c r="A74" t="s">
        <v>22</v>
      </c>
      <c r="B74">
        <v>1101</v>
      </c>
      <c r="C74" t="s">
        <v>40</v>
      </c>
      <c r="D74">
        <v>611</v>
      </c>
      <c r="E74">
        <v>400010</v>
      </c>
      <c r="F74">
        <v>241</v>
      </c>
      <c r="G74">
        <v>221001</v>
      </c>
      <c r="H74" t="s">
        <v>31</v>
      </c>
      <c r="J74">
        <v>120</v>
      </c>
      <c r="K74">
        <v>272042534</v>
      </c>
      <c r="L74">
        <v>6629</v>
      </c>
      <c r="M74">
        <v>140300</v>
      </c>
      <c r="N74">
        <v>140300</v>
      </c>
      <c r="O74">
        <v>0</v>
      </c>
      <c r="P74">
        <v>6629</v>
      </c>
      <c r="Q74">
        <v>6629</v>
      </c>
      <c r="R74">
        <v>0</v>
      </c>
      <c r="S74">
        <v>0</v>
      </c>
      <c r="T74">
        <v>0</v>
      </c>
      <c r="U74">
        <v>6629</v>
      </c>
      <c r="V74">
        <v>0</v>
      </c>
      <c r="X74" s="27" t="str">
        <f>VLOOKUP(Результат[[#This Row],[Тип средств]],Таблица4[],2,0)</f>
        <v>Бюджетные средства (Бюджет муниципального образования)</v>
      </c>
      <c r="Y74" s="27" t="str">
        <f>VLOOKUP(Результат[[#This Row],[Тип средств]],Таблица4[],3,0)</f>
        <v>Местный бюджет</v>
      </c>
      <c r="Z74" s="27" t="str">
        <f>IF(LEFT(Результат[[#This Row],[ЦСР]],2)="06",VLOOKUP(Результат[[#This Row],[ЦСР]],Таблица3[[ЦСР]:[Пункт подпрограммы]],4,0),"")</f>
        <v>1.1.4</v>
      </c>
      <c r="AA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4" s="27" t="str">
        <f t="shared" si="1"/>
        <v>КФКиС</v>
      </c>
    </row>
    <row r="75" spans="1:29" x14ac:dyDescent="0.25">
      <c r="A75" t="s">
        <v>22</v>
      </c>
      <c r="B75">
        <v>1101</v>
      </c>
      <c r="C75" t="s">
        <v>40</v>
      </c>
      <c r="D75">
        <v>611</v>
      </c>
      <c r="E75">
        <v>400010</v>
      </c>
      <c r="F75">
        <v>241</v>
      </c>
      <c r="G75">
        <v>221001</v>
      </c>
      <c r="H75" t="s">
        <v>24</v>
      </c>
      <c r="J75">
        <v>120</v>
      </c>
      <c r="K75">
        <v>272042534</v>
      </c>
      <c r="L75">
        <v>0</v>
      </c>
      <c r="M75">
        <v>0</v>
      </c>
      <c r="N75">
        <v>0</v>
      </c>
      <c r="O75">
        <v>0</v>
      </c>
      <c r="P75">
        <v>0</v>
      </c>
      <c r="Q75">
        <v>0</v>
      </c>
      <c r="R75">
        <v>0</v>
      </c>
      <c r="S75">
        <v>56700</v>
      </c>
      <c r="T75">
        <v>0</v>
      </c>
      <c r="U75">
        <v>56700</v>
      </c>
      <c r="V75">
        <v>-56700</v>
      </c>
      <c r="X75" s="27" t="str">
        <f>VLOOKUP(Результат[[#This Row],[Тип средств]],Таблица4[],2,0)</f>
        <v>Бюджетные средства (Бюджет муниципального образования)</v>
      </c>
      <c r="Y75" s="27" t="str">
        <f>VLOOKUP(Результат[[#This Row],[Тип средств]],Таблица4[],3,0)</f>
        <v>Местный бюджет</v>
      </c>
      <c r="Z75" s="27" t="str">
        <f>IF(LEFT(Результат[[#This Row],[ЦСР]],2)="06",VLOOKUP(Результат[[#This Row],[ЦСР]],Таблица3[[ЦСР]:[Пункт подпрограммы]],4,0),"")</f>
        <v>1.1.4</v>
      </c>
      <c r="AA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5" s="27" t="str">
        <f t="shared" si="1"/>
        <v>КФКиС</v>
      </c>
    </row>
    <row r="76" spans="1:29" x14ac:dyDescent="0.25">
      <c r="A76" t="s">
        <v>22</v>
      </c>
      <c r="B76">
        <v>1101</v>
      </c>
      <c r="C76" t="s">
        <v>40</v>
      </c>
      <c r="D76">
        <v>611</v>
      </c>
      <c r="E76">
        <v>400010</v>
      </c>
      <c r="F76">
        <v>241</v>
      </c>
      <c r="G76">
        <v>221001</v>
      </c>
      <c r="H76" t="s">
        <v>32</v>
      </c>
      <c r="J76">
        <v>120</v>
      </c>
      <c r="K76">
        <v>272042534</v>
      </c>
      <c r="L76">
        <v>91443</v>
      </c>
      <c r="M76">
        <v>654341</v>
      </c>
      <c r="N76">
        <v>703100</v>
      </c>
      <c r="O76">
        <v>0</v>
      </c>
      <c r="P76">
        <v>91443</v>
      </c>
      <c r="Q76">
        <v>15240</v>
      </c>
      <c r="R76">
        <v>22860</v>
      </c>
      <c r="S76">
        <v>22860</v>
      </c>
      <c r="T76">
        <v>30483</v>
      </c>
      <c r="U76">
        <v>91443</v>
      </c>
      <c r="V76">
        <v>0</v>
      </c>
      <c r="X76" s="27" t="str">
        <f>VLOOKUP(Результат[[#This Row],[Тип средств]],Таблица4[],2,0)</f>
        <v>Бюджетные средства (Бюджет муниципального образования)</v>
      </c>
      <c r="Y76" s="27" t="str">
        <f>VLOOKUP(Результат[[#This Row],[Тип средств]],Таблица4[],3,0)</f>
        <v>Местный бюджет</v>
      </c>
      <c r="Z76" s="27" t="str">
        <f>IF(LEFT(Результат[[#This Row],[ЦСР]],2)="06",VLOOKUP(Результат[[#This Row],[ЦСР]],Таблица3[[ЦСР]:[Пункт подпрограммы]],4,0),"")</f>
        <v>1.1.4</v>
      </c>
      <c r="AA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6" s="27" t="str">
        <f t="shared" si="1"/>
        <v>КФКиС</v>
      </c>
    </row>
    <row r="77" spans="1:29" x14ac:dyDescent="0.25">
      <c r="A77" t="s">
        <v>22</v>
      </c>
      <c r="B77">
        <v>1101</v>
      </c>
      <c r="C77" t="s">
        <v>40</v>
      </c>
      <c r="D77">
        <v>611</v>
      </c>
      <c r="E77">
        <v>400010</v>
      </c>
      <c r="F77">
        <v>241</v>
      </c>
      <c r="G77">
        <v>222001</v>
      </c>
      <c r="H77" t="s">
        <v>24</v>
      </c>
      <c r="J77">
        <v>110</v>
      </c>
      <c r="K77">
        <v>272042534</v>
      </c>
      <c r="L77">
        <v>0</v>
      </c>
      <c r="M77">
        <v>0</v>
      </c>
      <c r="N77">
        <v>0</v>
      </c>
      <c r="O77">
        <v>0</v>
      </c>
      <c r="P77">
        <v>0</v>
      </c>
      <c r="Q77">
        <v>694360</v>
      </c>
      <c r="R77">
        <v>340340</v>
      </c>
      <c r="S77">
        <v>202000</v>
      </c>
      <c r="T77">
        <v>606000</v>
      </c>
      <c r="U77">
        <v>1842700</v>
      </c>
      <c r="V77">
        <v>-1842700</v>
      </c>
      <c r="X77" s="27" t="str">
        <f>VLOOKUP(Результат[[#This Row],[Тип средств]],Таблица4[],2,0)</f>
        <v>Бюджетные средства (Бюджет муниципального образования)</v>
      </c>
      <c r="Y77" s="27" t="str">
        <f>VLOOKUP(Результат[[#This Row],[Тип средств]],Таблица4[],3,0)</f>
        <v>Местный бюджет</v>
      </c>
      <c r="Z77" s="27" t="str">
        <f>IF(LEFT(Результат[[#This Row],[ЦСР]],2)="06",VLOOKUP(Результат[[#This Row],[ЦСР]],Таблица3[[ЦСР]:[Пункт подпрограммы]],4,0),"")</f>
        <v>1.1.4</v>
      </c>
      <c r="AA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7" s="27" t="str">
        <f t="shared" si="1"/>
        <v>КФКиС</v>
      </c>
    </row>
    <row r="78" spans="1:29" x14ac:dyDescent="0.25">
      <c r="A78" t="s">
        <v>22</v>
      </c>
      <c r="B78">
        <v>1101</v>
      </c>
      <c r="C78" t="s">
        <v>40</v>
      </c>
      <c r="D78">
        <v>611</v>
      </c>
      <c r="E78">
        <v>400010</v>
      </c>
      <c r="F78">
        <v>241</v>
      </c>
      <c r="G78">
        <v>222002</v>
      </c>
      <c r="H78" t="s">
        <v>29</v>
      </c>
      <c r="J78">
        <v>120</v>
      </c>
      <c r="K78">
        <v>272042535</v>
      </c>
      <c r="L78">
        <v>0</v>
      </c>
      <c r="M78">
        <v>0</v>
      </c>
      <c r="N78">
        <v>0</v>
      </c>
      <c r="O78">
        <v>0</v>
      </c>
      <c r="P78">
        <v>0</v>
      </c>
      <c r="Q78">
        <v>759500</v>
      </c>
      <c r="R78">
        <v>402500</v>
      </c>
      <c r="S78">
        <v>0</v>
      </c>
      <c r="T78">
        <v>56000</v>
      </c>
      <c r="U78">
        <v>1218000</v>
      </c>
      <c r="V78">
        <v>-1218000</v>
      </c>
      <c r="X78" s="27" t="str">
        <f>VLOOKUP(Результат[[#This Row],[Тип средств]],Таблица4[],2,0)</f>
        <v>Бюджетные средства (Бюджет муниципального образования)</v>
      </c>
      <c r="Y78" s="27" t="str">
        <f>VLOOKUP(Результат[[#This Row],[Тип средств]],Таблица4[],3,0)</f>
        <v>Местный бюджет</v>
      </c>
      <c r="Z78" s="27" t="str">
        <f>IF(LEFT(Результат[[#This Row],[ЦСР]],2)="06",VLOOKUP(Результат[[#This Row],[ЦСР]],Таблица3[[ЦСР]:[Пункт подпрограммы]],4,0),"")</f>
        <v>1.1.4</v>
      </c>
      <c r="AA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8" s="27" t="str">
        <f t="shared" si="1"/>
        <v>КФКиС</v>
      </c>
    </row>
    <row r="79" spans="1:29" x14ac:dyDescent="0.25">
      <c r="A79" t="s">
        <v>22</v>
      </c>
      <c r="B79">
        <v>1101</v>
      </c>
      <c r="C79" t="s">
        <v>40</v>
      </c>
      <c r="D79">
        <v>611</v>
      </c>
      <c r="E79">
        <v>400010</v>
      </c>
      <c r="F79">
        <v>241</v>
      </c>
      <c r="G79">
        <v>222002</v>
      </c>
      <c r="H79" t="s">
        <v>31</v>
      </c>
      <c r="J79">
        <v>120</v>
      </c>
      <c r="K79">
        <v>272042535</v>
      </c>
      <c r="L79">
        <v>0</v>
      </c>
      <c r="M79">
        <v>0</v>
      </c>
      <c r="N79">
        <v>0</v>
      </c>
      <c r="O79">
        <v>0</v>
      </c>
      <c r="P79">
        <v>0</v>
      </c>
      <c r="Q79">
        <v>221000</v>
      </c>
      <c r="R79">
        <v>36000</v>
      </c>
      <c r="S79">
        <v>70000</v>
      </c>
      <c r="T79">
        <v>106000</v>
      </c>
      <c r="U79">
        <v>433000</v>
      </c>
      <c r="V79">
        <v>-433000</v>
      </c>
      <c r="X79" s="27" t="str">
        <f>VLOOKUP(Результат[[#This Row],[Тип средств]],Таблица4[],2,0)</f>
        <v>Бюджетные средства (Бюджет муниципального образования)</v>
      </c>
      <c r="Y79" s="27" t="str">
        <f>VLOOKUP(Результат[[#This Row],[Тип средств]],Таблица4[],3,0)</f>
        <v>Местный бюджет</v>
      </c>
      <c r="Z79" s="27" t="str">
        <f>IF(LEFT(Результат[[#This Row],[ЦСР]],2)="06",VLOOKUP(Результат[[#This Row],[ЦСР]],Таблица3[[ЦСР]:[Пункт подпрограммы]],4,0),"")</f>
        <v>1.1.4</v>
      </c>
      <c r="AA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79" s="27" t="str">
        <f t="shared" si="1"/>
        <v>КФКиС</v>
      </c>
    </row>
    <row r="80" spans="1:29" x14ac:dyDescent="0.25">
      <c r="A80" t="s">
        <v>22</v>
      </c>
      <c r="B80">
        <v>1101</v>
      </c>
      <c r="C80" t="s">
        <v>40</v>
      </c>
      <c r="D80">
        <v>611</v>
      </c>
      <c r="E80">
        <v>400010</v>
      </c>
      <c r="F80">
        <v>241</v>
      </c>
      <c r="G80">
        <v>222002</v>
      </c>
      <c r="H80" t="s">
        <v>24</v>
      </c>
      <c r="J80">
        <v>120</v>
      </c>
      <c r="K80">
        <v>272042535</v>
      </c>
      <c r="L80">
        <v>0</v>
      </c>
      <c r="M80">
        <v>0</v>
      </c>
      <c r="N80">
        <v>0</v>
      </c>
      <c r="O80">
        <v>0</v>
      </c>
      <c r="P80">
        <v>0</v>
      </c>
      <c r="Q80">
        <v>800700</v>
      </c>
      <c r="R80">
        <v>0</v>
      </c>
      <c r="S80">
        <v>0</v>
      </c>
      <c r="T80">
        <v>0</v>
      </c>
      <c r="U80">
        <v>800700</v>
      </c>
      <c r="V80">
        <v>-800700</v>
      </c>
      <c r="X80" s="27" t="str">
        <f>VLOOKUP(Результат[[#This Row],[Тип средств]],Таблица4[],2,0)</f>
        <v>Бюджетные средства (Бюджет муниципального образования)</v>
      </c>
      <c r="Y80" s="27" t="str">
        <f>VLOOKUP(Результат[[#This Row],[Тип средств]],Таблица4[],3,0)</f>
        <v>Местный бюджет</v>
      </c>
      <c r="Z80" s="27" t="str">
        <f>IF(LEFT(Результат[[#This Row],[ЦСР]],2)="06",VLOOKUP(Результат[[#This Row],[ЦСР]],Таблица3[[ЦСР]:[Пункт подпрограммы]],4,0),"")</f>
        <v>1.1.4</v>
      </c>
      <c r="AA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0" s="27" t="str">
        <f t="shared" si="1"/>
        <v>КФКиС</v>
      </c>
    </row>
    <row r="81" spans="1:29" x14ac:dyDescent="0.25">
      <c r="A81" t="s">
        <v>22</v>
      </c>
      <c r="B81">
        <v>1101</v>
      </c>
      <c r="C81" t="s">
        <v>40</v>
      </c>
      <c r="D81">
        <v>611</v>
      </c>
      <c r="E81">
        <v>400010</v>
      </c>
      <c r="F81">
        <v>241</v>
      </c>
      <c r="G81">
        <v>223001</v>
      </c>
      <c r="H81" t="s">
        <v>29</v>
      </c>
      <c r="J81">
        <v>110</v>
      </c>
      <c r="K81">
        <v>272042534</v>
      </c>
      <c r="L81">
        <v>1068000</v>
      </c>
      <c r="M81">
        <v>0</v>
      </c>
      <c r="N81">
        <v>0</v>
      </c>
      <c r="O81">
        <v>0</v>
      </c>
      <c r="P81">
        <v>1068000</v>
      </c>
      <c r="Q81">
        <v>1900000</v>
      </c>
      <c r="R81">
        <v>1200000</v>
      </c>
      <c r="S81">
        <v>500000</v>
      </c>
      <c r="T81">
        <v>1968000</v>
      </c>
      <c r="U81">
        <v>5568000</v>
      </c>
      <c r="V81">
        <v>-4500000</v>
      </c>
      <c r="X81" s="27" t="str">
        <f>VLOOKUP(Результат[[#This Row],[Тип средств]],Таблица4[],2,0)</f>
        <v>Бюджетные средства (Бюджет муниципального образования)</v>
      </c>
      <c r="Y81" s="27" t="str">
        <f>VLOOKUP(Результат[[#This Row],[Тип средств]],Таблица4[],3,0)</f>
        <v>Местный бюджет</v>
      </c>
      <c r="Z81" s="27" t="str">
        <f>IF(LEFT(Результат[[#This Row],[ЦСР]],2)="06",VLOOKUP(Результат[[#This Row],[ЦСР]],Таблица3[[ЦСР]:[Пункт подпрограммы]],4,0),"")</f>
        <v>1.1.4</v>
      </c>
      <c r="AA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1" s="27" t="str">
        <f t="shared" si="1"/>
        <v>КФКиС</v>
      </c>
    </row>
    <row r="82" spans="1:29" x14ac:dyDescent="0.25">
      <c r="A82" t="s">
        <v>22</v>
      </c>
      <c r="B82">
        <v>1101</v>
      </c>
      <c r="C82" t="s">
        <v>40</v>
      </c>
      <c r="D82">
        <v>611</v>
      </c>
      <c r="E82">
        <v>400010</v>
      </c>
      <c r="F82">
        <v>241</v>
      </c>
      <c r="G82">
        <v>223001</v>
      </c>
      <c r="H82" t="s">
        <v>31</v>
      </c>
      <c r="J82">
        <v>110</v>
      </c>
      <c r="K82">
        <v>272042534</v>
      </c>
      <c r="L82">
        <v>-129600</v>
      </c>
      <c r="M82">
        <v>-1390800</v>
      </c>
      <c r="N82">
        <v>-1390800</v>
      </c>
      <c r="O82">
        <v>139108.51</v>
      </c>
      <c r="P82">
        <v>-268708.51</v>
      </c>
      <c r="Q82">
        <v>270400</v>
      </c>
      <c r="R82">
        <v>410000</v>
      </c>
      <c r="S82">
        <v>0</v>
      </c>
      <c r="T82">
        <v>580800</v>
      </c>
      <c r="U82">
        <v>1261200</v>
      </c>
      <c r="V82">
        <v>-1390800</v>
      </c>
      <c r="X82" s="27" t="str">
        <f>VLOOKUP(Результат[[#This Row],[Тип средств]],Таблица4[],2,0)</f>
        <v>Бюджетные средства (Бюджет муниципального образования)</v>
      </c>
      <c r="Y82" s="27" t="str">
        <f>VLOOKUP(Результат[[#This Row],[Тип средств]],Таблица4[],3,0)</f>
        <v>Местный бюджет</v>
      </c>
      <c r="Z82" s="27" t="str">
        <f>IF(LEFT(Результат[[#This Row],[ЦСР]],2)="06",VLOOKUP(Результат[[#This Row],[ЦСР]],Таблица3[[ЦСР]:[Пункт подпрограммы]],4,0),"")</f>
        <v>1.1.4</v>
      </c>
      <c r="AA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2" s="27" t="str">
        <f t="shared" si="1"/>
        <v>КФКиС</v>
      </c>
    </row>
    <row r="83" spans="1:29" x14ac:dyDescent="0.25">
      <c r="A83" t="s">
        <v>22</v>
      </c>
      <c r="B83">
        <v>1101</v>
      </c>
      <c r="C83" t="s">
        <v>40</v>
      </c>
      <c r="D83">
        <v>611</v>
      </c>
      <c r="E83">
        <v>400010</v>
      </c>
      <c r="F83">
        <v>241</v>
      </c>
      <c r="G83">
        <v>223001</v>
      </c>
      <c r="H83" t="s">
        <v>24</v>
      </c>
      <c r="J83">
        <v>110</v>
      </c>
      <c r="K83">
        <v>272042534</v>
      </c>
      <c r="L83">
        <v>0</v>
      </c>
      <c r="M83">
        <v>0</v>
      </c>
      <c r="N83">
        <v>0</v>
      </c>
      <c r="O83">
        <v>898974.08</v>
      </c>
      <c r="P83">
        <v>-898974.08</v>
      </c>
      <c r="Q83">
        <v>1600000</v>
      </c>
      <c r="R83">
        <v>1000000</v>
      </c>
      <c r="S83">
        <v>168200</v>
      </c>
      <c r="T83">
        <v>1400000</v>
      </c>
      <c r="U83">
        <v>4168200</v>
      </c>
      <c r="V83">
        <v>-4168200</v>
      </c>
      <c r="X83" s="27" t="str">
        <f>VLOOKUP(Результат[[#This Row],[Тип средств]],Таблица4[],2,0)</f>
        <v>Бюджетные средства (Бюджет муниципального образования)</v>
      </c>
      <c r="Y83" s="27" t="str">
        <f>VLOOKUP(Результат[[#This Row],[Тип средств]],Таблица4[],3,0)</f>
        <v>Местный бюджет</v>
      </c>
      <c r="Z83" s="27" t="str">
        <f>IF(LEFT(Результат[[#This Row],[ЦСР]],2)="06",VLOOKUP(Результат[[#This Row],[ЦСР]],Таблица3[[ЦСР]:[Пункт подпрограммы]],4,0),"")</f>
        <v>1.1.4</v>
      </c>
      <c r="AA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3" s="27" t="str">
        <f t="shared" si="1"/>
        <v>КФКиС</v>
      </c>
    </row>
    <row r="84" spans="1:29" x14ac:dyDescent="0.25">
      <c r="A84" t="s">
        <v>22</v>
      </c>
      <c r="B84">
        <v>1101</v>
      </c>
      <c r="C84" t="s">
        <v>40</v>
      </c>
      <c r="D84">
        <v>611</v>
      </c>
      <c r="E84">
        <v>400010</v>
      </c>
      <c r="F84">
        <v>241</v>
      </c>
      <c r="G84">
        <v>223001</v>
      </c>
      <c r="H84" t="s">
        <v>32</v>
      </c>
      <c r="J84">
        <v>110</v>
      </c>
      <c r="K84">
        <v>272042534</v>
      </c>
      <c r="L84">
        <v>499060</v>
      </c>
      <c r="M84">
        <v>0</v>
      </c>
      <c r="N84">
        <v>0</v>
      </c>
      <c r="O84">
        <v>349996.23</v>
      </c>
      <c r="P84">
        <v>149063.76999999999</v>
      </c>
      <c r="Q84">
        <v>5200000</v>
      </c>
      <c r="R84">
        <v>4799060</v>
      </c>
      <c r="S84">
        <v>0</v>
      </c>
      <c r="T84">
        <v>0</v>
      </c>
      <c r="U84">
        <v>9999060</v>
      </c>
      <c r="V84">
        <v>-9500000</v>
      </c>
      <c r="X84" s="27" t="str">
        <f>VLOOKUP(Результат[[#This Row],[Тип средств]],Таблица4[],2,0)</f>
        <v>Бюджетные средства (Бюджет муниципального образования)</v>
      </c>
      <c r="Y84" s="27" t="str">
        <f>VLOOKUP(Результат[[#This Row],[Тип средств]],Таблица4[],3,0)</f>
        <v>Местный бюджет</v>
      </c>
      <c r="Z84" s="27" t="str">
        <f>IF(LEFT(Результат[[#This Row],[ЦСР]],2)="06",VLOOKUP(Результат[[#This Row],[ЦСР]],Таблица3[[ЦСР]:[Пункт подпрограммы]],4,0),"")</f>
        <v>1.1.4</v>
      </c>
      <c r="AA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4" s="27" t="str">
        <f t="shared" si="1"/>
        <v>КФКиС</v>
      </c>
    </row>
    <row r="85" spans="1:29" x14ac:dyDescent="0.25">
      <c r="A85" t="s">
        <v>22</v>
      </c>
      <c r="B85">
        <v>1101</v>
      </c>
      <c r="C85" t="s">
        <v>40</v>
      </c>
      <c r="D85">
        <v>611</v>
      </c>
      <c r="E85">
        <v>400010</v>
      </c>
      <c r="F85">
        <v>241</v>
      </c>
      <c r="G85">
        <v>223001</v>
      </c>
      <c r="H85" t="s">
        <v>29</v>
      </c>
      <c r="J85">
        <v>120</v>
      </c>
      <c r="K85">
        <v>272042534</v>
      </c>
      <c r="L85">
        <v>-1068000</v>
      </c>
      <c r="M85">
        <v>0</v>
      </c>
      <c r="N85">
        <v>0</v>
      </c>
      <c r="O85">
        <v>0</v>
      </c>
      <c r="P85">
        <v>-1068000</v>
      </c>
      <c r="Q85">
        <v>0</v>
      </c>
      <c r="R85">
        <v>0</v>
      </c>
      <c r="S85">
        <v>0</v>
      </c>
      <c r="T85">
        <v>417400</v>
      </c>
      <c r="U85">
        <v>417400</v>
      </c>
      <c r="V85">
        <v>-1485400</v>
      </c>
      <c r="X85" s="27" t="str">
        <f>VLOOKUP(Результат[[#This Row],[Тип средств]],Таблица4[],2,0)</f>
        <v>Бюджетные средства (Бюджет муниципального образования)</v>
      </c>
      <c r="Y85" s="27" t="str">
        <f>VLOOKUP(Результат[[#This Row],[Тип средств]],Таблица4[],3,0)</f>
        <v>Местный бюджет</v>
      </c>
      <c r="Z85" s="27" t="str">
        <f>IF(LEFT(Результат[[#This Row],[ЦСР]],2)="06",VLOOKUP(Результат[[#This Row],[ЦСР]],Таблица3[[ЦСР]:[Пункт подпрограммы]],4,0),"")</f>
        <v>1.1.4</v>
      </c>
      <c r="AA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5" s="27" t="str">
        <f t="shared" si="1"/>
        <v>КФКиС</v>
      </c>
    </row>
    <row r="86" spans="1:29" x14ac:dyDescent="0.25">
      <c r="A86" t="s">
        <v>22</v>
      </c>
      <c r="B86">
        <v>1101</v>
      </c>
      <c r="C86" t="s">
        <v>40</v>
      </c>
      <c r="D86">
        <v>611</v>
      </c>
      <c r="E86">
        <v>400010</v>
      </c>
      <c r="F86">
        <v>241</v>
      </c>
      <c r="G86">
        <v>223001</v>
      </c>
      <c r="H86" t="s">
        <v>31</v>
      </c>
      <c r="J86">
        <v>120</v>
      </c>
      <c r="K86">
        <v>272042534</v>
      </c>
      <c r="L86">
        <v>129600</v>
      </c>
      <c r="M86">
        <v>1390800</v>
      </c>
      <c r="N86">
        <v>1390800</v>
      </c>
      <c r="O86">
        <v>0</v>
      </c>
      <c r="P86">
        <v>129600</v>
      </c>
      <c r="Q86">
        <v>129600</v>
      </c>
      <c r="R86">
        <v>0</v>
      </c>
      <c r="S86">
        <v>0</v>
      </c>
      <c r="T86">
        <v>0</v>
      </c>
      <c r="U86">
        <v>129600</v>
      </c>
      <c r="V86">
        <v>0</v>
      </c>
      <c r="X86" s="27" t="str">
        <f>VLOOKUP(Результат[[#This Row],[Тип средств]],Таблица4[],2,0)</f>
        <v>Бюджетные средства (Бюджет муниципального образования)</v>
      </c>
      <c r="Y86" s="27" t="str">
        <f>VLOOKUP(Результат[[#This Row],[Тип средств]],Таблица4[],3,0)</f>
        <v>Местный бюджет</v>
      </c>
      <c r="Z86" s="27" t="str">
        <f>IF(LEFT(Результат[[#This Row],[ЦСР]],2)="06",VLOOKUP(Результат[[#This Row],[ЦСР]],Таблица3[[ЦСР]:[Пункт подпрограммы]],4,0),"")</f>
        <v>1.1.4</v>
      </c>
      <c r="AA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6" s="27" t="str">
        <f t="shared" si="1"/>
        <v>КФКиС</v>
      </c>
    </row>
    <row r="87" spans="1:29" x14ac:dyDescent="0.25">
      <c r="A87" t="s">
        <v>22</v>
      </c>
      <c r="B87">
        <v>1101</v>
      </c>
      <c r="C87" t="s">
        <v>40</v>
      </c>
      <c r="D87">
        <v>611</v>
      </c>
      <c r="E87">
        <v>400010</v>
      </c>
      <c r="F87">
        <v>241</v>
      </c>
      <c r="G87">
        <v>223001</v>
      </c>
      <c r="H87" t="s">
        <v>32</v>
      </c>
      <c r="J87">
        <v>120</v>
      </c>
      <c r="K87">
        <v>272042534</v>
      </c>
      <c r="L87">
        <v>-499060</v>
      </c>
      <c r="M87">
        <v>0</v>
      </c>
      <c r="N87">
        <v>0</v>
      </c>
      <c r="O87">
        <v>0</v>
      </c>
      <c r="P87">
        <v>-499060</v>
      </c>
      <c r="Q87">
        <v>0</v>
      </c>
      <c r="R87">
        <v>0</v>
      </c>
      <c r="S87">
        <v>4500000</v>
      </c>
      <c r="T87">
        <v>4790840</v>
      </c>
      <c r="U87">
        <v>9290840</v>
      </c>
      <c r="V87">
        <v>-9789900</v>
      </c>
      <c r="X87" s="27" t="str">
        <f>VLOOKUP(Результат[[#This Row],[Тип средств]],Таблица4[],2,0)</f>
        <v>Бюджетные средства (Бюджет муниципального образования)</v>
      </c>
      <c r="Y87" s="27" t="str">
        <f>VLOOKUP(Результат[[#This Row],[Тип средств]],Таблица4[],3,0)</f>
        <v>Местный бюджет</v>
      </c>
      <c r="Z87" s="27" t="str">
        <f>IF(LEFT(Результат[[#This Row],[ЦСР]],2)="06",VLOOKUP(Результат[[#This Row],[ЦСР]],Таблица3[[ЦСР]:[Пункт подпрограммы]],4,0),"")</f>
        <v>1.1.4</v>
      </c>
      <c r="AA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7" s="27" t="str">
        <f t="shared" si="1"/>
        <v>КФКиС</v>
      </c>
    </row>
    <row r="88" spans="1:29" x14ac:dyDescent="0.25">
      <c r="A88" t="s">
        <v>22</v>
      </c>
      <c r="B88">
        <v>1101</v>
      </c>
      <c r="C88" t="s">
        <v>40</v>
      </c>
      <c r="D88">
        <v>611</v>
      </c>
      <c r="E88">
        <v>400010</v>
      </c>
      <c r="F88">
        <v>241</v>
      </c>
      <c r="G88">
        <v>223002</v>
      </c>
      <c r="H88" t="s">
        <v>29</v>
      </c>
      <c r="J88">
        <v>110</v>
      </c>
      <c r="K88">
        <v>272042534</v>
      </c>
      <c r="L88">
        <v>152115</v>
      </c>
      <c r="M88">
        <v>0</v>
      </c>
      <c r="N88">
        <v>0</v>
      </c>
      <c r="O88">
        <v>240486.19</v>
      </c>
      <c r="P88">
        <v>-88371.19</v>
      </c>
      <c r="Q88">
        <v>700000</v>
      </c>
      <c r="R88">
        <v>600000</v>
      </c>
      <c r="S88">
        <v>260000</v>
      </c>
      <c r="T88">
        <v>592115</v>
      </c>
      <c r="U88">
        <v>2152115</v>
      </c>
      <c r="V88">
        <v>-2000000</v>
      </c>
      <c r="X88" s="27" t="str">
        <f>VLOOKUP(Результат[[#This Row],[Тип средств]],Таблица4[],2,0)</f>
        <v>Бюджетные средства (Бюджет муниципального образования)</v>
      </c>
      <c r="Y88" s="27" t="str">
        <f>VLOOKUP(Результат[[#This Row],[Тип средств]],Таблица4[],3,0)</f>
        <v>Местный бюджет</v>
      </c>
      <c r="Z88" s="27" t="str">
        <f>IF(LEFT(Результат[[#This Row],[ЦСР]],2)="06",VLOOKUP(Результат[[#This Row],[ЦСР]],Таблица3[[ЦСР]:[Пункт подпрограммы]],4,0),"")</f>
        <v>1.1.4</v>
      </c>
      <c r="AA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8" s="27" t="str">
        <f t="shared" si="1"/>
        <v>КФКиС</v>
      </c>
    </row>
    <row r="89" spans="1:29" x14ac:dyDescent="0.25">
      <c r="A89" t="s">
        <v>22</v>
      </c>
      <c r="B89">
        <v>1101</v>
      </c>
      <c r="C89" t="s">
        <v>40</v>
      </c>
      <c r="D89">
        <v>611</v>
      </c>
      <c r="E89">
        <v>400010</v>
      </c>
      <c r="F89">
        <v>241</v>
      </c>
      <c r="G89">
        <v>223002</v>
      </c>
      <c r="H89" t="s">
        <v>31</v>
      </c>
      <c r="J89">
        <v>110</v>
      </c>
      <c r="K89">
        <v>272042534</v>
      </c>
      <c r="L89">
        <v>-29954</v>
      </c>
      <c r="M89">
        <v>-300400</v>
      </c>
      <c r="N89">
        <v>-300400</v>
      </c>
      <c r="O89">
        <v>47339.65</v>
      </c>
      <c r="P89">
        <v>-77293.649999999994</v>
      </c>
      <c r="Q89">
        <v>50046</v>
      </c>
      <c r="R89">
        <v>80000</v>
      </c>
      <c r="S89">
        <v>70000</v>
      </c>
      <c r="T89">
        <v>70400</v>
      </c>
      <c r="U89">
        <v>270446</v>
      </c>
      <c r="V89">
        <v>-300400</v>
      </c>
      <c r="X89" s="27" t="str">
        <f>VLOOKUP(Результат[[#This Row],[Тип средств]],Таблица4[],2,0)</f>
        <v>Бюджетные средства (Бюджет муниципального образования)</v>
      </c>
      <c r="Y89" s="27" t="str">
        <f>VLOOKUP(Результат[[#This Row],[Тип средств]],Таблица4[],3,0)</f>
        <v>Местный бюджет</v>
      </c>
      <c r="Z89" s="27" t="str">
        <f>IF(LEFT(Результат[[#This Row],[ЦСР]],2)="06",VLOOKUP(Результат[[#This Row],[ЦСР]],Таблица3[[ЦСР]:[Пункт подпрограммы]],4,0),"")</f>
        <v>1.1.4</v>
      </c>
      <c r="AA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89" s="27" t="str">
        <f t="shared" si="1"/>
        <v>КФКиС</v>
      </c>
    </row>
    <row r="90" spans="1:29" x14ac:dyDescent="0.25">
      <c r="A90" t="s">
        <v>22</v>
      </c>
      <c r="B90">
        <v>1101</v>
      </c>
      <c r="C90" t="s">
        <v>40</v>
      </c>
      <c r="D90">
        <v>611</v>
      </c>
      <c r="E90">
        <v>400010</v>
      </c>
      <c r="F90">
        <v>241</v>
      </c>
      <c r="G90">
        <v>223002</v>
      </c>
      <c r="H90" t="s">
        <v>24</v>
      </c>
      <c r="J90">
        <v>110</v>
      </c>
      <c r="K90">
        <v>272042534</v>
      </c>
      <c r="L90">
        <v>0</v>
      </c>
      <c r="M90">
        <v>0</v>
      </c>
      <c r="N90">
        <v>0</v>
      </c>
      <c r="O90">
        <v>742141.4</v>
      </c>
      <c r="P90">
        <v>-742141.4</v>
      </c>
      <c r="Q90">
        <v>1500000</v>
      </c>
      <c r="R90">
        <v>1500000</v>
      </c>
      <c r="S90">
        <v>1500000</v>
      </c>
      <c r="T90">
        <v>1576400</v>
      </c>
      <c r="U90">
        <v>6076400</v>
      </c>
      <c r="V90">
        <v>-6076400</v>
      </c>
      <c r="X90" s="27" t="str">
        <f>VLOOKUP(Результат[[#This Row],[Тип средств]],Таблица4[],2,0)</f>
        <v>Бюджетные средства (Бюджет муниципального образования)</v>
      </c>
      <c r="Y90" s="27" t="str">
        <f>VLOOKUP(Результат[[#This Row],[Тип средств]],Таблица4[],3,0)</f>
        <v>Местный бюджет</v>
      </c>
      <c r="Z90" s="27" t="str">
        <f>IF(LEFT(Результат[[#This Row],[ЦСР]],2)="06",VLOOKUP(Результат[[#This Row],[ЦСР]],Таблица3[[ЦСР]:[Пункт подпрограммы]],4,0),"")</f>
        <v>1.1.4</v>
      </c>
      <c r="AA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0" s="27" t="str">
        <f t="shared" si="1"/>
        <v>КФКиС</v>
      </c>
    </row>
    <row r="91" spans="1:29" x14ac:dyDescent="0.25">
      <c r="A91" t="s">
        <v>22</v>
      </c>
      <c r="B91">
        <v>1101</v>
      </c>
      <c r="C91" t="s">
        <v>40</v>
      </c>
      <c r="D91">
        <v>611</v>
      </c>
      <c r="E91">
        <v>400010</v>
      </c>
      <c r="F91">
        <v>241</v>
      </c>
      <c r="G91">
        <v>223002</v>
      </c>
      <c r="H91" t="s">
        <v>32</v>
      </c>
      <c r="J91">
        <v>110</v>
      </c>
      <c r="K91">
        <v>272042534</v>
      </c>
      <c r="L91">
        <v>665385</v>
      </c>
      <c r="M91">
        <v>0</v>
      </c>
      <c r="N91">
        <v>0</v>
      </c>
      <c r="O91">
        <v>1647129.78</v>
      </c>
      <c r="P91">
        <v>-981744.78</v>
      </c>
      <c r="Q91">
        <v>4400000</v>
      </c>
      <c r="R91">
        <v>5065385</v>
      </c>
      <c r="S91">
        <v>0</v>
      </c>
      <c r="T91">
        <v>0</v>
      </c>
      <c r="U91">
        <v>9465385</v>
      </c>
      <c r="V91">
        <v>-8800000</v>
      </c>
      <c r="X91" s="27" t="str">
        <f>VLOOKUP(Результат[[#This Row],[Тип средств]],Таблица4[],2,0)</f>
        <v>Бюджетные средства (Бюджет муниципального образования)</v>
      </c>
      <c r="Y91" s="27" t="str">
        <f>VLOOKUP(Результат[[#This Row],[Тип средств]],Таблица4[],3,0)</f>
        <v>Местный бюджет</v>
      </c>
      <c r="Z91" s="27" t="str">
        <f>IF(LEFT(Результат[[#This Row],[ЦСР]],2)="06",VLOOKUP(Результат[[#This Row],[ЦСР]],Таблица3[[ЦСР]:[Пункт подпрограммы]],4,0),"")</f>
        <v>1.1.4</v>
      </c>
      <c r="AA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1" s="27" t="str">
        <f t="shared" si="1"/>
        <v>КФКиС</v>
      </c>
    </row>
    <row r="92" spans="1:29" x14ac:dyDescent="0.25">
      <c r="A92" t="s">
        <v>22</v>
      </c>
      <c r="B92">
        <v>1101</v>
      </c>
      <c r="C92" t="s">
        <v>40</v>
      </c>
      <c r="D92">
        <v>611</v>
      </c>
      <c r="E92">
        <v>400010</v>
      </c>
      <c r="F92">
        <v>241</v>
      </c>
      <c r="G92">
        <v>223002</v>
      </c>
      <c r="H92" t="s">
        <v>29</v>
      </c>
      <c r="J92">
        <v>120</v>
      </c>
      <c r="K92">
        <v>272042534</v>
      </c>
      <c r="L92">
        <v>-152115</v>
      </c>
      <c r="M92">
        <v>0</v>
      </c>
      <c r="N92">
        <v>0</v>
      </c>
      <c r="O92">
        <v>0</v>
      </c>
      <c r="P92">
        <v>-152115</v>
      </c>
      <c r="Q92">
        <v>0</v>
      </c>
      <c r="R92">
        <v>0</v>
      </c>
      <c r="S92">
        <v>0</v>
      </c>
      <c r="T92">
        <v>48485</v>
      </c>
      <c r="U92">
        <v>48485</v>
      </c>
      <c r="V92">
        <v>-200600</v>
      </c>
      <c r="X92" s="27" t="str">
        <f>VLOOKUP(Результат[[#This Row],[Тип средств]],Таблица4[],2,0)</f>
        <v>Бюджетные средства (Бюджет муниципального образования)</v>
      </c>
      <c r="Y92" s="27" t="str">
        <f>VLOOKUP(Результат[[#This Row],[Тип средств]],Таблица4[],3,0)</f>
        <v>Местный бюджет</v>
      </c>
      <c r="Z92" s="27" t="str">
        <f>IF(LEFT(Результат[[#This Row],[ЦСР]],2)="06",VLOOKUP(Результат[[#This Row],[ЦСР]],Таблица3[[ЦСР]:[Пункт подпрограммы]],4,0),"")</f>
        <v>1.1.4</v>
      </c>
      <c r="AA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2" s="27" t="str">
        <f t="shared" si="1"/>
        <v>КФКиС</v>
      </c>
    </row>
    <row r="93" spans="1:29" x14ac:dyDescent="0.25">
      <c r="A93" t="s">
        <v>22</v>
      </c>
      <c r="B93">
        <v>1101</v>
      </c>
      <c r="C93" t="s">
        <v>40</v>
      </c>
      <c r="D93">
        <v>611</v>
      </c>
      <c r="E93">
        <v>400010</v>
      </c>
      <c r="F93">
        <v>241</v>
      </c>
      <c r="G93">
        <v>223002</v>
      </c>
      <c r="H93" t="s">
        <v>31</v>
      </c>
      <c r="J93">
        <v>120</v>
      </c>
      <c r="K93">
        <v>272042534</v>
      </c>
      <c r="L93">
        <v>29954</v>
      </c>
      <c r="M93">
        <v>300400</v>
      </c>
      <c r="N93">
        <v>300400</v>
      </c>
      <c r="O93">
        <v>0</v>
      </c>
      <c r="P93">
        <v>29954</v>
      </c>
      <c r="Q93">
        <v>29954</v>
      </c>
      <c r="R93">
        <v>0</v>
      </c>
      <c r="S93">
        <v>0</v>
      </c>
      <c r="T93">
        <v>0</v>
      </c>
      <c r="U93">
        <v>29954</v>
      </c>
      <c r="V93">
        <v>0</v>
      </c>
      <c r="X93" s="27" t="str">
        <f>VLOOKUP(Результат[[#This Row],[Тип средств]],Таблица4[],2,0)</f>
        <v>Бюджетные средства (Бюджет муниципального образования)</v>
      </c>
      <c r="Y93" s="27" t="str">
        <f>VLOOKUP(Результат[[#This Row],[Тип средств]],Таблица4[],3,0)</f>
        <v>Местный бюджет</v>
      </c>
      <c r="Z93" s="27" t="str">
        <f>IF(LEFT(Результат[[#This Row],[ЦСР]],2)="06",VLOOKUP(Результат[[#This Row],[ЦСР]],Таблица3[[ЦСР]:[Пункт подпрограммы]],4,0),"")</f>
        <v>1.1.4</v>
      </c>
      <c r="AA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3" s="27" t="str">
        <f t="shared" si="1"/>
        <v>КФКиС</v>
      </c>
    </row>
    <row r="94" spans="1:29" x14ac:dyDescent="0.25">
      <c r="A94" t="s">
        <v>22</v>
      </c>
      <c r="B94">
        <v>1101</v>
      </c>
      <c r="C94" t="s">
        <v>40</v>
      </c>
      <c r="D94">
        <v>611</v>
      </c>
      <c r="E94">
        <v>400010</v>
      </c>
      <c r="F94">
        <v>241</v>
      </c>
      <c r="G94">
        <v>223002</v>
      </c>
      <c r="H94" t="s">
        <v>32</v>
      </c>
      <c r="J94">
        <v>120</v>
      </c>
      <c r="K94">
        <v>272042534</v>
      </c>
      <c r="L94">
        <v>-665385</v>
      </c>
      <c r="M94">
        <v>0</v>
      </c>
      <c r="N94">
        <v>0</v>
      </c>
      <c r="O94">
        <v>0</v>
      </c>
      <c r="P94">
        <v>-665385</v>
      </c>
      <c r="Q94">
        <v>0</v>
      </c>
      <c r="R94">
        <v>0</v>
      </c>
      <c r="S94">
        <v>4000000</v>
      </c>
      <c r="T94">
        <v>4593815</v>
      </c>
      <c r="U94">
        <v>8593815</v>
      </c>
      <c r="V94">
        <v>-9259200</v>
      </c>
      <c r="X94" s="27" t="str">
        <f>VLOOKUP(Результат[[#This Row],[Тип средств]],Таблица4[],2,0)</f>
        <v>Бюджетные средства (Бюджет муниципального образования)</v>
      </c>
      <c r="Y94" s="27" t="str">
        <f>VLOOKUP(Результат[[#This Row],[Тип средств]],Таблица4[],3,0)</f>
        <v>Местный бюджет</v>
      </c>
      <c r="Z94" s="27" t="str">
        <f>IF(LEFT(Результат[[#This Row],[ЦСР]],2)="06",VLOOKUP(Результат[[#This Row],[ЦСР]],Таблица3[[ЦСР]:[Пункт подпрограммы]],4,0),"")</f>
        <v>1.1.4</v>
      </c>
      <c r="AA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4" s="27" t="str">
        <f t="shared" si="1"/>
        <v>КФКиС</v>
      </c>
    </row>
    <row r="95" spans="1:29" x14ac:dyDescent="0.25">
      <c r="A95" t="s">
        <v>22</v>
      </c>
      <c r="B95">
        <v>1101</v>
      </c>
      <c r="C95" t="s">
        <v>40</v>
      </c>
      <c r="D95">
        <v>611</v>
      </c>
      <c r="E95">
        <v>400010</v>
      </c>
      <c r="F95">
        <v>241</v>
      </c>
      <c r="G95">
        <v>223003</v>
      </c>
      <c r="H95" t="s">
        <v>29</v>
      </c>
      <c r="J95">
        <v>110</v>
      </c>
      <c r="K95">
        <v>272042534</v>
      </c>
      <c r="L95">
        <v>-6900</v>
      </c>
      <c r="M95">
        <v>0</v>
      </c>
      <c r="N95">
        <v>0</v>
      </c>
      <c r="O95">
        <v>17105.37</v>
      </c>
      <c r="P95">
        <v>-24005.37</v>
      </c>
      <c r="Q95">
        <v>80000</v>
      </c>
      <c r="R95">
        <v>80000</v>
      </c>
      <c r="S95">
        <v>65000</v>
      </c>
      <c r="T95">
        <v>68100</v>
      </c>
      <c r="U95">
        <v>293100</v>
      </c>
      <c r="V95">
        <v>-300000</v>
      </c>
      <c r="X95" s="27" t="str">
        <f>VLOOKUP(Результат[[#This Row],[Тип средств]],Таблица4[],2,0)</f>
        <v>Бюджетные средства (Бюджет муниципального образования)</v>
      </c>
      <c r="Y95" s="27" t="str">
        <f>VLOOKUP(Результат[[#This Row],[Тип средств]],Таблица4[],3,0)</f>
        <v>Местный бюджет</v>
      </c>
      <c r="Z95" s="27" t="str">
        <f>IF(LEFT(Результат[[#This Row],[ЦСР]],2)="06",VLOOKUP(Результат[[#This Row],[ЦСР]],Таблица3[[ЦСР]:[Пункт подпрограммы]],4,0),"")</f>
        <v>1.1.4</v>
      </c>
      <c r="AA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5" s="27" t="str">
        <f t="shared" si="1"/>
        <v>КФКиС</v>
      </c>
    </row>
    <row r="96" spans="1:29" x14ac:dyDescent="0.25">
      <c r="A96" t="s">
        <v>22</v>
      </c>
      <c r="B96">
        <v>1101</v>
      </c>
      <c r="C96" t="s">
        <v>40</v>
      </c>
      <c r="D96">
        <v>611</v>
      </c>
      <c r="E96">
        <v>400010</v>
      </c>
      <c r="F96">
        <v>241</v>
      </c>
      <c r="G96">
        <v>223003</v>
      </c>
      <c r="H96" t="s">
        <v>31</v>
      </c>
      <c r="J96">
        <v>110</v>
      </c>
      <c r="K96">
        <v>272042534</v>
      </c>
      <c r="L96">
        <v>-10100</v>
      </c>
      <c r="M96">
        <v>-53100</v>
      </c>
      <c r="N96">
        <v>-53100</v>
      </c>
      <c r="O96">
        <v>3900</v>
      </c>
      <c r="P96">
        <v>-14000</v>
      </c>
      <c r="Q96">
        <v>3900</v>
      </c>
      <c r="R96">
        <v>12000</v>
      </c>
      <c r="S96">
        <v>14000</v>
      </c>
      <c r="T96">
        <v>13100</v>
      </c>
      <c r="U96">
        <v>43000</v>
      </c>
      <c r="V96">
        <v>-53100</v>
      </c>
      <c r="X96" s="27" t="str">
        <f>VLOOKUP(Результат[[#This Row],[Тип средств]],Таблица4[],2,0)</f>
        <v>Бюджетные средства (Бюджет муниципального образования)</v>
      </c>
      <c r="Y96" s="27" t="str">
        <f>VLOOKUP(Результат[[#This Row],[Тип средств]],Таблица4[],3,0)</f>
        <v>Местный бюджет</v>
      </c>
      <c r="Z96" s="27" t="str">
        <f>IF(LEFT(Результат[[#This Row],[ЦСР]],2)="06",VLOOKUP(Результат[[#This Row],[ЦСР]],Таблица3[[ЦСР]:[Пункт подпрограммы]],4,0),"")</f>
        <v>1.1.4</v>
      </c>
      <c r="AA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6" s="27" t="str">
        <f t="shared" si="1"/>
        <v>КФКиС</v>
      </c>
    </row>
    <row r="97" spans="1:29" x14ac:dyDescent="0.25">
      <c r="A97" t="s">
        <v>22</v>
      </c>
      <c r="B97">
        <v>1101</v>
      </c>
      <c r="C97" t="s">
        <v>40</v>
      </c>
      <c r="D97">
        <v>611</v>
      </c>
      <c r="E97">
        <v>400010</v>
      </c>
      <c r="F97">
        <v>241</v>
      </c>
      <c r="G97">
        <v>223003</v>
      </c>
      <c r="H97" t="s">
        <v>24</v>
      </c>
      <c r="J97">
        <v>110</v>
      </c>
      <c r="K97">
        <v>272042534</v>
      </c>
      <c r="L97">
        <v>0</v>
      </c>
      <c r="M97">
        <v>0</v>
      </c>
      <c r="N97">
        <v>0</v>
      </c>
      <c r="O97">
        <v>0</v>
      </c>
      <c r="P97">
        <v>0</v>
      </c>
      <c r="Q97">
        <v>70000</v>
      </c>
      <c r="R97">
        <v>70000</v>
      </c>
      <c r="S97">
        <v>70000</v>
      </c>
      <c r="T97">
        <v>80200</v>
      </c>
      <c r="U97">
        <v>290200</v>
      </c>
      <c r="V97">
        <v>-290200</v>
      </c>
      <c r="X97" s="27" t="str">
        <f>VLOOKUP(Результат[[#This Row],[Тип средств]],Таблица4[],2,0)</f>
        <v>Бюджетные средства (Бюджет муниципального образования)</v>
      </c>
      <c r="Y97" s="27" t="str">
        <f>VLOOKUP(Результат[[#This Row],[Тип средств]],Таблица4[],3,0)</f>
        <v>Местный бюджет</v>
      </c>
      <c r="Z97" s="27" t="str">
        <f>IF(LEFT(Результат[[#This Row],[ЦСР]],2)="06",VLOOKUP(Результат[[#This Row],[ЦСР]],Таблица3[[ЦСР]:[Пункт подпрограммы]],4,0),"")</f>
        <v>1.1.4</v>
      </c>
      <c r="AA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7" s="27" t="str">
        <f t="shared" si="1"/>
        <v>КФКиС</v>
      </c>
    </row>
    <row r="98" spans="1:29" x14ac:dyDescent="0.25">
      <c r="A98" t="s">
        <v>22</v>
      </c>
      <c r="B98">
        <v>1101</v>
      </c>
      <c r="C98" t="s">
        <v>40</v>
      </c>
      <c r="D98">
        <v>611</v>
      </c>
      <c r="E98">
        <v>400010</v>
      </c>
      <c r="F98">
        <v>241</v>
      </c>
      <c r="G98">
        <v>223003</v>
      </c>
      <c r="H98" t="s">
        <v>32</v>
      </c>
      <c r="J98">
        <v>110</v>
      </c>
      <c r="K98">
        <v>272042534</v>
      </c>
      <c r="L98">
        <v>-274473</v>
      </c>
      <c r="M98">
        <v>0</v>
      </c>
      <c r="N98">
        <v>0</v>
      </c>
      <c r="O98">
        <v>189097.92</v>
      </c>
      <c r="P98">
        <v>-463570.92</v>
      </c>
      <c r="Q98">
        <v>450000</v>
      </c>
      <c r="R98">
        <v>450000</v>
      </c>
      <c r="S98">
        <v>25527</v>
      </c>
      <c r="T98">
        <v>0</v>
      </c>
      <c r="U98">
        <v>925527</v>
      </c>
      <c r="V98">
        <v>-1200000</v>
      </c>
      <c r="X98" s="27" t="str">
        <f>VLOOKUP(Результат[[#This Row],[Тип средств]],Таблица4[],2,0)</f>
        <v>Бюджетные средства (Бюджет муниципального образования)</v>
      </c>
      <c r="Y98" s="27" t="str">
        <f>VLOOKUP(Результат[[#This Row],[Тип средств]],Таблица4[],3,0)</f>
        <v>Местный бюджет</v>
      </c>
      <c r="Z98" s="27" t="str">
        <f>IF(LEFT(Результат[[#This Row],[ЦСР]],2)="06",VLOOKUP(Результат[[#This Row],[ЦСР]],Таблица3[[ЦСР]:[Пункт подпрограммы]],4,0),"")</f>
        <v>1.1.4</v>
      </c>
      <c r="AA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8" s="27" t="str">
        <f t="shared" si="1"/>
        <v>КФКиС</v>
      </c>
    </row>
    <row r="99" spans="1:29" x14ac:dyDescent="0.25">
      <c r="A99" t="s">
        <v>22</v>
      </c>
      <c r="B99">
        <v>1101</v>
      </c>
      <c r="C99" t="s">
        <v>40</v>
      </c>
      <c r="D99">
        <v>611</v>
      </c>
      <c r="E99">
        <v>400010</v>
      </c>
      <c r="F99">
        <v>241</v>
      </c>
      <c r="G99">
        <v>223003</v>
      </c>
      <c r="H99" t="s">
        <v>29</v>
      </c>
      <c r="J99">
        <v>120</v>
      </c>
      <c r="K99">
        <v>272042534</v>
      </c>
      <c r="L99">
        <v>6900</v>
      </c>
      <c r="M99">
        <v>0</v>
      </c>
      <c r="N99">
        <v>0</v>
      </c>
      <c r="O99">
        <v>0</v>
      </c>
      <c r="P99">
        <v>6900</v>
      </c>
      <c r="Q99">
        <v>0</v>
      </c>
      <c r="R99">
        <v>0</v>
      </c>
      <c r="S99">
        <v>0</v>
      </c>
      <c r="T99">
        <v>31000</v>
      </c>
      <c r="U99">
        <v>31000</v>
      </c>
      <c r="V99">
        <v>-24100</v>
      </c>
      <c r="X99" s="27" t="str">
        <f>VLOOKUP(Результат[[#This Row],[Тип средств]],Таблица4[],2,0)</f>
        <v>Бюджетные средства (Бюджет муниципального образования)</v>
      </c>
      <c r="Y99" s="27" t="str">
        <f>VLOOKUP(Результат[[#This Row],[Тип средств]],Таблица4[],3,0)</f>
        <v>Местный бюджет</v>
      </c>
      <c r="Z99" s="27" t="str">
        <f>IF(LEFT(Результат[[#This Row],[ЦСР]],2)="06",VLOOKUP(Результат[[#This Row],[ЦСР]],Таблица3[[ЦСР]:[Пункт подпрограммы]],4,0),"")</f>
        <v>1.1.4</v>
      </c>
      <c r="AA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99" s="27" t="str">
        <f t="shared" si="1"/>
        <v>КФКиС</v>
      </c>
    </row>
    <row r="100" spans="1:29" x14ac:dyDescent="0.25">
      <c r="A100" t="s">
        <v>22</v>
      </c>
      <c r="B100">
        <v>1101</v>
      </c>
      <c r="C100" t="s">
        <v>40</v>
      </c>
      <c r="D100">
        <v>611</v>
      </c>
      <c r="E100">
        <v>400010</v>
      </c>
      <c r="F100">
        <v>241</v>
      </c>
      <c r="G100">
        <v>223003</v>
      </c>
      <c r="H100" t="s">
        <v>31</v>
      </c>
      <c r="J100">
        <v>120</v>
      </c>
      <c r="K100">
        <v>272042534</v>
      </c>
      <c r="L100">
        <v>10100</v>
      </c>
      <c r="M100">
        <v>53100</v>
      </c>
      <c r="N100">
        <v>53100</v>
      </c>
      <c r="O100">
        <v>0</v>
      </c>
      <c r="P100">
        <v>10100</v>
      </c>
      <c r="Q100">
        <v>10100</v>
      </c>
      <c r="R100">
        <v>0</v>
      </c>
      <c r="S100">
        <v>0</v>
      </c>
      <c r="T100">
        <v>0</v>
      </c>
      <c r="U100">
        <v>10100</v>
      </c>
      <c r="V100">
        <v>0</v>
      </c>
      <c r="X100" s="27" t="str">
        <f>VLOOKUP(Результат[[#This Row],[Тип средств]],Таблица4[],2,0)</f>
        <v>Бюджетные средства (Бюджет муниципального образования)</v>
      </c>
      <c r="Y100" s="27" t="str">
        <f>VLOOKUP(Результат[[#This Row],[Тип средств]],Таблица4[],3,0)</f>
        <v>Местный бюджет</v>
      </c>
      <c r="Z100" s="27" t="str">
        <f>IF(LEFT(Результат[[#This Row],[ЦСР]],2)="06",VLOOKUP(Результат[[#This Row],[ЦСР]],Таблица3[[ЦСР]:[Пункт подпрограммы]],4,0),"")</f>
        <v>1.1.4</v>
      </c>
      <c r="AA1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0" s="27" t="str">
        <f t="shared" si="1"/>
        <v>КФКиС</v>
      </c>
    </row>
    <row r="101" spans="1:29" x14ac:dyDescent="0.25">
      <c r="A101" t="s">
        <v>22</v>
      </c>
      <c r="B101">
        <v>1101</v>
      </c>
      <c r="C101" t="s">
        <v>40</v>
      </c>
      <c r="D101">
        <v>611</v>
      </c>
      <c r="E101">
        <v>400010</v>
      </c>
      <c r="F101">
        <v>241</v>
      </c>
      <c r="G101">
        <v>223003</v>
      </c>
      <c r="H101" t="s">
        <v>32</v>
      </c>
      <c r="J101">
        <v>120</v>
      </c>
      <c r="K101">
        <v>272042534</v>
      </c>
      <c r="L101">
        <v>274473</v>
      </c>
      <c r="M101">
        <v>0</v>
      </c>
      <c r="N101">
        <v>0</v>
      </c>
      <c r="O101">
        <v>0</v>
      </c>
      <c r="P101">
        <v>274473</v>
      </c>
      <c r="Q101">
        <v>0</v>
      </c>
      <c r="R101">
        <v>0</v>
      </c>
      <c r="S101">
        <v>850000</v>
      </c>
      <c r="T101">
        <v>1391873</v>
      </c>
      <c r="U101">
        <v>2241873</v>
      </c>
      <c r="V101">
        <v>-1967400</v>
      </c>
      <c r="X101" s="27" t="str">
        <f>VLOOKUP(Результат[[#This Row],[Тип средств]],Таблица4[],2,0)</f>
        <v>Бюджетные средства (Бюджет муниципального образования)</v>
      </c>
      <c r="Y101" s="27" t="str">
        <f>VLOOKUP(Результат[[#This Row],[Тип средств]],Таблица4[],3,0)</f>
        <v>Местный бюджет</v>
      </c>
      <c r="Z101" s="27" t="str">
        <f>IF(LEFT(Результат[[#This Row],[ЦСР]],2)="06",VLOOKUP(Результат[[#This Row],[ЦСР]],Таблица3[[ЦСР]:[Пункт подпрограммы]],4,0),"")</f>
        <v>1.1.4</v>
      </c>
      <c r="AA1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1" s="27" t="str">
        <f t="shared" si="1"/>
        <v>КФКиС</v>
      </c>
    </row>
    <row r="102" spans="1:29" x14ac:dyDescent="0.25">
      <c r="A102" t="s">
        <v>22</v>
      </c>
      <c r="B102">
        <v>1101</v>
      </c>
      <c r="C102" t="s">
        <v>40</v>
      </c>
      <c r="D102">
        <v>611</v>
      </c>
      <c r="E102">
        <v>400010</v>
      </c>
      <c r="F102">
        <v>241</v>
      </c>
      <c r="G102">
        <v>223006</v>
      </c>
      <c r="H102" t="s">
        <v>29</v>
      </c>
      <c r="J102">
        <v>110</v>
      </c>
      <c r="K102">
        <v>272042534</v>
      </c>
      <c r="L102">
        <v>90291</v>
      </c>
      <c r="M102">
        <v>0</v>
      </c>
      <c r="N102">
        <v>0</v>
      </c>
      <c r="O102">
        <v>0</v>
      </c>
      <c r="P102">
        <v>90291</v>
      </c>
      <c r="Q102">
        <v>26000</v>
      </c>
      <c r="R102">
        <v>38000</v>
      </c>
      <c r="S102">
        <v>38000</v>
      </c>
      <c r="T102">
        <v>47791</v>
      </c>
      <c r="U102">
        <v>149791</v>
      </c>
      <c r="V102">
        <v>-59500</v>
      </c>
      <c r="X102" s="27" t="str">
        <f>VLOOKUP(Результат[[#This Row],[Тип средств]],Таблица4[],2,0)</f>
        <v>Бюджетные средства (Бюджет муниципального образования)</v>
      </c>
      <c r="Y102" s="27" t="str">
        <f>VLOOKUP(Результат[[#This Row],[Тип средств]],Таблица4[],3,0)</f>
        <v>Местный бюджет</v>
      </c>
      <c r="Z102" s="27" t="str">
        <f>IF(LEFT(Результат[[#This Row],[ЦСР]],2)="06",VLOOKUP(Результат[[#This Row],[ЦСР]],Таблица3[[ЦСР]:[Пункт подпрограммы]],4,0),"")</f>
        <v>1.1.4</v>
      </c>
      <c r="AA1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2" s="27" t="str">
        <f t="shared" si="1"/>
        <v>КФКиС</v>
      </c>
    </row>
    <row r="103" spans="1:29" x14ac:dyDescent="0.25">
      <c r="A103" t="s">
        <v>22</v>
      </c>
      <c r="B103">
        <v>1101</v>
      </c>
      <c r="C103" t="s">
        <v>40</v>
      </c>
      <c r="D103">
        <v>611</v>
      </c>
      <c r="E103">
        <v>400010</v>
      </c>
      <c r="F103">
        <v>241</v>
      </c>
      <c r="G103">
        <v>223006</v>
      </c>
      <c r="H103" t="s">
        <v>31</v>
      </c>
      <c r="J103">
        <v>110</v>
      </c>
      <c r="K103">
        <v>272042534</v>
      </c>
      <c r="L103">
        <v>-6695</v>
      </c>
      <c r="M103">
        <v>-71700</v>
      </c>
      <c r="N103">
        <v>-71700</v>
      </c>
      <c r="O103">
        <v>0</v>
      </c>
      <c r="P103">
        <v>-6695</v>
      </c>
      <c r="Q103">
        <v>6505</v>
      </c>
      <c r="R103">
        <v>18000</v>
      </c>
      <c r="S103">
        <v>18000</v>
      </c>
      <c r="T103">
        <v>22500</v>
      </c>
      <c r="U103">
        <v>65005</v>
      </c>
      <c r="V103">
        <v>-71700</v>
      </c>
      <c r="X103" s="27" t="str">
        <f>VLOOKUP(Результат[[#This Row],[Тип средств]],Таблица4[],2,0)</f>
        <v>Бюджетные средства (Бюджет муниципального образования)</v>
      </c>
      <c r="Y103" s="27" t="str">
        <f>VLOOKUP(Результат[[#This Row],[Тип средств]],Таблица4[],3,0)</f>
        <v>Местный бюджет</v>
      </c>
      <c r="Z103" s="27" t="str">
        <f>IF(LEFT(Результат[[#This Row],[ЦСР]],2)="06",VLOOKUP(Результат[[#This Row],[ЦСР]],Таблица3[[ЦСР]:[Пункт подпрограммы]],4,0),"")</f>
        <v>1.1.4</v>
      </c>
      <c r="AA1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3" s="27" t="str">
        <f t="shared" si="1"/>
        <v>КФКиС</v>
      </c>
    </row>
    <row r="104" spans="1:29" x14ac:dyDescent="0.25">
      <c r="A104" t="s">
        <v>22</v>
      </c>
      <c r="B104">
        <v>1101</v>
      </c>
      <c r="C104" t="s">
        <v>40</v>
      </c>
      <c r="D104">
        <v>611</v>
      </c>
      <c r="E104">
        <v>400010</v>
      </c>
      <c r="F104">
        <v>241</v>
      </c>
      <c r="G104">
        <v>223006</v>
      </c>
      <c r="H104" t="s">
        <v>24</v>
      </c>
      <c r="J104">
        <v>110</v>
      </c>
      <c r="K104">
        <v>272042534</v>
      </c>
      <c r="L104">
        <v>0</v>
      </c>
      <c r="M104">
        <v>0</v>
      </c>
      <c r="N104">
        <v>0</v>
      </c>
      <c r="O104">
        <v>0</v>
      </c>
      <c r="P104">
        <v>0</v>
      </c>
      <c r="Q104">
        <v>12000</v>
      </c>
      <c r="R104">
        <v>18000</v>
      </c>
      <c r="S104">
        <v>18000</v>
      </c>
      <c r="T104">
        <v>12600</v>
      </c>
      <c r="U104">
        <v>60600</v>
      </c>
      <c r="V104">
        <v>-60600</v>
      </c>
      <c r="X104" s="27" t="str">
        <f>VLOOKUP(Результат[[#This Row],[Тип средств]],Таблица4[],2,0)</f>
        <v>Бюджетные средства (Бюджет муниципального образования)</v>
      </c>
      <c r="Y104" s="27" t="str">
        <f>VLOOKUP(Результат[[#This Row],[Тип средств]],Таблица4[],3,0)</f>
        <v>Местный бюджет</v>
      </c>
      <c r="Z104" s="27" t="str">
        <f>IF(LEFT(Результат[[#This Row],[ЦСР]],2)="06",VLOOKUP(Результат[[#This Row],[ЦСР]],Таблица3[[ЦСР]:[Пункт подпрограммы]],4,0),"")</f>
        <v>1.1.4</v>
      </c>
      <c r="AA1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4" s="27" t="str">
        <f t="shared" si="1"/>
        <v>КФКиС</v>
      </c>
    </row>
    <row r="105" spans="1:29" x14ac:dyDescent="0.25">
      <c r="A105" t="s">
        <v>22</v>
      </c>
      <c r="B105">
        <v>1101</v>
      </c>
      <c r="C105" t="s">
        <v>40</v>
      </c>
      <c r="D105">
        <v>611</v>
      </c>
      <c r="E105">
        <v>400010</v>
      </c>
      <c r="F105">
        <v>241</v>
      </c>
      <c r="G105">
        <v>223006</v>
      </c>
      <c r="H105" t="s">
        <v>32</v>
      </c>
      <c r="J105">
        <v>110</v>
      </c>
      <c r="K105">
        <v>272042534</v>
      </c>
      <c r="L105">
        <v>13489</v>
      </c>
      <c r="M105">
        <v>0</v>
      </c>
      <c r="N105">
        <v>0</v>
      </c>
      <c r="O105">
        <v>89601.279999999999</v>
      </c>
      <c r="P105">
        <v>-76112.28</v>
      </c>
      <c r="Q105">
        <v>115000</v>
      </c>
      <c r="R105">
        <v>76700</v>
      </c>
      <c r="S105">
        <v>35000</v>
      </c>
      <c r="T105">
        <v>13489</v>
      </c>
      <c r="U105">
        <v>240189</v>
      </c>
      <c r="V105">
        <v>-226700</v>
      </c>
      <c r="X105" s="27" t="str">
        <f>VLOOKUP(Результат[[#This Row],[Тип средств]],Таблица4[],2,0)</f>
        <v>Бюджетные средства (Бюджет муниципального образования)</v>
      </c>
      <c r="Y105" s="27" t="str">
        <f>VLOOKUP(Результат[[#This Row],[Тип средств]],Таблица4[],3,0)</f>
        <v>Местный бюджет</v>
      </c>
      <c r="Z105" s="27" t="str">
        <f>IF(LEFT(Результат[[#This Row],[ЦСР]],2)="06",VLOOKUP(Результат[[#This Row],[ЦСР]],Таблица3[[ЦСР]:[Пункт подпрограммы]],4,0),"")</f>
        <v>1.1.4</v>
      </c>
      <c r="AA1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5" s="27" t="str">
        <f t="shared" si="1"/>
        <v>КФКиС</v>
      </c>
    </row>
    <row r="106" spans="1:29" x14ac:dyDescent="0.25">
      <c r="A106" t="s">
        <v>22</v>
      </c>
      <c r="B106">
        <v>1101</v>
      </c>
      <c r="C106" t="s">
        <v>40</v>
      </c>
      <c r="D106">
        <v>611</v>
      </c>
      <c r="E106">
        <v>400010</v>
      </c>
      <c r="F106">
        <v>241</v>
      </c>
      <c r="G106">
        <v>223006</v>
      </c>
      <c r="H106" t="s">
        <v>29</v>
      </c>
      <c r="J106">
        <v>120</v>
      </c>
      <c r="K106">
        <v>272042534</v>
      </c>
      <c r="L106">
        <v>-90291</v>
      </c>
      <c r="M106">
        <v>0</v>
      </c>
      <c r="N106">
        <v>0</v>
      </c>
      <c r="O106">
        <v>0</v>
      </c>
      <c r="P106">
        <v>-90291</v>
      </c>
      <c r="Q106">
        <v>0</v>
      </c>
      <c r="R106">
        <v>0</v>
      </c>
      <c r="S106">
        <v>0</v>
      </c>
      <c r="T106">
        <v>1409</v>
      </c>
      <c r="U106">
        <v>1409</v>
      </c>
      <c r="V106">
        <v>-91700</v>
      </c>
      <c r="X106" s="27" t="str">
        <f>VLOOKUP(Результат[[#This Row],[Тип средств]],Таблица4[],2,0)</f>
        <v>Бюджетные средства (Бюджет муниципального образования)</v>
      </c>
      <c r="Y106" s="27" t="str">
        <f>VLOOKUP(Результат[[#This Row],[Тип средств]],Таблица4[],3,0)</f>
        <v>Местный бюджет</v>
      </c>
      <c r="Z106" s="27" t="str">
        <f>IF(LEFT(Результат[[#This Row],[ЦСР]],2)="06",VLOOKUP(Результат[[#This Row],[ЦСР]],Таблица3[[ЦСР]:[Пункт подпрограммы]],4,0),"")</f>
        <v>1.1.4</v>
      </c>
      <c r="AA1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6" s="27" t="str">
        <f t="shared" si="1"/>
        <v>КФКиС</v>
      </c>
    </row>
    <row r="107" spans="1:29" x14ac:dyDescent="0.25">
      <c r="A107" t="s">
        <v>22</v>
      </c>
      <c r="B107">
        <v>1101</v>
      </c>
      <c r="C107" t="s">
        <v>40</v>
      </c>
      <c r="D107">
        <v>611</v>
      </c>
      <c r="E107">
        <v>400010</v>
      </c>
      <c r="F107">
        <v>241</v>
      </c>
      <c r="G107">
        <v>223006</v>
      </c>
      <c r="H107" t="s">
        <v>31</v>
      </c>
      <c r="J107">
        <v>120</v>
      </c>
      <c r="K107">
        <v>272042534</v>
      </c>
      <c r="L107">
        <v>6695</v>
      </c>
      <c r="M107">
        <v>71700</v>
      </c>
      <c r="N107">
        <v>71700</v>
      </c>
      <c r="O107">
        <v>0</v>
      </c>
      <c r="P107">
        <v>6695</v>
      </c>
      <c r="Q107">
        <v>6695</v>
      </c>
      <c r="R107">
        <v>0</v>
      </c>
      <c r="S107">
        <v>0</v>
      </c>
      <c r="T107">
        <v>0</v>
      </c>
      <c r="U107">
        <v>6695</v>
      </c>
      <c r="V107">
        <v>0</v>
      </c>
      <c r="X107" s="27" t="str">
        <f>VLOOKUP(Результат[[#This Row],[Тип средств]],Таблица4[],2,0)</f>
        <v>Бюджетные средства (Бюджет муниципального образования)</v>
      </c>
      <c r="Y107" s="27" t="str">
        <f>VLOOKUP(Результат[[#This Row],[Тип средств]],Таблица4[],3,0)</f>
        <v>Местный бюджет</v>
      </c>
      <c r="Z107" s="27" t="str">
        <f>IF(LEFT(Результат[[#This Row],[ЦСР]],2)="06",VLOOKUP(Результат[[#This Row],[ЦСР]],Таблица3[[ЦСР]:[Пункт подпрограммы]],4,0),"")</f>
        <v>1.1.4</v>
      </c>
      <c r="AA1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7" s="27" t="str">
        <f t="shared" si="1"/>
        <v>КФКиС</v>
      </c>
    </row>
    <row r="108" spans="1:29" x14ac:dyDescent="0.25">
      <c r="A108" t="s">
        <v>22</v>
      </c>
      <c r="B108">
        <v>1101</v>
      </c>
      <c r="C108" t="s">
        <v>40</v>
      </c>
      <c r="D108">
        <v>611</v>
      </c>
      <c r="E108">
        <v>400010</v>
      </c>
      <c r="F108">
        <v>241</v>
      </c>
      <c r="G108">
        <v>223006</v>
      </c>
      <c r="H108" t="s">
        <v>32</v>
      </c>
      <c r="J108">
        <v>120</v>
      </c>
      <c r="K108">
        <v>272042534</v>
      </c>
      <c r="L108">
        <v>-13489</v>
      </c>
      <c r="M108">
        <v>0</v>
      </c>
      <c r="N108">
        <v>0</v>
      </c>
      <c r="O108">
        <v>0</v>
      </c>
      <c r="P108">
        <v>-13489</v>
      </c>
      <c r="Q108">
        <v>0</v>
      </c>
      <c r="R108">
        <v>0</v>
      </c>
      <c r="S108">
        <v>150000</v>
      </c>
      <c r="T108">
        <v>216211</v>
      </c>
      <c r="U108">
        <v>366211</v>
      </c>
      <c r="V108">
        <v>-379700</v>
      </c>
      <c r="X108" s="27" t="str">
        <f>VLOOKUP(Результат[[#This Row],[Тип средств]],Таблица4[],2,0)</f>
        <v>Бюджетные средства (Бюджет муниципального образования)</v>
      </c>
      <c r="Y108" s="27" t="str">
        <f>VLOOKUP(Результат[[#This Row],[Тип средств]],Таблица4[],3,0)</f>
        <v>Местный бюджет</v>
      </c>
      <c r="Z108" s="27" t="str">
        <f>IF(LEFT(Результат[[#This Row],[ЦСР]],2)="06",VLOOKUP(Результат[[#This Row],[ЦСР]],Таблица3[[ЦСР]:[Пункт подпрограммы]],4,0),"")</f>
        <v>1.1.4</v>
      </c>
      <c r="AA1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8" s="27" t="str">
        <f t="shared" si="1"/>
        <v>КФКиС</v>
      </c>
    </row>
    <row r="109" spans="1:29" x14ac:dyDescent="0.25">
      <c r="A109" t="s">
        <v>22</v>
      </c>
      <c r="B109">
        <v>1101</v>
      </c>
      <c r="C109" t="s">
        <v>40</v>
      </c>
      <c r="D109">
        <v>611</v>
      </c>
      <c r="E109">
        <v>400010</v>
      </c>
      <c r="F109">
        <v>241</v>
      </c>
      <c r="G109">
        <v>225001</v>
      </c>
      <c r="H109" t="s">
        <v>24</v>
      </c>
      <c r="J109">
        <v>110</v>
      </c>
      <c r="K109">
        <v>272042534</v>
      </c>
      <c r="L109">
        <v>0</v>
      </c>
      <c r="M109">
        <v>0</v>
      </c>
      <c r="N109">
        <v>0</v>
      </c>
      <c r="O109">
        <v>0</v>
      </c>
      <c r="P109">
        <v>0</v>
      </c>
      <c r="Q109">
        <v>0</v>
      </c>
      <c r="R109">
        <v>33300</v>
      </c>
      <c r="S109">
        <v>0</v>
      </c>
      <c r="T109">
        <v>0</v>
      </c>
      <c r="U109">
        <v>33300</v>
      </c>
      <c r="V109">
        <v>-33300</v>
      </c>
      <c r="X109" s="27" t="str">
        <f>VLOOKUP(Результат[[#This Row],[Тип средств]],Таблица4[],2,0)</f>
        <v>Бюджетные средства (Бюджет муниципального образования)</v>
      </c>
      <c r="Y109" s="27" t="str">
        <f>VLOOKUP(Результат[[#This Row],[Тип средств]],Таблица4[],3,0)</f>
        <v>Местный бюджет</v>
      </c>
      <c r="Z109" s="27" t="str">
        <f>IF(LEFT(Результат[[#This Row],[ЦСР]],2)="06",VLOOKUP(Результат[[#This Row],[ЦСР]],Таблица3[[ЦСР]:[Пункт подпрограммы]],4,0),"")</f>
        <v>1.1.4</v>
      </c>
      <c r="AA1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09" s="27" t="str">
        <f t="shared" si="1"/>
        <v>КФКиС</v>
      </c>
    </row>
    <row r="110" spans="1:29" x14ac:dyDescent="0.25">
      <c r="A110" t="s">
        <v>22</v>
      </c>
      <c r="B110">
        <v>1101</v>
      </c>
      <c r="C110" t="s">
        <v>40</v>
      </c>
      <c r="D110">
        <v>611</v>
      </c>
      <c r="E110">
        <v>400010</v>
      </c>
      <c r="F110">
        <v>241</v>
      </c>
      <c r="G110">
        <v>225001</v>
      </c>
      <c r="H110" t="s">
        <v>29</v>
      </c>
      <c r="J110">
        <v>120</v>
      </c>
      <c r="K110">
        <v>272042534</v>
      </c>
      <c r="L110">
        <v>0</v>
      </c>
      <c r="M110">
        <v>0</v>
      </c>
      <c r="N110">
        <v>0</v>
      </c>
      <c r="O110">
        <v>0</v>
      </c>
      <c r="P110">
        <v>0</v>
      </c>
      <c r="Q110">
        <v>0</v>
      </c>
      <c r="R110">
        <v>0</v>
      </c>
      <c r="S110">
        <v>0</v>
      </c>
      <c r="T110">
        <v>30500</v>
      </c>
      <c r="U110">
        <v>30500</v>
      </c>
      <c r="V110">
        <v>-30500</v>
      </c>
      <c r="X110" s="27" t="str">
        <f>VLOOKUP(Результат[[#This Row],[Тип средств]],Таблица4[],2,0)</f>
        <v>Бюджетные средства (Бюджет муниципального образования)</v>
      </c>
      <c r="Y110" s="27" t="str">
        <f>VLOOKUP(Результат[[#This Row],[Тип средств]],Таблица4[],3,0)</f>
        <v>Местный бюджет</v>
      </c>
      <c r="Z110" s="27" t="str">
        <f>IF(LEFT(Результат[[#This Row],[ЦСР]],2)="06",VLOOKUP(Результат[[#This Row],[ЦСР]],Таблица3[[ЦСР]:[Пункт подпрограммы]],4,0),"")</f>
        <v>1.1.4</v>
      </c>
      <c r="AA1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0" s="27" t="str">
        <f t="shared" si="1"/>
        <v>КФКиС</v>
      </c>
    </row>
    <row r="111" spans="1:29" x14ac:dyDescent="0.25">
      <c r="A111" t="s">
        <v>22</v>
      </c>
      <c r="B111">
        <v>1101</v>
      </c>
      <c r="C111" t="s">
        <v>40</v>
      </c>
      <c r="D111">
        <v>611</v>
      </c>
      <c r="E111">
        <v>400010</v>
      </c>
      <c r="F111">
        <v>241</v>
      </c>
      <c r="G111">
        <v>225003</v>
      </c>
      <c r="H111" t="s">
        <v>29</v>
      </c>
      <c r="J111">
        <v>110</v>
      </c>
      <c r="K111">
        <v>272042534</v>
      </c>
      <c r="L111">
        <v>90000</v>
      </c>
      <c r="M111">
        <v>0</v>
      </c>
      <c r="N111">
        <v>0</v>
      </c>
      <c r="O111">
        <v>71795.5</v>
      </c>
      <c r="P111">
        <v>18204.5</v>
      </c>
      <c r="Q111">
        <v>76600</v>
      </c>
      <c r="R111">
        <v>14400</v>
      </c>
      <c r="S111">
        <v>14400</v>
      </c>
      <c r="T111">
        <v>42146</v>
      </c>
      <c r="U111">
        <v>147546</v>
      </c>
      <c r="V111">
        <v>-57546</v>
      </c>
      <c r="X111" s="27" t="str">
        <f>VLOOKUP(Результат[[#This Row],[Тип средств]],Таблица4[],2,0)</f>
        <v>Бюджетные средства (Бюджет муниципального образования)</v>
      </c>
      <c r="Y111" s="27" t="str">
        <f>VLOOKUP(Результат[[#This Row],[Тип средств]],Таблица4[],3,0)</f>
        <v>Местный бюджет</v>
      </c>
      <c r="Z111" s="27" t="str">
        <f>IF(LEFT(Результат[[#This Row],[ЦСР]],2)="06",VLOOKUP(Результат[[#This Row],[ЦСР]],Таблица3[[ЦСР]:[Пункт подпрограммы]],4,0),"")</f>
        <v>1.1.4</v>
      </c>
      <c r="AA1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1" s="27" t="str">
        <f t="shared" si="1"/>
        <v>КФКиС</v>
      </c>
    </row>
    <row r="112" spans="1:29" x14ac:dyDescent="0.25">
      <c r="A112" t="s">
        <v>22</v>
      </c>
      <c r="B112">
        <v>1101</v>
      </c>
      <c r="C112" t="s">
        <v>40</v>
      </c>
      <c r="D112">
        <v>611</v>
      </c>
      <c r="E112">
        <v>400010</v>
      </c>
      <c r="F112">
        <v>241</v>
      </c>
      <c r="G112">
        <v>225003</v>
      </c>
      <c r="H112" t="s">
        <v>31</v>
      </c>
      <c r="J112">
        <v>110</v>
      </c>
      <c r="K112">
        <v>272042534</v>
      </c>
      <c r="L112">
        <v>0</v>
      </c>
      <c r="M112">
        <v>0</v>
      </c>
      <c r="N112">
        <v>0</v>
      </c>
      <c r="O112">
        <v>1048.1099999999999</v>
      </c>
      <c r="P112">
        <v>-1048.1099999999999</v>
      </c>
      <c r="Q112">
        <v>12578</v>
      </c>
      <c r="R112">
        <v>0</v>
      </c>
      <c r="S112">
        <v>0</v>
      </c>
      <c r="T112">
        <v>0</v>
      </c>
      <c r="U112">
        <v>12578</v>
      </c>
      <c r="V112">
        <v>-12578</v>
      </c>
      <c r="X112" s="27" t="str">
        <f>VLOOKUP(Результат[[#This Row],[Тип средств]],Таблица4[],2,0)</f>
        <v>Бюджетные средства (Бюджет муниципального образования)</v>
      </c>
      <c r="Y112" s="27" t="str">
        <f>VLOOKUP(Результат[[#This Row],[Тип средств]],Таблица4[],3,0)</f>
        <v>Местный бюджет</v>
      </c>
      <c r="Z112" s="27" t="str">
        <f>IF(LEFT(Результат[[#This Row],[ЦСР]],2)="06",VLOOKUP(Результат[[#This Row],[ЦСР]],Таблица3[[ЦСР]:[Пункт подпрограммы]],4,0),"")</f>
        <v>1.1.4</v>
      </c>
      <c r="AA1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2" s="27" t="str">
        <f t="shared" si="1"/>
        <v>КФКиС</v>
      </c>
    </row>
    <row r="113" spans="1:29" x14ac:dyDescent="0.25">
      <c r="A113" t="s">
        <v>22</v>
      </c>
      <c r="B113">
        <v>1101</v>
      </c>
      <c r="C113" t="s">
        <v>40</v>
      </c>
      <c r="D113">
        <v>611</v>
      </c>
      <c r="E113">
        <v>400010</v>
      </c>
      <c r="F113">
        <v>241</v>
      </c>
      <c r="G113">
        <v>225003</v>
      </c>
      <c r="H113" t="s">
        <v>24</v>
      </c>
      <c r="J113">
        <v>110</v>
      </c>
      <c r="K113">
        <v>272042534</v>
      </c>
      <c r="L113">
        <v>0</v>
      </c>
      <c r="M113">
        <v>0</v>
      </c>
      <c r="N113">
        <v>0</v>
      </c>
      <c r="O113">
        <v>0</v>
      </c>
      <c r="P113">
        <v>0</v>
      </c>
      <c r="Q113">
        <v>250000</v>
      </c>
      <c r="R113">
        <v>0</v>
      </c>
      <c r="S113">
        <v>0</v>
      </c>
      <c r="T113">
        <v>188400</v>
      </c>
      <c r="U113">
        <v>438400</v>
      </c>
      <c r="V113">
        <v>-438400</v>
      </c>
      <c r="X113" s="27" t="str">
        <f>VLOOKUP(Результат[[#This Row],[Тип средств]],Таблица4[],2,0)</f>
        <v>Бюджетные средства (Бюджет муниципального образования)</v>
      </c>
      <c r="Y113" s="27" t="str">
        <f>VLOOKUP(Результат[[#This Row],[Тип средств]],Таблица4[],3,0)</f>
        <v>Местный бюджет</v>
      </c>
      <c r="Z113" s="27" t="str">
        <f>IF(LEFT(Результат[[#This Row],[ЦСР]],2)="06",VLOOKUP(Результат[[#This Row],[ЦСР]],Таблица3[[ЦСР]:[Пункт подпрограммы]],4,0),"")</f>
        <v>1.1.4</v>
      </c>
      <c r="AA1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3" s="27" t="str">
        <f t="shared" si="1"/>
        <v>КФКиС</v>
      </c>
    </row>
    <row r="114" spans="1:29" x14ac:dyDescent="0.25">
      <c r="A114" t="s">
        <v>22</v>
      </c>
      <c r="B114">
        <v>1101</v>
      </c>
      <c r="C114" t="s">
        <v>40</v>
      </c>
      <c r="D114">
        <v>611</v>
      </c>
      <c r="E114">
        <v>400010</v>
      </c>
      <c r="F114">
        <v>241</v>
      </c>
      <c r="G114">
        <v>225003</v>
      </c>
      <c r="H114" t="s">
        <v>32</v>
      </c>
      <c r="J114">
        <v>110</v>
      </c>
      <c r="K114">
        <v>272042534</v>
      </c>
      <c r="L114">
        <v>-99999</v>
      </c>
      <c r="M114">
        <v>100000</v>
      </c>
      <c r="N114">
        <v>0</v>
      </c>
      <c r="O114">
        <v>1257134.54</v>
      </c>
      <c r="P114">
        <v>-1357133.54</v>
      </c>
      <c r="Q114">
        <v>3000000</v>
      </c>
      <c r="R114">
        <v>1500000</v>
      </c>
      <c r="S114">
        <v>1500000</v>
      </c>
      <c r="T114">
        <v>1810644</v>
      </c>
      <c r="U114">
        <v>7810644</v>
      </c>
      <c r="V114">
        <v>-7910643</v>
      </c>
      <c r="X114" s="27" t="str">
        <f>VLOOKUP(Результат[[#This Row],[Тип средств]],Таблица4[],2,0)</f>
        <v>Бюджетные средства (Бюджет муниципального образования)</v>
      </c>
      <c r="Y114" s="27" t="str">
        <f>VLOOKUP(Результат[[#This Row],[Тип средств]],Таблица4[],3,0)</f>
        <v>Местный бюджет</v>
      </c>
      <c r="Z114" s="27" t="str">
        <f>IF(LEFT(Результат[[#This Row],[ЦСР]],2)="06",VLOOKUP(Результат[[#This Row],[ЦСР]],Таблица3[[ЦСР]:[Пункт подпрограммы]],4,0),"")</f>
        <v>1.1.4</v>
      </c>
      <c r="AA1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4" s="27" t="str">
        <f t="shared" si="1"/>
        <v>КФКиС</v>
      </c>
    </row>
    <row r="115" spans="1:29" x14ac:dyDescent="0.25">
      <c r="A115" t="s">
        <v>22</v>
      </c>
      <c r="B115">
        <v>1101</v>
      </c>
      <c r="C115" t="s">
        <v>40</v>
      </c>
      <c r="D115">
        <v>611</v>
      </c>
      <c r="E115">
        <v>400010</v>
      </c>
      <c r="F115">
        <v>241</v>
      </c>
      <c r="G115">
        <v>225003</v>
      </c>
      <c r="H115" t="s">
        <v>29</v>
      </c>
      <c r="J115">
        <v>120</v>
      </c>
      <c r="K115">
        <v>272042534</v>
      </c>
      <c r="L115">
        <v>-90000</v>
      </c>
      <c r="M115">
        <v>0</v>
      </c>
      <c r="N115">
        <v>0</v>
      </c>
      <c r="O115">
        <v>0</v>
      </c>
      <c r="P115">
        <v>-90000</v>
      </c>
      <c r="Q115">
        <v>0</v>
      </c>
      <c r="R115">
        <v>0</v>
      </c>
      <c r="S115">
        <v>0</v>
      </c>
      <c r="T115">
        <v>43954</v>
      </c>
      <c r="U115">
        <v>43954</v>
      </c>
      <c r="V115">
        <v>-133954</v>
      </c>
      <c r="X115" s="27" t="str">
        <f>VLOOKUP(Результат[[#This Row],[Тип средств]],Таблица4[],2,0)</f>
        <v>Бюджетные средства (Бюджет муниципального образования)</v>
      </c>
      <c r="Y115" s="27" t="str">
        <f>VLOOKUP(Результат[[#This Row],[Тип средств]],Таблица4[],3,0)</f>
        <v>Местный бюджет</v>
      </c>
      <c r="Z115" s="27" t="str">
        <f>IF(LEFT(Результат[[#This Row],[ЦСР]],2)="06",VLOOKUP(Результат[[#This Row],[ЦСР]],Таблица3[[ЦСР]:[Пункт подпрограммы]],4,0),"")</f>
        <v>1.1.4</v>
      </c>
      <c r="AA1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5" s="27" t="str">
        <f t="shared" si="1"/>
        <v>КФКиС</v>
      </c>
    </row>
    <row r="116" spans="1:29" x14ac:dyDescent="0.25">
      <c r="A116" t="s">
        <v>22</v>
      </c>
      <c r="B116">
        <v>1101</v>
      </c>
      <c r="C116" t="s">
        <v>40</v>
      </c>
      <c r="D116">
        <v>611</v>
      </c>
      <c r="E116">
        <v>400010</v>
      </c>
      <c r="F116">
        <v>241</v>
      </c>
      <c r="G116">
        <v>225003</v>
      </c>
      <c r="H116" t="s">
        <v>31</v>
      </c>
      <c r="J116">
        <v>120</v>
      </c>
      <c r="K116">
        <v>272042534</v>
      </c>
      <c r="L116">
        <v>120000</v>
      </c>
      <c r="M116">
        <v>0</v>
      </c>
      <c r="N116">
        <v>0</v>
      </c>
      <c r="O116">
        <v>0</v>
      </c>
      <c r="P116">
        <v>120000</v>
      </c>
      <c r="Q116">
        <v>133629</v>
      </c>
      <c r="R116">
        <v>68635</v>
      </c>
      <c r="S116">
        <v>3145</v>
      </c>
      <c r="T116">
        <v>29513</v>
      </c>
      <c r="U116">
        <v>234922</v>
      </c>
      <c r="V116">
        <v>-114922</v>
      </c>
      <c r="X116" s="27" t="str">
        <f>VLOOKUP(Результат[[#This Row],[Тип средств]],Таблица4[],2,0)</f>
        <v>Бюджетные средства (Бюджет муниципального образования)</v>
      </c>
      <c r="Y116" s="27" t="str">
        <f>VLOOKUP(Результат[[#This Row],[Тип средств]],Таблица4[],3,0)</f>
        <v>Местный бюджет</v>
      </c>
      <c r="Z116" s="27" t="str">
        <f>IF(LEFT(Результат[[#This Row],[ЦСР]],2)="06",VLOOKUP(Результат[[#This Row],[ЦСР]],Таблица3[[ЦСР]:[Пункт подпрограммы]],4,0),"")</f>
        <v>1.1.4</v>
      </c>
      <c r="AA1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6" s="27" t="str">
        <f t="shared" si="1"/>
        <v>КФКиС</v>
      </c>
    </row>
    <row r="117" spans="1:29" x14ac:dyDescent="0.25">
      <c r="A117" t="s">
        <v>22</v>
      </c>
      <c r="B117">
        <v>1101</v>
      </c>
      <c r="C117" t="s">
        <v>40</v>
      </c>
      <c r="D117">
        <v>611</v>
      </c>
      <c r="E117">
        <v>400010</v>
      </c>
      <c r="F117">
        <v>241</v>
      </c>
      <c r="G117">
        <v>225003</v>
      </c>
      <c r="H117" t="s">
        <v>24</v>
      </c>
      <c r="J117">
        <v>120</v>
      </c>
      <c r="K117">
        <v>272042534</v>
      </c>
      <c r="L117">
        <v>0</v>
      </c>
      <c r="M117">
        <v>0</v>
      </c>
      <c r="N117">
        <v>0</v>
      </c>
      <c r="O117">
        <v>0</v>
      </c>
      <c r="P117">
        <v>0</v>
      </c>
      <c r="Q117">
        <v>0</v>
      </c>
      <c r="R117">
        <v>140000</v>
      </c>
      <c r="S117">
        <v>70000</v>
      </c>
      <c r="T117">
        <v>66900</v>
      </c>
      <c r="U117">
        <v>276900</v>
      </c>
      <c r="V117">
        <v>-276900</v>
      </c>
      <c r="X117" s="27" t="str">
        <f>VLOOKUP(Результат[[#This Row],[Тип средств]],Таблица4[],2,0)</f>
        <v>Бюджетные средства (Бюджет муниципального образования)</v>
      </c>
      <c r="Y117" s="27" t="str">
        <f>VLOOKUP(Результат[[#This Row],[Тип средств]],Таблица4[],3,0)</f>
        <v>Местный бюджет</v>
      </c>
      <c r="Z117" s="27" t="str">
        <f>IF(LEFT(Результат[[#This Row],[ЦСР]],2)="06",VLOOKUP(Результат[[#This Row],[ЦСР]],Таблица3[[ЦСР]:[Пункт подпрограммы]],4,0),"")</f>
        <v>1.1.4</v>
      </c>
      <c r="AA1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7" s="27" t="str">
        <f t="shared" si="1"/>
        <v>КФКиС</v>
      </c>
    </row>
    <row r="118" spans="1:29" x14ac:dyDescent="0.25">
      <c r="A118" t="s">
        <v>22</v>
      </c>
      <c r="B118">
        <v>1101</v>
      </c>
      <c r="C118" t="s">
        <v>40</v>
      </c>
      <c r="D118">
        <v>611</v>
      </c>
      <c r="E118">
        <v>400010</v>
      </c>
      <c r="F118">
        <v>241</v>
      </c>
      <c r="G118">
        <v>225003</v>
      </c>
      <c r="H118" t="s">
        <v>32</v>
      </c>
      <c r="J118">
        <v>120</v>
      </c>
      <c r="K118">
        <v>272042534</v>
      </c>
      <c r="L118">
        <v>99999</v>
      </c>
      <c r="M118">
        <v>-100000</v>
      </c>
      <c r="N118">
        <v>0</v>
      </c>
      <c r="O118">
        <v>0</v>
      </c>
      <c r="P118">
        <v>99999</v>
      </c>
      <c r="Q118">
        <v>165000</v>
      </c>
      <c r="R118">
        <v>250000</v>
      </c>
      <c r="S118">
        <v>250000</v>
      </c>
      <c r="T118">
        <v>403556</v>
      </c>
      <c r="U118">
        <v>1068556</v>
      </c>
      <c r="V118">
        <v>-968557</v>
      </c>
      <c r="X118" s="27" t="str">
        <f>VLOOKUP(Результат[[#This Row],[Тип средств]],Таблица4[],2,0)</f>
        <v>Бюджетные средства (Бюджет муниципального образования)</v>
      </c>
      <c r="Y118" s="27" t="str">
        <f>VLOOKUP(Результат[[#This Row],[Тип средств]],Таблица4[],3,0)</f>
        <v>Местный бюджет</v>
      </c>
      <c r="Z118" s="27" t="str">
        <f>IF(LEFT(Результат[[#This Row],[ЦСР]],2)="06",VLOOKUP(Результат[[#This Row],[ЦСР]],Таблица3[[ЦСР]:[Пункт подпрограммы]],4,0),"")</f>
        <v>1.1.4</v>
      </c>
      <c r="AA1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8" s="27" t="str">
        <f t="shared" si="1"/>
        <v>КФКиС</v>
      </c>
    </row>
    <row r="119" spans="1:29" x14ac:dyDescent="0.25">
      <c r="A119" t="s">
        <v>22</v>
      </c>
      <c r="B119">
        <v>1101</v>
      </c>
      <c r="C119" t="s">
        <v>40</v>
      </c>
      <c r="D119">
        <v>611</v>
      </c>
      <c r="E119">
        <v>400010</v>
      </c>
      <c r="F119">
        <v>241</v>
      </c>
      <c r="G119">
        <v>225004</v>
      </c>
      <c r="H119" t="s">
        <v>29</v>
      </c>
      <c r="J119">
        <v>110</v>
      </c>
      <c r="K119">
        <v>272042534</v>
      </c>
      <c r="L119">
        <v>0</v>
      </c>
      <c r="M119">
        <v>0</v>
      </c>
      <c r="N119">
        <v>0</v>
      </c>
      <c r="O119">
        <v>59000</v>
      </c>
      <c r="P119">
        <v>-59000</v>
      </c>
      <c r="Q119">
        <v>118000</v>
      </c>
      <c r="R119">
        <v>177000</v>
      </c>
      <c r="S119">
        <v>177000</v>
      </c>
      <c r="T119">
        <v>236000</v>
      </c>
      <c r="U119">
        <v>708000</v>
      </c>
      <c r="V119">
        <v>-708000</v>
      </c>
      <c r="X119" s="27" t="str">
        <f>VLOOKUP(Результат[[#This Row],[Тип средств]],Таблица4[],2,0)</f>
        <v>Бюджетные средства (Бюджет муниципального образования)</v>
      </c>
      <c r="Y119" s="27" t="str">
        <f>VLOOKUP(Результат[[#This Row],[Тип средств]],Таблица4[],3,0)</f>
        <v>Местный бюджет</v>
      </c>
      <c r="Z119" s="27" t="str">
        <f>IF(LEFT(Результат[[#This Row],[ЦСР]],2)="06",VLOOKUP(Результат[[#This Row],[ЦСР]],Таблица3[[ЦСР]:[Пункт подпрограммы]],4,0),"")</f>
        <v>1.1.4</v>
      </c>
      <c r="AA1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19" s="27" t="str">
        <f t="shared" si="1"/>
        <v>КФКиС</v>
      </c>
    </row>
    <row r="120" spans="1:29" x14ac:dyDescent="0.25">
      <c r="A120" t="s">
        <v>22</v>
      </c>
      <c r="B120">
        <v>1101</v>
      </c>
      <c r="C120" t="s">
        <v>40</v>
      </c>
      <c r="D120">
        <v>611</v>
      </c>
      <c r="E120">
        <v>400010</v>
      </c>
      <c r="F120">
        <v>241</v>
      </c>
      <c r="G120">
        <v>225004</v>
      </c>
      <c r="H120" t="s">
        <v>31</v>
      </c>
      <c r="J120">
        <v>110</v>
      </c>
      <c r="K120">
        <v>272042534</v>
      </c>
      <c r="L120">
        <v>0</v>
      </c>
      <c r="M120">
        <v>-321100</v>
      </c>
      <c r="N120">
        <v>-321100</v>
      </c>
      <c r="O120">
        <v>28689.99</v>
      </c>
      <c r="P120">
        <v>-28689.99</v>
      </c>
      <c r="Q120">
        <v>57380</v>
      </c>
      <c r="R120">
        <v>86070</v>
      </c>
      <c r="S120">
        <v>62870</v>
      </c>
      <c r="T120">
        <v>114780</v>
      </c>
      <c r="U120">
        <v>321100</v>
      </c>
      <c r="V120">
        <v>-321100</v>
      </c>
      <c r="X120" s="27" t="str">
        <f>VLOOKUP(Результат[[#This Row],[Тип средств]],Таблица4[],2,0)</f>
        <v>Бюджетные средства (Бюджет муниципального образования)</v>
      </c>
      <c r="Y120" s="27" t="str">
        <f>VLOOKUP(Результат[[#This Row],[Тип средств]],Таблица4[],3,0)</f>
        <v>Местный бюджет</v>
      </c>
      <c r="Z120" s="27" t="str">
        <f>IF(LEFT(Результат[[#This Row],[ЦСР]],2)="06",VLOOKUP(Результат[[#This Row],[ЦСР]],Таблица3[[ЦСР]:[Пункт подпрограммы]],4,0),"")</f>
        <v>1.1.4</v>
      </c>
      <c r="AA1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0" s="27" t="str">
        <f t="shared" si="1"/>
        <v>КФКиС</v>
      </c>
    </row>
    <row r="121" spans="1:29" x14ac:dyDescent="0.25">
      <c r="A121" t="s">
        <v>22</v>
      </c>
      <c r="B121">
        <v>1101</v>
      </c>
      <c r="C121" t="s">
        <v>40</v>
      </c>
      <c r="D121">
        <v>611</v>
      </c>
      <c r="E121">
        <v>400010</v>
      </c>
      <c r="F121">
        <v>241</v>
      </c>
      <c r="G121">
        <v>225004</v>
      </c>
      <c r="H121" t="s">
        <v>24</v>
      </c>
      <c r="J121">
        <v>110</v>
      </c>
      <c r="K121">
        <v>272042534</v>
      </c>
      <c r="L121">
        <v>0</v>
      </c>
      <c r="M121">
        <v>0</v>
      </c>
      <c r="N121">
        <v>0</v>
      </c>
      <c r="O121">
        <v>0</v>
      </c>
      <c r="P121">
        <v>0</v>
      </c>
      <c r="Q121">
        <v>350000</v>
      </c>
      <c r="R121">
        <v>350000</v>
      </c>
      <c r="S121">
        <v>350000</v>
      </c>
      <c r="T121">
        <v>429600</v>
      </c>
      <c r="U121">
        <v>1479600</v>
      </c>
      <c r="V121">
        <v>-1479600</v>
      </c>
      <c r="X121" s="27" t="str">
        <f>VLOOKUP(Результат[[#This Row],[Тип средств]],Таблица4[],2,0)</f>
        <v>Бюджетные средства (Бюджет муниципального образования)</v>
      </c>
      <c r="Y121" s="27" t="str">
        <f>VLOOKUP(Результат[[#This Row],[Тип средств]],Таблица4[],3,0)</f>
        <v>Местный бюджет</v>
      </c>
      <c r="Z121" s="27" t="str">
        <f>IF(LEFT(Результат[[#This Row],[ЦСР]],2)="06",VLOOKUP(Результат[[#This Row],[ЦСР]],Таблица3[[ЦСР]:[Пункт подпрограммы]],4,0),"")</f>
        <v>1.1.4</v>
      </c>
      <c r="AA1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1" s="27" t="str">
        <f t="shared" si="1"/>
        <v>КФКиС</v>
      </c>
    </row>
    <row r="122" spans="1:29" x14ac:dyDescent="0.25">
      <c r="A122" t="s">
        <v>22</v>
      </c>
      <c r="B122">
        <v>1101</v>
      </c>
      <c r="C122" t="s">
        <v>40</v>
      </c>
      <c r="D122">
        <v>611</v>
      </c>
      <c r="E122">
        <v>400010</v>
      </c>
      <c r="F122">
        <v>241</v>
      </c>
      <c r="G122">
        <v>225004</v>
      </c>
      <c r="H122" t="s">
        <v>32</v>
      </c>
      <c r="J122">
        <v>110</v>
      </c>
      <c r="K122">
        <v>272042534</v>
      </c>
      <c r="L122">
        <v>65222</v>
      </c>
      <c r="M122">
        <v>43827</v>
      </c>
      <c r="N122">
        <v>0</v>
      </c>
      <c r="O122">
        <v>1166846.81</v>
      </c>
      <c r="P122">
        <v>-1101624.81</v>
      </c>
      <c r="Q122">
        <v>2012049</v>
      </c>
      <c r="R122">
        <v>3080000</v>
      </c>
      <c r="S122">
        <v>3080000</v>
      </c>
      <c r="T122">
        <v>2678365</v>
      </c>
      <c r="U122">
        <v>10850414</v>
      </c>
      <c r="V122">
        <v>-10785192</v>
      </c>
      <c r="X122" s="27" t="str">
        <f>VLOOKUP(Результат[[#This Row],[Тип средств]],Таблица4[],2,0)</f>
        <v>Бюджетные средства (Бюджет муниципального образования)</v>
      </c>
      <c r="Y122" s="27" t="str">
        <f>VLOOKUP(Результат[[#This Row],[Тип средств]],Таблица4[],3,0)</f>
        <v>Местный бюджет</v>
      </c>
      <c r="Z122" s="27" t="str">
        <f>IF(LEFT(Результат[[#This Row],[ЦСР]],2)="06",VLOOKUP(Результат[[#This Row],[ЦСР]],Таблица3[[ЦСР]:[Пункт подпрограммы]],4,0),"")</f>
        <v>1.1.4</v>
      </c>
      <c r="AA1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2" s="27" t="str">
        <f t="shared" si="1"/>
        <v>КФКиС</v>
      </c>
    </row>
    <row r="123" spans="1:29" x14ac:dyDescent="0.25">
      <c r="A123" t="s">
        <v>22</v>
      </c>
      <c r="B123">
        <v>1101</v>
      </c>
      <c r="C123" t="s">
        <v>40</v>
      </c>
      <c r="D123">
        <v>611</v>
      </c>
      <c r="E123">
        <v>400010</v>
      </c>
      <c r="F123">
        <v>241</v>
      </c>
      <c r="G123">
        <v>225004</v>
      </c>
      <c r="H123" t="s">
        <v>29</v>
      </c>
      <c r="J123">
        <v>120</v>
      </c>
      <c r="K123">
        <v>272042534</v>
      </c>
      <c r="L123">
        <v>0</v>
      </c>
      <c r="M123">
        <v>0</v>
      </c>
      <c r="N123">
        <v>0</v>
      </c>
      <c r="O123">
        <v>0</v>
      </c>
      <c r="P123">
        <v>0</v>
      </c>
      <c r="Q123">
        <v>117700</v>
      </c>
      <c r="R123">
        <v>0</v>
      </c>
      <c r="S123">
        <v>213600</v>
      </c>
      <c r="T123">
        <v>0</v>
      </c>
      <c r="U123">
        <v>331300</v>
      </c>
      <c r="V123">
        <v>-331300</v>
      </c>
      <c r="X123" s="27" t="str">
        <f>VLOOKUP(Результат[[#This Row],[Тип средств]],Таблица4[],2,0)</f>
        <v>Бюджетные средства (Бюджет муниципального образования)</v>
      </c>
      <c r="Y123" s="27" t="str">
        <f>VLOOKUP(Результат[[#This Row],[Тип средств]],Таблица4[],3,0)</f>
        <v>Местный бюджет</v>
      </c>
      <c r="Z123" s="27" t="str">
        <f>IF(LEFT(Результат[[#This Row],[ЦСР]],2)="06",VLOOKUP(Результат[[#This Row],[ЦСР]],Таблица3[[ЦСР]:[Пункт подпрограммы]],4,0),"")</f>
        <v>1.1.4</v>
      </c>
      <c r="AA1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3" s="27" t="str">
        <f t="shared" si="1"/>
        <v>КФКиС</v>
      </c>
    </row>
    <row r="124" spans="1:29" x14ac:dyDescent="0.25">
      <c r="A124" t="s">
        <v>22</v>
      </c>
      <c r="B124">
        <v>1101</v>
      </c>
      <c r="C124" t="s">
        <v>40</v>
      </c>
      <c r="D124">
        <v>611</v>
      </c>
      <c r="E124">
        <v>400010</v>
      </c>
      <c r="F124">
        <v>241</v>
      </c>
      <c r="G124">
        <v>225004</v>
      </c>
      <c r="H124" t="s">
        <v>31</v>
      </c>
      <c r="J124">
        <v>120</v>
      </c>
      <c r="K124">
        <v>272042534</v>
      </c>
      <c r="L124">
        <v>0</v>
      </c>
      <c r="M124">
        <v>321100</v>
      </c>
      <c r="N124">
        <v>321100</v>
      </c>
      <c r="O124">
        <v>0</v>
      </c>
      <c r="P124">
        <v>0</v>
      </c>
      <c r="Q124">
        <v>0</v>
      </c>
      <c r="R124">
        <v>0</v>
      </c>
      <c r="S124">
        <v>0</v>
      </c>
      <c r="T124">
        <v>0</v>
      </c>
      <c r="U124">
        <v>0</v>
      </c>
      <c r="V124">
        <v>0</v>
      </c>
      <c r="X124" s="27" t="str">
        <f>VLOOKUP(Результат[[#This Row],[Тип средств]],Таблица4[],2,0)</f>
        <v>Бюджетные средства (Бюджет муниципального образования)</v>
      </c>
      <c r="Y124" s="27" t="str">
        <f>VLOOKUP(Результат[[#This Row],[Тип средств]],Таблица4[],3,0)</f>
        <v>Местный бюджет</v>
      </c>
      <c r="Z124" s="27" t="str">
        <f>IF(LEFT(Результат[[#This Row],[ЦСР]],2)="06",VLOOKUP(Результат[[#This Row],[ЦСР]],Таблица3[[ЦСР]:[Пункт подпрограммы]],4,0),"")</f>
        <v>1.1.4</v>
      </c>
      <c r="AA1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4" s="27" t="str">
        <f t="shared" si="1"/>
        <v>КФКиС</v>
      </c>
    </row>
    <row r="125" spans="1:29" x14ac:dyDescent="0.25">
      <c r="A125" t="s">
        <v>22</v>
      </c>
      <c r="B125">
        <v>1101</v>
      </c>
      <c r="C125" t="s">
        <v>40</v>
      </c>
      <c r="D125">
        <v>611</v>
      </c>
      <c r="E125">
        <v>400010</v>
      </c>
      <c r="F125">
        <v>241</v>
      </c>
      <c r="G125">
        <v>225004</v>
      </c>
      <c r="H125" t="s">
        <v>24</v>
      </c>
      <c r="J125">
        <v>120</v>
      </c>
      <c r="K125">
        <v>272042534</v>
      </c>
      <c r="L125">
        <v>0</v>
      </c>
      <c r="M125">
        <v>0</v>
      </c>
      <c r="N125">
        <v>0</v>
      </c>
      <c r="O125">
        <v>0</v>
      </c>
      <c r="P125">
        <v>0</v>
      </c>
      <c r="Q125">
        <v>170000</v>
      </c>
      <c r="R125">
        <v>180000</v>
      </c>
      <c r="S125">
        <v>170000</v>
      </c>
      <c r="T125">
        <v>182700</v>
      </c>
      <c r="U125">
        <v>702700</v>
      </c>
      <c r="V125">
        <v>-702700</v>
      </c>
      <c r="X125" s="27" t="str">
        <f>VLOOKUP(Результат[[#This Row],[Тип средств]],Таблица4[],2,0)</f>
        <v>Бюджетные средства (Бюджет муниципального образования)</v>
      </c>
      <c r="Y125" s="27" t="str">
        <f>VLOOKUP(Результат[[#This Row],[Тип средств]],Таблица4[],3,0)</f>
        <v>Местный бюджет</v>
      </c>
      <c r="Z125" s="27" t="str">
        <f>IF(LEFT(Результат[[#This Row],[ЦСР]],2)="06",VLOOKUP(Результат[[#This Row],[ЦСР]],Таблица3[[ЦСР]:[Пункт подпрограммы]],4,0),"")</f>
        <v>1.1.4</v>
      </c>
      <c r="AA1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5" s="27" t="str">
        <f t="shared" si="1"/>
        <v>КФКиС</v>
      </c>
    </row>
    <row r="126" spans="1:29" x14ac:dyDescent="0.25">
      <c r="A126" t="s">
        <v>22</v>
      </c>
      <c r="B126">
        <v>1101</v>
      </c>
      <c r="C126" t="s">
        <v>40</v>
      </c>
      <c r="D126">
        <v>611</v>
      </c>
      <c r="E126">
        <v>400010</v>
      </c>
      <c r="F126">
        <v>241</v>
      </c>
      <c r="G126">
        <v>225004</v>
      </c>
      <c r="H126" t="s">
        <v>32</v>
      </c>
      <c r="J126">
        <v>120</v>
      </c>
      <c r="K126">
        <v>272042534</v>
      </c>
      <c r="L126">
        <v>-65222</v>
      </c>
      <c r="M126">
        <v>-43827</v>
      </c>
      <c r="N126">
        <v>0</v>
      </c>
      <c r="O126">
        <v>0</v>
      </c>
      <c r="P126">
        <v>-65222</v>
      </c>
      <c r="Q126">
        <v>0</v>
      </c>
      <c r="R126">
        <v>0</v>
      </c>
      <c r="S126">
        <v>0</v>
      </c>
      <c r="T126">
        <v>1172086</v>
      </c>
      <c r="U126">
        <v>1172086</v>
      </c>
      <c r="V126">
        <v>-1237308</v>
      </c>
      <c r="X126" s="27" t="str">
        <f>VLOOKUP(Результат[[#This Row],[Тип средств]],Таблица4[],2,0)</f>
        <v>Бюджетные средства (Бюджет муниципального образования)</v>
      </c>
      <c r="Y126" s="27" t="str">
        <f>VLOOKUP(Результат[[#This Row],[Тип средств]],Таблица4[],3,0)</f>
        <v>Местный бюджет</v>
      </c>
      <c r="Z126" s="27" t="str">
        <f>IF(LEFT(Результат[[#This Row],[ЦСР]],2)="06",VLOOKUP(Результат[[#This Row],[ЦСР]],Таблица3[[ЦСР]:[Пункт подпрограммы]],4,0),"")</f>
        <v>1.1.4</v>
      </c>
      <c r="AA1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6" s="27" t="str">
        <f t="shared" si="1"/>
        <v>КФКиС</v>
      </c>
    </row>
    <row r="127" spans="1:29" x14ac:dyDescent="0.25">
      <c r="A127" t="s">
        <v>22</v>
      </c>
      <c r="B127">
        <v>1101</v>
      </c>
      <c r="C127" t="s">
        <v>40</v>
      </c>
      <c r="D127">
        <v>611</v>
      </c>
      <c r="E127">
        <v>400010</v>
      </c>
      <c r="F127">
        <v>241</v>
      </c>
      <c r="G127">
        <v>225005</v>
      </c>
      <c r="H127" t="s">
        <v>29</v>
      </c>
      <c r="J127">
        <v>110</v>
      </c>
      <c r="K127">
        <v>272042534</v>
      </c>
      <c r="L127">
        <v>909</v>
      </c>
      <c r="M127">
        <v>0</v>
      </c>
      <c r="N127">
        <v>0</v>
      </c>
      <c r="O127">
        <v>18659.05</v>
      </c>
      <c r="P127">
        <v>-17750.05</v>
      </c>
      <c r="Q127">
        <v>40652</v>
      </c>
      <c r="R127">
        <v>60978</v>
      </c>
      <c r="S127">
        <v>60978</v>
      </c>
      <c r="T127">
        <v>81301</v>
      </c>
      <c r="U127">
        <v>243909</v>
      </c>
      <c r="V127">
        <v>-243000</v>
      </c>
      <c r="X127" s="27" t="str">
        <f>VLOOKUP(Результат[[#This Row],[Тип средств]],Таблица4[],2,0)</f>
        <v>Бюджетные средства (Бюджет муниципального образования)</v>
      </c>
      <c r="Y127" s="27" t="str">
        <f>VLOOKUP(Результат[[#This Row],[Тип средств]],Таблица4[],3,0)</f>
        <v>Местный бюджет</v>
      </c>
      <c r="Z127" s="27" t="str">
        <f>IF(LEFT(Результат[[#This Row],[ЦСР]],2)="06",VLOOKUP(Результат[[#This Row],[ЦСР]],Таблица3[[ЦСР]:[Пункт подпрограммы]],4,0),"")</f>
        <v>1.1.4</v>
      </c>
      <c r="AA1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7" s="27" t="str">
        <f t="shared" si="1"/>
        <v>КФКиС</v>
      </c>
    </row>
    <row r="128" spans="1:29" x14ac:dyDescent="0.25">
      <c r="A128" t="s">
        <v>22</v>
      </c>
      <c r="B128">
        <v>1101</v>
      </c>
      <c r="C128" t="s">
        <v>40</v>
      </c>
      <c r="D128">
        <v>611</v>
      </c>
      <c r="E128">
        <v>400010</v>
      </c>
      <c r="F128">
        <v>241</v>
      </c>
      <c r="G128">
        <v>225005</v>
      </c>
      <c r="H128" t="s">
        <v>31</v>
      </c>
      <c r="J128">
        <v>110</v>
      </c>
      <c r="K128">
        <v>272042534</v>
      </c>
      <c r="L128">
        <v>0</v>
      </c>
      <c r="M128">
        <v>-190400</v>
      </c>
      <c r="N128">
        <v>-190400</v>
      </c>
      <c r="O128">
        <v>11863.56</v>
      </c>
      <c r="P128">
        <v>-11863.56</v>
      </c>
      <c r="Q128">
        <v>31726</v>
      </c>
      <c r="R128">
        <v>47589</v>
      </c>
      <c r="S128">
        <v>47589</v>
      </c>
      <c r="T128">
        <v>63496</v>
      </c>
      <c r="U128">
        <v>190400</v>
      </c>
      <c r="V128">
        <v>-190400</v>
      </c>
      <c r="X128" s="27" t="str">
        <f>VLOOKUP(Результат[[#This Row],[Тип средств]],Таблица4[],2,0)</f>
        <v>Бюджетные средства (Бюджет муниципального образования)</v>
      </c>
      <c r="Y128" s="27" t="str">
        <f>VLOOKUP(Результат[[#This Row],[Тип средств]],Таблица4[],3,0)</f>
        <v>Местный бюджет</v>
      </c>
      <c r="Z128" s="27" t="str">
        <f>IF(LEFT(Результат[[#This Row],[ЦСР]],2)="06",VLOOKUP(Результат[[#This Row],[ЦСР]],Таблица3[[ЦСР]:[Пункт подпрограммы]],4,0),"")</f>
        <v>1.1.4</v>
      </c>
      <c r="AA1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8" s="27" t="str">
        <f t="shared" si="1"/>
        <v>КФКиС</v>
      </c>
    </row>
    <row r="129" spans="1:29" x14ac:dyDescent="0.25">
      <c r="A129" t="s">
        <v>22</v>
      </c>
      <c r="B129">
        <v>1101</v>
      </c>
      <c r="C129" t="s">
        <v>40</v>
      </c>
      <c r="D129">
        <v>611</v>
      </c>
      <c r="E129">
        <v>400010</v>
      </c>
      <c r="F129">
        <v>241</v>
      </c>
      <c r="G129">
        <v>225005</v>
      </c>
      <c r="H129" t="s">
        <v>24</v>
      </c>
      <c r="J129">
        <v>110</v>
      </c>
      <c r="K129">
        <v>272042534</v>
      </c>
      <c r="L129">
        <v>0</v>
      </c>
      <c r="M129">
        <v>0</v>
      </c>
      <c r="N129">
        <v>0</v>
      </c>
      <c r="O129">
        <v>0</v>
      </c>
      <c r="P129">
        <v>0</v>
      </c>
      <c r="Q129">
        <v>170000</v>
      </c>
      <c r="R129">
        <v>190000</v>
      </c>
      <c r="S129">
        <v>190000</v>
      </c>
      <c r="T129">
        <v>207709</v>
      </c>
      <c r="U129">
        <v>757709</v>
      </c>
      <c r="V129">
        <v>-757709</v>
      </c>
      <c r="X129" s="27" t="str">
        <f>VLOOKUP(Результат[[#This Row],[Тип средств]],Таблица4[],2,0)</f>
        <v>Бюджетные средства (Бюджет муниципального образования)</v>
      </c>
      <c r="Y129" s="27" t="str">
        <f>VLOOKUP(Результат[[#This Row],[Тип средств]],Таблица4[],3,0)</f>
        <v>Местный бюджет</v>
      </c>
      <c r="Z129" s="27" t="str">
        <f>IF(LEFT(Результат[[#This Row],[ЦСР]],2)="06",VLOOKUP(Результат[[#This Row],[ЦСР]],Таблица3[[ЦСР]:[Пункт подпрограммы]],4,0),"")</f>
        <v>1.1.4</v>
      </c>
      <c r="AA1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29" s="27" t="str">
        <f t="shared" si="1"/>
        <v>КФКиС</v>
      </c>
    </row>
    <row r="130" spans="1:29" x14ac:dyDescent="0.25">
      <c r="A130" t="s">
        <v>22</v>
      </c>
      <c r="B130">
        <v>1101</v>
      </c>
      <c r="C130" t="s">
        <v>40</v>
      </c>
      <c r="D130">
        <v>611</v>
      </c>
      <c r="E130">
        <v>400010</v>
      </c>
      <c r="F130">
        <v>241</v>
      </c>
      <c r="G130">
        <v>225005</v>
      </c>
      <c r="H130" t="s">
        <v>32</v>
      </c>
      <c r="J130">
        <v>110</v>
      </c>
      <c r="K130">
        <v>272042534</v>
      </c>
      <c r="L130">
        <v>-186839</v>
      </c>
      <c r="M130">
        <v>1718</v>
      </c>
      <c r="N130">
        <v>0</v>
      </c>
      <c r="O130">
        <v>141984.97</v>
      </c>
      <c r="P130">
        <v>-328823.96999999997</v>
      </c>
      <c r="Q130">
        <v>300000</v>
      </c>
      <c r="R130">
        <v>450000</v>
      </c>
      <c r="S130">
        <v>450000</v>
      </c>
      <c r="T130">
        <v>394261</v>
      </c>
      <c r="U130">
        <v>1594261</v>
      </c>
      <c r="V130">
        <v>-1781100</v>
      </c>
      <c r="X130" s="27" t="str">
        <f>VLOOKUP(Результат[[#This Row],[Тип средств]],Таблица4[],2,0)</f>
        <v>Бюджетные средства (Бюджет муниципального образования)</v>
      </c>
      <c r="Y130" s="27" t="str">
        <f>VLOOKUP(Результат[[#This Row],[Тип средств]],Таблица4[],3,0)</f>
        <v>Местный бюджет</v>
      </c>
      <c r="Z130" s="27" t="str">
        <f>IF(LEFT(Результат[[#This Row],[ЦСР]],2)="06",VLOOKUP(Результат[[#This Row],[ЦСР]],Таблица3[[ЦСР]:[Пункт подпрограммы]],4,0),"")</f>
        <v>1.1.4</v>
      </c>
      <c r="AA1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0" s="27" t="str">
        <f t="shared" si="1"/>
        <v>КФКиС</v>
      </c>
    </row>
    <row r="131" spans="1:29" x14ac:dyDescent="0.25">
      <c r="A131" t="s">
        <v>22</v>
      </c>
      <c r="B131">
        <v>1101</v>
      </c>
      <c r="C131" t="s">
        <v>40</v>
      </c>
      <c r="D131">
        <v>611</v>
      </c>
      <c r="E131">
        <v>400010</v>
      </c>
      <c r="F131">
        <v>241</v>
      </c>
      <c r="G131">
        <v>225005</v>
      </c>
      <c r="H131" t="s">
        <v>29</v>
      </c>
      <c r="J131">
        <v>120</v>
      </c>
      <c r="K131">
        <v>272042534</v>
      </c>
      <c r="L131">
        <v>-909</v>
      </c>
      <c r="M131">
        <v>0</v>
      </c>
      <c r="N131">
        <v>0</v>
      </c>
      <c r="O131">
        <v>0</v>
      </c>
      <c r="P131">
        <v>-909</v>
      </c>
      <c r="Q131">
        <v>8900</v>
      </c>
      <c r="R131">
        <v>200581</v>
      </c>
      <c r="S131">
        <v>13400</v>
      </c>
      <c r="T131">
        <v>45910</v>
      </c>
      <c r="U131">
        <v>268791</v>
      </c>
      <c r="V131">
        <v>-269700</v>
      </c>
      <c r="X131" s="27" t="str">
        <f>VLOOKUP(Результат[[#This Row],[Тип средств]],Таблица4[],2,0)</f>
        <v>Бюджетные средства (Бюджет муниципального образования)</v>
      </c>
      <c r="Y131" s="27" t="str">
        <f>VLOOKUP(Результат[[#This Row],[Тип средств]],Таблица4[],3,0)</f>
        <v>Местный бюджет</v>
      </c>
      <c r="Z131" s="27" t="str">
        <f>IF(LEFT(Результат[[#This Row],[ЦСР]],2)="06",VLOOKUP(Результат[[#This Row],[ЦСР]],Таблица3[[ЦСР]:[Пункт подпрограммы]],4,0),"")</f>
        <v>1.1.4</v>
      </c>
      <c r="AA1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1" s="27" t="str">
        <f t="shared" si="1"/>
        <v>КФКиС</v>
      </c>
    </row>
    <row r="132" spans="1:29" x14ac:dyDescent="0.25">
      <c r="A132" t="s">
        <v>22</v>
      </c>
      <c r="B132">
        <v>1101</v>
      </c>
      <c r="C132" t="s">
        <v>40</v>
      </c>
      <c r="D132">
        <v>611</v>
      </c>
      <c r="E132">
        <v>400010</v>
      </c>
      <c r="F132">
        <v>241</v>
      </c>
      <c r="G132">
        <v>225005</v>
      </c>
      <c r="H132" t="s">
        <v>31</v>
      </c>
      <c r="J132">
        <v>120</v>
      </c>
      <c r="K132">
        <v>272042534</v>
      </c>
      <c r="L132">
        <v>0</v>
      </c>
      <c r="M132">
        <v>190400</v>
      </c>
      <c r="N132">
        <v>190400</v>
      </c>
      <c r="O132">
        <v>0</v>
      </c>
      <c r="P132">
        <v>0</v>
      </c>
      <c r="Q132">
        <v>0</v>
      </c>
      <c r="R132">
        <v>0</v>
      </c>
      <c r="S132">
        <v>0</v>
      </c>
      <c r="T132">
        <v>0</v>
      </c>
      <c r="U132">
        <v>0</v>
      </c>
      <c r="V132">
        <v>0</v>
      </c>
      <c r="X132" s="27" t="str">
        <f>VLOOKUP(Результат[[#This Row],[Тип средств]],Таблица4[],2,0)</f>
        <v>Бюджетные средства (Бюджет муниципального образования)</v>
      </c>
      <c r="Y132" s="27" t="str">
        <f>VLOOKUP(Результат[[#This Row],[Тип средств]],Таблица4[],3,0)</f>
        <v>Местный бюджет</v>
      </c>
      <c r="Z132" s="27" t="str">
        <f>IF(LEFT(Результат[[#This Row],[ЦСР]],2)="06",VLOOKUP(Результат[[#This Row],[ЦСР]],Таблица3[[ЦСР]:[Пункт подпрограммы]],4,0),"")</f>
        <v>1.1.4</v>
      </c>
      <c r="AA1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2" s="27" t="str">
        <f t="shared" si="1"/>
        <v>КФКиС</v>
      </c>
    </row>
    <row r="133" spans="1:29" x14ac:dyDescent="0.25">
      <c r="A133" t="s">
        <v>22</v>
      </c>
      <c r="B133">
        <v>1101</v>
      </c>
      <c r="C133" t="s">
        <v>40</v>
      </c>
      <c r="D133">
        <v>611</v>
      </c>
      <c r="E133">
        <v>400010</v>
      </c>
      <c r="F133">
        <v>241</v>
      </c>
      <c r="G133">
        <v>225005</v>
      </c>
      <c r="H133" t="s">
        <v>24</v>
      </c>
      <c r="J133">
        <v>120</v>
      </c>
      <c r="K133">
        <v>272042534</v>
      </c>
      <c r="L133">
        <v>0</v>
      </c>
      <c r="M133">
        <v>0</v>
      </c>
      <c r="N133">
        <v>0</v>
      </c>
      <c r="O133">
        <v>0</v>
      </c>
      <c r="P133">
        <v>0</v>
      </c>
      <c r="Q133">
        <v>120000</v>
      </c>
      <c r="R133">
        <v>120000</v>
      </c>
      <c r="S133">
        <v>120000</v>
      </c>
      <c r="T133">
        <v>129791</v>
      </c>
      <c r="U133">
        <v>489791</v>
      </c>
      <c r="V133">
        <v>-489791</v>
      </c>
      <c r="X133" s="27" t="str">
        <f>VLOOKUP(Результат[[#This Row],[Тип средств]],Таблица4[],2,0)</f>
        <v>Бюджетные средства (Бюджет муниципального образования)</v>
      </c>
      <c r="Y133" s="27" t="str">
        <f>VLOOKUP(Результат[[#This Row],[Тип средств]],Таблица4[],3,0)</f>
        <v>Местный бюджет</v>
      </c>
      <c r="Z133" s="27" t="str">
        <f>IF(LEFT(Результат[[#This Row],[ЦСР]],2)="06",VLOOKUP(Результат[[#This Row],[ЦСР]],Таблица3[[ЦСР]:[Пункт подпрограммы]],4,0),"")</f>
        <v>1.1.4</v>
      </c>
      <c r="AA1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3" s="27" t="str">
        <f t="shared" si="1"/>
        <v>КФКиС</v>
      </c>
    </row>
    <row r="134" spans="1:29" x14ac:dyDescent="0.25">
      <c r="A134" t="s">
        <v>22</v>
      </c>
      <c r="B134">
        <v>1101</v>
      </c>
      <c r="C134" t="s">
        <v>40</v>
      </c>
      <c r="D134">
        <v>611</v>
      </c>
      <c r="E134">
        <v>400010</v>
      </c>
      <c r="F134">
        <v>241</v>
      </c>
      <c r="G134">
        <v>225005</v>
      </c>
      <c r="H134" t="s">
        <v>32</v>
      </c>
      <c r="J134">
        <v>120</v>
      </c>
      <c r="K134">
        <v>272042534</v>
      </c>
      <c r="L134">
        <v>186839</v>
      </c>
      <c r="M134">
        <v>-1718</v>
      </c>
      <c r="N134">
        <v>0</v>
      </c>
      <c r="O134">
        <v>0</v>
      </c>
      <c r="P134">
        <v>186839</v>
      </c>
      <c r="Q134">
        <v>109000</v>
      </c>
      <c r="R134">
        <v>165000</v>
      </c>
      <c r="S134">
        <v>165000</v>
      </c>
      <c r="T134">
        <v>400739</v>
      </c>
      <c r="U134">
        <v>839739</v>
      </c>
      <c r="V134">
        <v>-652900</v>
      </c>
      <c r="X134" s="27" t="str">
        <f>VLOOKUP(Результат[[#This Row],[Тип средств]],Таблица4[],2,0)</f>
        <v>Бюджетные средства (Бюджет муниципального образования)</v>
      </c>
      <c r="Y134" s="27" t="str">
        <f>VLOOKUP(Результат[[#This Row],[Тип средств]],Таблица4[],3,0)</f>
        <v>Местный бюджет</v>
      </c>
      <c r="Z134" s="27" t="str">
        <f>IF(LEFT(Результат[[#This Row],[ЦСР]],2)="06",VLOOKUP(Результат[[#This Row],[ЦСР]],Таблица3[[ЦСР]:[Пункт подпрограммы]],4,0),"")</f>
        <v>1.1.4</v>
      </c>
      <c r="AA1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4" s="27" t="str">
        <f t="shared" ref="AC134:AC197" si="2">"КФКиС"</f>
        <v>КФКиС</v>
      </c>
    </row>
    <row r="135" spans="1:29" x14ac:dyDescent="0.25">
      <c r="A135" t="s">
        <v>22</v>
      </c>
      <c r="B135">
        <v>1101</v>
      </c>
      <c r="C135" t="s">
        <v>40</v>
      </c>
      <c r="D135">
        <v>611</v>
      </c>
      <c r="E135">
        <v>400010</v>
      </c>
      <c r="F135">
        <v>241</v>
      </c>
      <c r="G135">
        <v>226002</v>
      </c>
      <c r="H135" t="s">
        <v>31</v>
      </c>
      <c r="J135">
        <v>110</v>
      </c>
      <c r="K135">
        <v>272042535</v>
      </c>
      <c r="L135">
        <v>0</v>
      </c>
      <c r="M135">
        <v>0</v>
      </c>
      <c r="N135">
        <v>0</v>
      </c>
      <c r="O135">
        <v>0</v>
      </c>
      <c r="P135">
        <v>0</v>
      </c>
      <c r="Q135">
        <v>100000</v>
      </c>
      <c r="R135">
        <v>0</v>
      </c>
      <c r="S135">
        <v>0</v>
      </c>
      <c r="T135">
        <v>0</v>
      </c>
      <c r="U135">
        <v>100000</v>
      </c>
      <c r="V135">
        <v>-100000</v>
      </c>
      <c r="X135" s="27" t="str">
        <f>VLOOKUP(Результат[[#This Row],[Тип средств]],Таблица4[],2,0)</f>
        <v>Бюджетные средства (Бюджет муниципального образования)</v>
      </c>
      <c r="Y135" s="27" t="str">
        <f>VLOOKUP(Результат[[#This Row],[Тип средств]],Таблица4[],3,0)</f>
        <v>Местный бюджет</v>
      </c>
      <c r="Z135" s="27" t="str">
        <f>IF(LEFT(Результат[[#This Row],[ЦСР]],2)="06",VLOOKUP(Результат[[#This Row],[ЦСР]],Таблица3[[ЦСР]:[Пункт подпрограммы]],4,0),"")</f>
        <v>1.1.4</v>
      </c>
      <c r="AA1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5" s="27" t="str">
        <f t="shared" si="2"/>
        <v>КФКиС</v>
      </c>
    </row>
    <row r="136" spans="1:29" x14ac:dyDescent="0.25">
      <c r="A136" t="s">
        <v>22</v>
      </c>
      <c r="B136">
        <v>1101</v>
      </c>
      <c r="C136" t="s">
        <v>40</v>
      </c>
      <c r="D136">
        <v>611</v>
      </c>
      <c r="E136">
        <v>400010</v>
      </c>
      <c r="F136">
        <v>241</v>
      </c>
      <c r="G136">
        <v>226002</v>
      </c>
      <c r="H136" t="s">
        <v>29</v>
      </c>
      <c r="J136">
        <v>120</v>
      </c>
      <c r="K136">
        <v>272042535</v>
      </c>
      <c r="L136">
        <v>0</v>
      </c>
      <c r="M136">
        <v>0</v>
      </c>
      <c r="N136">
        <v>0</v>
      </c>
      <c r="O136">
        <v>0</v>
      </c>
      <c r="P136">
        <v>0</v>
      </c>
      <c r="Q136">
        <v>0</v>
      </c>
      <c r="R136">
        <v>20400</v>
      </c>
      <c r="S136">
        <v>0</v>
      </c>
      <c r="T136">
        <v>20400</v>
      </c>
      <c r="U136">
        <v>40800</v>
      </c>
      <c r="V136">
        <v>-40800</v>
      </c>
      <c r="X136" s="27" t="str">
        <f>VLOOKUP(Результат[[#This Row],[Тип средств]],Таблица4[],2,0)</f>
        <v>Бюджетные средства (Бюджет муниципального образования)</v>
      </c>
      <c r="Y136" s="27" t="str">
        <f>VLOOKUP(Результат[[#This Row],[Тип средств]],Таблица4[],3,0)</f>
        <v>Местный бюджет</v>
      </c>
      <c r="Z136" s="27" t="str">
        <f>IF(LEFT(Результат[[#This Row],[ЦСР]],2)="06",VLOOKUP(Результат[[#This Row],[ЦСР]],Таблица3[[ЦСР]:[Пункт подпрограммы]],4,0),"")</f>
        <v>1.1.4</v>
      </c>
      <c r="AA1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6" s="27" t="str">
        <f t="shared" si="2"/>
        <v>КФКиС</v>
      </c>
    </row>
    <row r="137" spans="1:29" x14ac:dyDescent="0.25">
      <c r="A137" t="s">
        <v>22</v>
      </c>
      <c r="B137">
        <v>1101</v>
      </c>
      <c r="C137" t="s">
        <v>40</v>
      </c>
      <c r="D137">
        <v>611</v>
      </c>
      <c r="E137">
        <v>400010</v>
      </c>
      <c r="F137">
        <v>241</v>
      </c>
      <c r="G137">
        <v>226002</v>
      </c>
      <c r="H137" t="s">
        <v>31</v>
      </c>
      <c r="J137">
        <v>120</v>
      </c>
      <c r="K137">
        <v>272042535</v>
      </c>
      <c r="L137">
        <v>0</v>
      </c>
      <c r="M137">
        <v>0</v>
      </c>
      <c r="N137">
        <v>0</v>
      </c>
      <c r="O137">
        <v>0</v>
      </c>
      <c r="P137">
        <v>0</v>
      </c>
      <c r="Q137">
        <v>0</v>
      </c>
      <c r="R137">
        <v>72050</v>
      </c>
      <c r="S137">
        <v>0</v>
      </c>
      <c r="T137">
        <v>72050</v>
      </c>
      <c r="U137">
        <v>144100</v>
      </c>
      <c r="V137">
        <v>-144100</v>
      </c>
      <c r="X137" s="27" t="str">
        <f>VLOOKUP(Результат[[#This Row],[Тип средств]],Таблица4[],2,0)</f>
        <v>Бюджетные средства (Бюджет муниципального образования)</v>
      </c>
      <c r="Y137" s="27" t="str">
        <f>VLOOKUP(Результат[[#This Row],[Тип средств]],Таблица4[],3,0)</f>
        <v>Местный бюджет</v>
      </c>
      <c r="Z137" s="27" t="str">
        <f>IF(LEFT(Результат[[#This Row],[ЦСР]],2)="06",VLOOKUP(Результат[[#This Row],[ЦСР]],Таблица3[[ЦСР]:[Пункт подпрограммы]],4,0),"")</f>
        <v>1.1.4</v>
      </c>
      <c r="AA1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7" s="27" t="str">
        <f t="shared" si="2"/>
        <v>КФКиС</v>
      </c>
    </row>
    <row r="138" spans="1:29" x14ac:dyDescent="0.25">
      <c r="A138" t="s">
        <v>22</v>
      </c>
      <c r="B138">
        <v>1101</v>
      </c>
      <c r="C138" t="s">
        <v>40</v>
      </c>
      <c r="D138">
        <v>611</v>
      </c>
      <c r="E138">
        <v>400010</v>
      </c>
      <c r="F138">
        <v>241</v>
      </c>
      <c r="G138">
        <v>226002</v>
      </c>
      <c r="H138" t="s">
        <v>32</v>
      </c>
      <c r="J138">
        <v>120</v>
      </c>
      <c r="K138">
        <v>272042535</v>
      </c>
      <c r="L138">
        <v>-1042400</v>
      </c>
      <c r="M138">
        <v>-241500</v>
      </c>
      <c r="N138">
        <v>-241500</v>
      </c>
      <c r="O138">
        <v>0</v>
      </c>
      <c r="P138">
        <v>-1042400</v>
      </c>
      <c r="Q138">
        <v>45500</v>
      </c>
      <c r="R138">
        <v>167208</v>
      </c>
      <c r="S138">
        <v>5100</v>
      </c>
      <c r="T138">
        <v>50000</v>
      </c>
      <c r="U138">
        <v>267808</v>
      </c>
      <c r="V138">
        <v>-1310208</v>
      </c>
      <c r="X138" s="27" t="str">
        <f>VLOOKUP(Результат[[#This Row],[Тип средств]],Таблица4[],2,0)</f>
        <v>Бюджетные средства (Бюджет муниципального образования)</v>
      </c>
      <c r="Y138" s="27" t="str">
        <f>VLOOKUP(Результат[[#This Row],[Тип средств]],Таблица4[],3,0)</f>
        <v>Местный бюджет</v>
      </c>
      <c r="Z138" s="27" t="str">
        <f>IF(LEFT(Результат[[#This Row],[ЦСР]],2)="06",VLOOKUP(Результат[[#This Row],[ЦСР]],Таблица3[[ЦСР]:[Пункт подпрограммы]],4,0),"")</f>
        <v>1.1.4</v>
      </c>
      <c r="AA1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8" s="27" t="str">
        <f t="shared" si="2"/>
        <v>КФКиС</v>
      </c>
    </row>
    <row r="139" spans="1:29" x14ac:dyDescent="0.25">
      <c r="A139" t="s">
        <v>22</v>
      </c>
      <c r="B139">
        <v>1101</v>
      </c>
      <c r="C139" t="s">
        <v>40</v>
      </c>
      <c r="D139">
        <v>611</v>
      </c>
      <c r="E139">
        <v>400010</v>
      </c>
      <c r="F139">
        <v>241</v>
      </c>
      <c r="G139">
        <v>226002</v>
      </c>
      <c r="H139" t="s">
        <v>29</v>
      </c>
      <c r="J139">
        <v>910</v>
      </c>
      <c r="K139">
        <v>272042535</v>
      </c>
      <c r="L139">
        <v>0</v>
      </c>
      <c r="M139">
        <v>0</v>
      </c>
      <c r="N139">
        <v>0</v>
      </c>
      <c r="O139">
        <v>1148967.7</v>
      </c>
      <c r="P139">
        <v>-1148967.7</v>
      </c>
      <c r="Q139">
        <v>3186600</v>
      </c>
      <c r="R139">
        <v>1064900</v>
      </c>
      <c r="S139">
        <v>149000</v>
      </c>
      <c r="T139">
        <v>883500</v>
      </c>
      <c r="U139">
        <v>5284000</v>
      </c>
      <c r="V139">
        <v>-5284000</v>
      </c>
      <c r="X139" s="27" t="str">
        <f>VLOOKUP(Результат[[#This Row],[Тип средств]],Таблица4[],2,0)</f>
        <v>Бюджетные средства (Бюджет муниципального образования)</v>
      </c>
      <c r="Y139" s="27" t="str">
        <f>VLOOKUP(Результат[[#This Row],[Тип средств]],Таблица4[],3,0)</f>
        <v>Местный бюджет</v>
      </c>
      <c r="Z139" s="27" t="str">
        <f>IF(LEFT(Результат[[#This Row],[ЦСР]],2)="06",VLOOKUP(Результат[[#This Row],[ЦСР]],Таблица3[[ЦСР]:[Пункт подпрограммы]],4,0),"")</f>
        <v>1.1.4</v>
      </c>
      <c r="AA1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39" s="27" t="str">
        <f t="shared" si="2"/>
        <v>КФКиС</v>
      </c>
    </row>
    <row r="140" spans="1:29" x14ac:dyDescent="0.25">
      <c r="A140" t="s">
        <v>22</v>
      </c>
      <c r="B140">
        <v>1101</v>
      </c>
      <c r="C140" t="s">
        <v>40</v>
      </c>
      <c r="D140">
        <v>611</v>
      </c>
      <c r="E140">
        <v>400010</v>
      </c>
      <c r="F140">
        <v>241</v>
      </c>
      <c r="G140">
        <v>226002</v>
      </c>
      <c r="H140" t="s">
        <v>31</v>
      </c>
      <c r="J140">
        <v>910</v>
      </c>
      <c r="K140">
        <v>272042535</v>
      </c>
      <c r="L140">
        <v>0</v>
      </c>
      <c r="M140">
        <v>0</v>
      </c>
      <c r="N140">
        <v>0</v>
      </c>
      <c r="O140">
        <v>246045.2</v>
      </c>
      <c r="P140">
        <v>-246045.2</v>
      </c>
      <c r="Q140">
        <v>685900</v>
      </c>
      <c r="R140">
        <v>350700</v>
      </c>
      <c r="S140">
        <v>425500</v>
      </c>
      <c r="T140">
        <v>482757</v>
      </c>
      <c r="U140">
        <v>1944857</v>
      </c>
      <c r="V140">
        <v>-1944857</v>
      </c>
      <c r="X140" s="27" t="str">
        <f>VLOOKUP(Результат[[#This Row],[Тип средств]],Таблица4[],2,0)</f>
        <v>Бюджетные средства (Бюджет муниципального образования)</v>
      </c>
      <c r="Y140" s="27" t="str">
        <f>VLOOKUP(Результат[[#This Row],[Тип средств]],Таблица4[],3,0)</f>
        <v>Местный бюджет</v>
      </c>
      <c r="Z140" s="27" t="str">
        <f>IF(LEFT(Результат[[#This Row],[ЦСР]],2)="06",VLOOKUP(Результат[[#This Row],[ЦСР]],Таблица3[[ЦСР]:[Пункт подпрограммы]],4,0),"")</f>
        <v>1.1.4</v>
      </c>
      <c r="AA1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0" s="27" t="str">
        <f t="shared" si="2"/>
        <v>КФКиС</v>
      </c>
    </row>
    <row r="141" spans="1:29" x14ac:dyDescent="0.25">
      <c r="A141" t="s">
        <v>22</v>
      </c>
      <c r="B141">
        <v>1101</v>
      </c>
      <c r="C141" t="s">
        <v>40</v>
      </c>
      <c r="D141">
        <v>611</v>
      </c>
      <c r="E141">
        <v>400010</v>
      </c>
      <c r="F141">
        <v>241</v>
      </c>
      <c r="G141">
        <v>226002</v>
      </c>
      <c r="H141" t="s">
        <v>24</v>
      </c>
      <c r="J141">
        <v>910</v>
      </c>
      <c r="K141">
        <v>272042535</v>
      </c>
      <c r="L141">
        <v>0</v>
      </c>
      <c r="M141">
        <v>0</v>
      </c>
      <c r="N141">
        <v>0</v>
      </c>
      <c r="O141">
        <v>1164586.44</v>
      </c>
      <c r="P141">
        <v>-1164586.44</v>
      </c>
      <c r="Q141">
        <v>2008770</v>
      </c>
      <c r="R141">
        <v>369700</v>
      </c>
      <c r="S141">
        <v>977110</v>
      </c>
      <c r="T141">
        <v>720520</v>
      </c>
      <c r="U141">
        <v>4076100</v>
      </c>
      <c r="V141">
        <v>-4076100</v>
      </c>
      <c r="X141" s="27" t="str">
        <f>VLOOKUP(Результат[[#This Row],[Тип средств]],Таблица4[],2,0)</f>
        <v>Бюджетные средства (Бюджет муниципального образования)</v>
      </c>
      <c r="Y141" s="27" t="str">
        <f>VLOOKUP(Результат[[#This Row],[Тип средств]],Таблица4[],3,0)</f>
        <v>Местный бюджет</v>
      </c>
      <c r="Z141" s="27" t="str">
        <f>IF(LEFT(Результат[[#This Row],[ЦСР]],2)="06",VLOOKUP(Результат[[#This Row],[ЦСР]],Таблица3[[ЦСР]:[Пункт подпрограммы]],4,0),"")</f>
        <v>1.1.4</v>
      </c>
      <c r="AA1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1" s="27" t="str">
        <f t="shared" si="2"/>
        <v>КФКиС</v>
      </c>
    </row>
    <row r="142" spans="1:29" x14ac:dyDescent="0.25">
      <c r="A142" t="s">
        <v>22</v>
      </c>
      <c r="B142">
        <v>1101</v>
      </c>
      <c r="C142" t="s">
        <v>40</v>
      </c>
      <c r="D142">
        <v>611</v>
      </c>
      <c r="E142">
        <v>400010</v>
      </c>
      <c r="F142">
        <v>241</v>
      </c>
      <c r="G142">
        <v>226002</v>
      </c>
      <c r="H142" t="s">
        <v>32</v>
      </c>
      <c r="J142">
        <v>910</v>
      </c>
      <c r="K142">
        <v>272042535</v>
      </c>
      <c r="L142">
        <v>1042400</v>
      </c>
      <c r="M142">
        <v>241500</v>
      </c>
      <c r="N142">
        <v>241500</v>
      </c>
      <c r="O142">
        <v>83100</v>
      </c>
      <c r="P142">
        <v>959300</v>
      </c>
      <c r="Q142">
        <v>272000</v>
      </c>
      <c r="R142">
        <v>655700</v>
      </c>
      <c r="S142">
        <v>436600</v>
      </c>
      <c r="T142">
        <v>215100</v>
      </c>
      <c r="U142">
        <v>1579400</v>
      </c>
      <c r="V142">
        <v>-537000</v>
      </c>
      <c r="X142" s="27" t="str">
        <f>VLOOKUP(Результат[[#This Row],[Тип средств]],Таблица4[],2,0)</f>
        <v>Бюджетные средства (Бюджет муниципального образования)</v>
      </c>
      <c r="Y142" s="27" t="str">
        <f>VLOOKUP(Результат[[#This Row],[Тип средств]],Таблица4[],3,0)</f>
        <v>Местный бюджет</v>
      </c>
      <c r="Z142" s="27" t="str">
        <f>IF(LEFT(Результат[[#This Row],[ЦСР]],2)="06",VLOOKUP(Результат[[#This Row],[ЦСР]],Таблица3[[ЦСР]:[Пункт подпрограммы]],4,0),"")</f>
        <v>1.1.4</v>
      </c>
      <c r="AA1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2" s="27" t="str">
        <f t="shared" si="2"/>
        <v>КФКиС</v>
      </c>
    </row>
    <row r="143" spans="1:29" x14ac:dyDescent="0.25">
      <c r="A143" t="s">
        <v>22</v>
      </c>
      <c r="B143">
        <v>1101</v>
      </c>
      <c r="C143" t="s">
        <v>40</v>
      </c>
      <c r="D143">
        <v>611</v>
      </c>
      <c r="E143">
        <v>400010</v>
      </c>
      <c r="F143">
        <v>241</v>
      </c>
      <c r="G143">
        <v>226004</v>
      </c>
      <c r="H143" t="s">
        <v>29</v>
      </c>
      <c r="J143">
        <v>110</v>
      </c>
      <c r="K143">
        <v>272042534</v>
      </c>
      <c r="L143">
        <v>-898640</v>
      </c>
      <c r="M143">
        <v>0</v>
      </c>
      <c r="N143">
        <v>0</v>
      </c>
      <c r="O143">
        <v>161280</v>
      </c>
      <c r="P143">
        <v>-1059920</v>
      </c>
      <c r="Q143">
        <v>416550</v>
      </c>
      <c r="R143">
        <v>288360</v>
      </c>
      <c r="S143">
        <v>0</v>
      </c>
      <c r="T143">
        <v>0</v>
      </c>
      <c r="U143">
        <v>704910</v>
      </c>
      <c r="V143">
        <v>-1603550</v>
      </c>
      <c r="X143" s="27" t="str">
        <f>VLOOKUP(Результат[[#This Row],[Тип средств]],Таблица4[],2,0)</f>
        <v>Бюджетные средства (Бюджет муниципального образования)</v>
      </c>
      <c r="Y143" s="27" t="str">
        <f>VLOOKUP(Результат[[#This Row],[Тип средств]],Таблица4[],3,0)</f>
        <v>Местный бюджет</v>
      </c>
      <c r="Z143" s="27" t="str">
        <f>IF(LEFT(Результат[[#This Row],[ЦСР]],2)="06",VLOOKUP(Результат[[#This Row],[ЦСР]],Таблица3[[ЦСР]:[Пункт подпрограммы]],4,0),"")</f>
        <v>1.1.4</v>
      </c>
      <c r="AA1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3" s="27" t="str">
        <f t="shared" si="2"/>
        <v>КФКиС</v>
      </c>
    </row>
    <row r="144" spans="1:29" x14ac:dyDescent="0.25">
      <c r="A144" t="s">
        <v>22</v>
      </c>
      <c r="B144">
        <v>1101</v>
      </c>
      <c r="C144" t="s">
        <v>40</v>
      </c>
      <c r="D144">
        <v>611</v>
      </c>
      <c r="E144">
        <v>400010</v>
      </c>
      <c r="F144">
        <v>241</v>
      </c>
      <c r="G144">
        <v>226004</v>
      </c>
      <c r="H144" t="s">
        <v>31</v>
      </c>
      <c r="J144">
        <v>110</v>
      </c>
      <c r="K144">
        <v>272042534</v>
      </c>
      <c r="L144">
        <v>0</v>
      </c>
      <c r="M144">
        <v>-140000</v>
      </c>
      <c r="N144">
        <v>-140000</v>
      </c>
      <c r="O144">
        <v>11889.12</v>
      </c>
      <c r="P144">
        <v>-11889.12</v>
      </c>
      <c r="Q144">
        <v>22628</v>
      </c>
      <c r="R144">
        <v>35284</v>
      </c>
      <c r="S144">
        <v>35284</v>
      </c>
      <c r="T144">
        <v>46804</v>
      </c>
      <c r="U144">
        <v>140000</v>
      </c>
      <c r="V144">
        <v>-140000</v>
      </c>
      <c r="X144" s="27" t="str">
        <f>VLOOKUP(Результат[[#This Row],[Тип средств]],Таблица4[],2,0)</f>
        <v>Бюджетные средства (Бюджет муниципального образования)</v>
      </c>
      <c r="Y144" s="27" t="str">
        <f>VLOOKUP(Результат[[#This Row],[Тип средств]],Таблица4[],3,0)</f>
        <v>Местный бюджет</v>
      </c>
      <c r="Z144" s="27" t="str">
        <f>IF(LEFT(Результат[[#This Row],[ЦСР]],2)="06",VLOOKUP(Результат[[#This Row],[ЦСР]],Таблица3[[ЦСР]:[Пункт подпрограммы]],4,0),"")</f>
        <v>1.1.4</v>
      </c>
      <c r="AA1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4" s="27" t="str">
        <f t="shared" si="2"/>
        <v>КФКиС</v>
      </c>
    </row>
    <row r="145" spans="1:29" x14ac:dyDescent="0.25">
      <c r="A145" t="s">
        <v>22</v>
      </c>
      <c r="B145">
        <v>1101</v>
      </c>
      <c r="C145" t="s">
        <v>40</v>
      </c>
      <c r="D145">
        <v>611</v>
      </c>
      <c r="E145">
        <v>400010</v>
      </c>
      <c r="F145">
        <v>241</v>
      </c>
      <c r="G145">
        <v>226004</v>
      </c>
      <c r="H145" t="s">
        <v>24</v>
      </c>
      <c r="J145">
        <v>110</v>
      </c>
      <c r="K145">
        <v>272042534</v>
      </c>
      <c r="L145">
        <v>0</v>
      </c>
      <c r="M145">
        <v>0</v>
      </c>
      <c r="N145">
        <v>0</v>
      </c>
      <c r="O145">
        <v>0</v>
      </c>
      <c r="P145">
        <v>0</v>
      </c>
      <c r="Q145">
        <v>110000</v>
      </c>
      <c r="R145">
        <v>110000</v>
      </c>
      <c r="S145">
        <v>110000</v>
      </c>
      <c r="T145">
        <v>128228</v>
      </c>
      <c r="U145">
        <v>458228</v>
      </c>
      <c r="V145">
        <v>-458228</v>
      </c>
      <c r="X145" s="27" t="str">
        <f>VLOOKUP(Результат[[#This Row],[Тип средств]],Таблица4[],2,0)</f>
        <v>Бюджетные средства (Бюджет муниципального образования)</v>
      </c>
      <c r="Y145" s="27" t="str">
        <f>VLOOKUP(Результат[[#This Row],[Тип средств]],Таблица4[],3,0)</f>
        <v>Местный бюджет</v>
      </c>
      <c r="Z145" s="27" t="str">
        <f>IF(LEFT(Результат[[#This Row],[ЦСР]],2)="06",VLOOKUP(Результат[[#This Row],[ЦСР]],Таблица3[[ЦСР]:[Пункт подпрограммы]],4,0),"")</f>
        <v>1.1.4</v>
      </c>
      <c r="AA1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5" s="27" t="str">
        <f t="shared" si="2"/>
        <v>КФКиС</v>
      </c>
    </row>
    <row r="146" spans="1:29" x14ac:dyDescent="0.25">
      <c r="A146" t="s">
        <v>22</v>
      </c>
      <c r="B146">
        <v>1101</v>
      </c>
      <c r="C146" t="s">
        <v>40</v>
      </c>
      <c r="D146">
        <v>611</v>
      </c>
      <c r="E146">
        <v>400010</v>
      </c>
      <c r="F146">
        <v>241</v>
      </c>
      <c r="G146">
        <v>226004</v>
      </c>
      <c r="H146" t="s">
        <v>32</v>
      </c>
      <c r="J146">
        <v>110</v>
      </c>
      <c r="K146">
        <v>272042534</v>
      </c>
      <c r="L146">
        <v>-3564243</v>
      </c>
      <c r="M146">
        <v>0</v>
      </c>
      <c r="N146">
        <v>0</v>
      </c>
      <c r="O146">
        <v>91764.02</v>
      </c>
      <c r="P146">
        <v>-3656007.02</v>
      </c>
      <c r="Q146">
        <v>292360</v>
      </c>
      <c r="R146">
        <v>438540</v>
      </c>
      <c r="S146">
        <v>438540</v>
      </c>
      <c r="T146">
        <v>584717</v>
      </c>
      <c r="U146">
        <v>1754157</v>
      </c>
      <c r="V146">
        <v>-5318400</v>
      </c>
      <c r="X146" s="27" t="str">
        <f>VLOOKUP(Результат[[#This Row],[Тип средств]],Таблица4[],2,0)</f>
        <v>Бюджетные средства (Бюджет муниципального образования)</v>
      </c>
      <c r="Y146" s="27" t="str">
        <f>VLOOKUP(Результат[[#This Row],[Тип средств]],Таблица4[],3,0)</f>
        <v>Местный бюджет</v>
      </c>
      <c r="Z146" s="27" t="str">
        <f>IF(LEFT(Результат[[#This Row],[ЦСР]],2)="06",VLOOKUP(Результат[[#This Row],[ЦСР]],Таблица3[[ЦСР]:[Пункт подпрограммы]],4,0),"")</f>
        <v>1.1.4</v>
      </c>
      <c r="AA1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6" s="27" t="str">
        <f t="shared" si="2"/>
        <v>КФКиС</v>
      </c>
    </row>
    <row r="147" spans="1:29" x14ac:dyDescent="0.25">
      <c r="A147" t="s">
        <v>22</v>
      </c>
      <c r="B147">
        <v>1101</v>
      </c>
      <c r="C147" t="s">
        <v>40</v>
      </c>
      <c r="D147">
        <v>611</v>
      </c>
      <c r="E147">
        <v>400010</v>
      </c>
      <c r="F147">
        <v>241</v>
      </c>
      <c r="G147">
        <v>226004</v>
      </c>
      <c r="H147" t="s">
        <v>29</v>
      </c>
      <c r="J147">
        <v>120</v>
      </c>
      <c r="K147">
        <v>272042534</v>
      </c>
      <c r="L147">
        <v>898640</v>
      </c>
      <c r="M147">
        <v>0</v>
      </c>
      <c r="N147">
        <v>0</v>
      </c>
      <c r="O147">
        <v>0</v>
      </c>
      <c r="P147">
        <v>898640</v>
      </c>
      <c r="Q147">
        <v>0</v>
      </c>
      <c r="R147">
        <v>229140</v>
      </c>
      <c r="S147">
        <v>529100</v>
      </c>
      <c r="T147">
        <v>556950</v>
      </c>
      <c r="U147">
        <v>1315190</v>
      </c>
      <c r="V147">
        <v>-416550</v>
      </c>
      <c r="X147" s="27" t="str">
        <f>VLOOKUP(Результат[[#This Row],[Тип средств]],Таблица4[],2,0)</f>
        <v>Бюджетные средства (Бюджет муниципального образования)</v>
      </c>
      <c r="Y147" s="27" t="str">
        <f>VLOOKUP(Результат[[#This Row],[Тип средств]],Таблица4[],3,0)</f>
        <v>Местный бюджет</v>
      </c>
      <c r="Z147" s="27" t="str">
        <f>IF(LEFT(Результат[[#This Row],[ЦСР]],2)="06",VLOOKUP(Результат[[#This Row],[ЦСР]],Таблица3[[ЦСР]:[Пункт подпрограммы]],4,0),"")</f>
        <v>1.1.4</v>
      </c>
      <c r="AA1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7" s="27" t="str">
        <f t="shared" si="2"/>
        <v>КФКиС</v>
      </c>
    </row>
    <row r="148" spans="1:29" x14ac:dyDescent="0.25">
      <c r="A148" t="s">
        <v>22</v>
      </c>
      <c r="B148">
        <v>1101</v>
      </c>
      <c r="C148" t="s">
        <v>40</v>
      </c>
      <c r="D148">
        <v>611</v>
      </c>
      <c r="E148">
        <v>400010</v>
      </c>
      <c r="F148">
        <v>241</v>
      </c>
      <c r="G148">
        <v>226004</v>
      </c>
      <c r="H148" t="s">
        <v>31</v>
      </c>
      <c r="J148">
        <v>120</v>
      </c>
      <c r="K148">
        <v>272042534</v>
      </c>
      <c r="L148">
        <v>0</v>
      </c>
      <c r="M148">
        <v>140000</v>
      </c>
      <c r="N148">
        <v>140000</v>
      </c>
      <c r="O148">
        <v>0</v>
      </c>
      <c r="P148">
        <v>0</v>
      </c>
      <c r="Q148">
        <v>0</v>
      </c>
      <c r="R148">
        <v>0</v>
      </c>
      <c r="S148">
        <v>0</v>
      </c>
      <c r="T148">
        <v>0</v>
      </c>
      <c r="U148">
        <v>0</v>
      </c>
      <c r="V148">
        <v>0</v>
      </c>
      <c r="X148" s="27" t="str">
        <f>VLOOKUP(Результат[[#This Row],[Тип средств]],Таблица4[],2,0)</f>
        <v>Бюджетные средства (Бюджет муниципального образования)</v>
      </c>
      <c r="Y148" s="27" t="str">
        <f>VLOOKUP(Результат[[#This Row],[Тип средств]],Таблица4[],3,0)</f>
        <v>Местный бюджет</v>
      </c>
      <c r="Z148" s="27" t="str">
        <f>IF(LEFT(Результат[[#This Row],[ЦСР]],2)="06",VLOOKUP(Результат[[#This Row],[ЦСР]],Таблица3[[ЦСР]:[Пункт подпрограммы]],4,0),"")</f>
        <v>1.1.4</v>
      </c>
      <c r="AA1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8" s="27" t="str">
        <f t="shared" si="2"/>
        <v>КФКиС</v>
      </c>
    </row>
    <row r="149" spans="1:29" x14ac:dyDescent="0.25">
      <c r="A149" t="s">
        <v>22</v>
      </c>
      <c r="B149">
        <v>1101</v>
      </c>
      <c r="C149" t="s">
        <v>40</v>
      </c>
      <c r="D149">
        <v>611</v>
      </c>
      <c r="E149">
        <v>400010</v>
      </c>
      <c r="F149">
        <v>241</v>
      </c>
      <c r="G149">
        <v>226004</v>
      </c>
      <c r="H149" t="s">
        <v>24</v>
      </c>
      <c r="J149">
        <v>120</v>
      </c>
      <c r="K149">
        <v>272042534</v>
      </c>
      <c r="L149">
        <v>0</v>
      </c>
      <c r="M149">
        <v>0</v>
      </c>
      <c r="N149">
        <v>0</v>
      </c>
      <c r="O149">
        <v>0</v>
      </c>
      <c r="P149">
        <v>0</v>
      </c>
      <c r="Q149">
        <v>80000</v>
      </c>
      <c r="R149">
        <v>80000</v>
      </c>
      <c r="S149">
        <v>80000</v>
      </c>
      <c r="T149">
        <v>81172</v>
      </c>
      <c r="U149">
        <v>321172</v>
      </c>
      <c r="V149">
        <v>-321172</v>
      </c>
      <c r="X149" s="27" t="str">
        <f>VLOOKUP(Результат[[#This Row],[Тип средств]],Таблица4[],2,0)</f>
        <v>Бюджетные средства (Бюджет муниципального образования)</v>
      </c>
      <c r="Y149" s="27" t="str">
        <f>VLOOKUP(Результат[[#This Row],[Тип средств]],Таблица4[],3,0)</f>
        <v>Местный бюджет</v>
      </c>
      <c r="Z149" s="27" t="str">
        <f>IF(LEFT(Результат[[#This Row],[ЦСР]],2)="06",VLOOKUP(Результат[[#This Row],[ЦСР]],Таблица3[[ЦСР]:[Пункт подпрограммы]],4,0),"")</f>
        <v>1.1.4</v>
      </c>
      <c r="AA1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49" s="27" t="str">
        <f t="shared" si="2"/>
        <v>КФКиС</v>
      </c>
    </row>
    <row r="150" spans="1:29" x14ac:dyDescent="0.25">
      <c r="A150" t="s">
        <v>22</v>
      </c>
      <c r="B150">
        <v>1101</v>
      </c>
      <c r="C150" t="s">
        <v>40</v>
      </c>
      <c r="D150">
        <v>611</v>
      </c>
      <c r="E150">
        <v>400010</v>
      </c>
      <c r="F150">
        <v>241</v>
      </c>
      <c r="G150">
        <v>226004</v>
      </c>
      <c r="H150" t="s">
        <v>32</v>
      </c>
      <c r="J150">
        <v>120</v>
      </c>
      <c r="K150">
        <v>272042534</v>
      </c>
      <c r="L150">
        <v>3564243</v>
      </c>
      <c r="M150">
        <v>0</v>
      </c>
      <c r="N150">
        <v>0</v>
      </c>
      <c r="O150">
        <v>0</v>
      </c>
      <c r="P150">
        <v>3564243</v>
      </c>
      <c r="Q150">
        <v>723540</v>
      </c>
      <c r="R150">
        <v>1085310</v>
      </c>
      <c r="S150">
        <v>1085310</v>
      </c>
      <c r="T150">
        <v>1447083</v>
      </c>
      <c r="U150">
        <v>4341243</v>
      </c>
      <c r="V150">
        <v>-777000</v>
      </c>
      <c r="X150" s="27" t="str">
        <f>VLOOKUP(Результат[[#This Row],[Тип средств]],Таблица4[],2,0)</f>
        <v>Бюджетные средства (Бюджет муниципального образования)</v>
      </c>
      <c r="Y150" s="27" t="str">
        <f>VLOOKUP(Результат[[#This Row],[Тип средств]],Таблица4[],3,0)</f>
        <v>Местный бюджет</v>
      </c>
      <c r="Z150" s="27" t="str">
        <f>IF(LEFT(Результат[[#This Row],[ЦСР]],2)="06",VLOOKUP(Результат[[#This Row],[ЦСР]],Таблица3[[ЦСР]:[Пункт подпрограммы]],4,0),"")</f>
        <v>1.1.4</v>
      </c>
      <c r="AA1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0" s="27" t="str">
        <f t="shared" si="2"/>
        <v>КФКиС</v>
      </c>
    </row>
    <row r="151" spans="1:29" x14ac:dyDescent="0.25">
      <c r="A151" t="s">
        <v>22</v>
      </c>
      <c r="B151">
        <v>1101</v>
      </c>
      <c r="C151" t="s">
        <v>40</v>
      </c>
      <c r="D151">
        <v>611</v>
      </c>
      <c r="E151">
        <v>400010</v>
      </c>
      <c r="F151">
        <v>241</v>
      </c>
      <c r="G151">
        <v>226005</v>
      </c>
      <c r="H151" t="s">
        <v>29</v>
      </c>
      <c r="J151">
        <v>110</v>
      </c>
      <c r="K151">
        <v>272042534</v>
      </c>
      <c r="L151">
        <v>16</v>
      </c>
      <c r="M151">
        <v>0</v>
      </c>
      <c r="N151">
        <v>0</v>
      </c>
      <c r="O151">
        <v>0</v>
      </c>
      <c r="P151">
        <v>16</v>
      </c>
      <c r="Q151">
        <v>56300</v>
      </c>
      <c r="R151">
        <v>32516</v>
      </c>
      <c r="S151">
        <v>15000</v>
      </c>
      <c r="T151">
        <v>20000</v>
      </c>
      <c r="U151">
        <v>123816</v>
      </c>
      <c r="V151">
        <v>-123800</v>
      </c>
      <c r="X151" s="27" t="str">
        <f>VLOOKUP(Результат[[#This Row],[Тип средств]],Таблица4[],2,0)</f>
        <v>Бюджетные средства (Бюджет муниципального образования)</v>
      </c>
      <c r="Y151" s="27" t="str">
        <f>VLOOKUP(Результат[[#This Row],[Тип средств]],Таблица4[],3,0)</f>
        <v>Местный бюджет</v>
      </c>
      <c r="Z151" s="27" t="str">
        <f>IF(LEFT(Результат[[#This Row],[ЦСР]],2)="06",VLOOKUP(Результат[[#This Row],[ЦСР]],Таблица3[[ЦСР]:[Пункт подпрограммы]],4,0),"")</f>
        <v>1.1.4</v>
      </c>
      <c r="AA1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1" s="27" t="str">
        <f t="shared" si="2"/>
        <v>КФКиС</v>
      </c>
    </row>
    <row r="152" spans="1:29" x14ac:dyDescent="0.25">
      <c r="A152" t="s">
        <v>22</v>
      </c>
      <c r="B152">
        <v>1101</v>
      </c>
      <c r="C152" t="s">
        <v>40</v>
      </c>
      <c r="D152">
        <v>611</v>
      </c>
      <c r="E152">
        <v>400010</v>
      </c>
      <c r="F152">
        <v>241</v>
      </c>
      <c r="G152">
        <v>226005</v>
      </c>
      <c r="H152" t="s">
        <v>31</v>
      </c>
      <c r="J152">
        <v>110</v>
      </c>
      <c r="K152">
        <v>272042534</v>
      </c>
      <c r="L152">
        <v>0</v>
      </c>
      <c r="M152">
        <v>-234200</v>
      </c>
      <c r="N152">
        <v>-234200</v>
      </c>
      <c r="O152">
        <v>0</v>
      </c>
      <c r="P152">
        <v>0</v>
      </c>
      <c r="Q152">
        <v>30000</v>
      </c>
      <c r="R152">
        <v>12000</v>
      </c>
      <c r="S152">
        <v>30000</v>
      </c>
      <c r="T152">
        <v>31800</v>
      </c>
      <c r="U152">
        <v>103800</v>
      </c>
      <c r="V152">
        <v>-103800</v>
      </c>
      <c r="X152" s="27" t="str">
        <f>VLOOKUP(Результат[[#This Row],[Тип средств]],Таблица4[],2,0)</f>
        <v>Бюджетные средства (Бюджет муниципального образования)</v>
      </c>
      <c r="Y152" s="27" t="str">
        <f>VLOOKUP(Результат[[#This Row],[Тип средств]],Таблица4[],3,0)</f>
        <v>Местный бюджет</v>
      </c>
      <c r="Z152" s="27" t="str">
        <f>IF(LEFT(Результат[[#This Row],[ЦСР]],2)="06",VLOOKUP(Результат[[#This Row],[ЦСР]],Таблица3[[ЦСР]:[Пункт подпрограммы]],4,0),"")</f>
        <v>1.1.4</v>
      </c>
      <c r="AA1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2" s="27" t="str">
        <f t="shared" si="2"/>
        <v>КФКиС</v>
      </c>
    </row>
    <row r="153" spans="1:29" x14ac:dyDescent="0.25">
      <c r="A153" t="s">
        <v>22</v>
      </c>
      <c r="B153">
        <v>1101</v>
      </c>
      <c r="C153" t="s">
        <v>40</v>
      </c>
      <c r="D153">
        <v>611</v>
      </c>
      <c r="E153">
        <v>400010</v>
      </c>
      <c r="F153">
        <v>241</v>
      </c>
      <c r="G153">
        <v>226005</v>
      </c>
      <c r="H153" t="s">
        <v>24</v>
      </c>
      <c r="J153">
        <v>110</v>
      </c>
      <c r="K153">
        <v>272042534</v>
      </c>
      <c r="L153">
        <v>0</v>
      </c>
      <c r="M153">
        <v>0</v>
      </c>
      <c r="N153">
        <v>0</v>
      </c>
      <c r="O153">
        <v>33816</v>
      </c>
      <c r="P153">
        <v>-33816</v>
      </c>
      <c r="Q153">
        <v>70000</v>
      </c>
      <c r="R153">
        <v>37000</v>
      </c>
      <c r="S153">
        <v>37000</v>
      </c>
      <c r="T153">
        <v>38100</v>
      </c>
      <c r="U153">
        <v>182100</v>
      </c>
      <c r="V153">
        <v>-182100</v>
      </c>
      <c r="X153" s="27" t="str">
        <f>VLOOKUP(Результат[[#This Row],[Тип средств]],Таблица4[],2,0)</f>
        <v>Бюджетные средства (Бюджет муниципального образования)</v>
      </c>
      <c r="Y153" s="27" t="str">
        <f>VLOOKUP(Результат[[#This Row],[Тип средств]],Таблица4[],3,0)</f>
        <v>Местный бюджет</v>
      </c>
      <c r="Z153" s="27" t="str">
        <f>IF(LEFT(Результат[[#This Row],[ЦСР]],2)="06",VLOOKUP(Результат[[#This Row],[ЦСР]],Таблица3[[ЦСР]:[Пункт подпрограммы]],4,0),"")</f>
        <v>1.1.4</v>
      </c>
      <c r="AA1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3" s="27" t="str">
        <f t="shared" si="2"/>
        <v>КФКиС</v>
      </c>
    </row>
    <row r="154" spans="1:29" x14ac:dyDescent="0.25">
      <c r="A154" t="s">
        <v>22</v>
      </c>
      <c r="B154">
        <v>1101</v>
      </c>
      <c r="C154" t="s">
        <v>40</v>
      </c>
      <c r="D154">
        <v>611</v>
      </c>
      <c r="E154">
        <v>400010</v>
      </c>
      <c r="F154">
        <v>241</v>
      </c>
      <c r="G154">
        <v>226005</v>
      </c>
      <c r="H154" t="s">
        <v>32</v>
      </c>
      <c r="J154">
        <v>110</v>
      </c>
      <c r="K154">
        <v>272042534</v>
      </c>
      <c r="L154">
        <v>-55077</v>
      </c>
      <c r="M154">
        <v>0</v>
      </c>
      <c r="N154">
        <v>0</v>
      </c>
      <c r="O154">
        <v>19000</v>
      </c>
      <c r="P154">
        <v>-74077</v>
      </c>
      <c r="Q154">
        <v>71000</v>
      </c>
      <c r="R154">
        <v>107000</v>
      </c>
      <c r="S154">
        <v>107000</v>
      </c>
      <c r="T154">
        <v>85900</v>
      </c>
      <c r="U154">
        <v>370900</v>
      </c>
      <c r="V154">
        <v>-425977</v>
      </c>
      <c r="X154" s="27" t="str">
        <f>VLOOKUP(Результат[[#This Row],[Тип средств]],Таблица4[],2,0)</f>
        <v>Бюджетные средства (Бюджет муниципального образования)</v>
      </c>
      <c r="Y154" s="27" t="str">
        <f>VLOOKUP(Результат[[#This Row],[Тип средств]],Таблица4[],3,0)</f>
        <v>Местный бюджет</v>
      </c>
      <c r="Z154" s="27" t="str">
        <f>IF(LEFT(Результат[[#This Row],[ЦСР]],2)="06",VLOOKUP(Результат[[#This Row],[ЦСР]],Таблица3[[ЦСР]:[Пункт подпрограммы]],4,0),"")</f>
        <v>1.1.4</v>
      </c>
      <c r="AA1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4" s="27" t="str">
        <f t="shared" si="2"/>
        <v>КФКиС</v>
      </c>
    </row>
    <row r="155" spans="1:29" x14ac:dyDescent="0.25">
      <c r="A155" t="s">
        <v>22</v>
      </c>
      <c r="B155">
        <v>1101</v>
      </c>
      <c r="C155" t="s">
        <v>40</v>
      </c>
      <c r="D155">
        <v>611</v>
      </c>
      <c r="E155">
        <v>400010</v>
      </c>
      <c r="F155">
        <v>241</v>
      </c>
      <c r="G155">
        <v>226005</v>
      </c>
      <c r="H155" t="s">
        <v>29</v>
      </c>
      <c r="J155">
        <v>120</v>
      </c>
      <c r="K155">
        <v>272042534</v>
      </c>
      <c r="L155">
        <v>-16</v>
      </c>
      <c r="M155">
        <v>0</v>
      </c>
      <c r="N155">
        <v>0</v>
      </c>
      <c r="O155">
        <v>0</v>
      </c>
      <c r="P155">
        <v>-16</v>
      </c>
      <c r="Q155">
        <v>0</v>
      </c>
      <c r="R155">
        <v>18984</v>
      </c>
      <c r="S155">
        <v>0</v>
      </c>
      <c r="T155">
        <v>0</v>
      </c>
      <c r="U155">
        <v>18984</v>
      </c>
      <c r="V155">
        <v>-19000</v>
      </c>
      <c r="X155" s="27" t="str">
        <f>VLOOKUP(Результат[[#This Row],[Тип средств]],Таблица4[],2,0)</f>
        <v>Бюджетные средства (Бюджет муниципального образования)</v>
      </c>
      <c r="Y155" s="27" t="str">
        <f>VLOOKUP(Результат[[#This Row],[Тип средств]],Таблица4[],3,0)</f>
        <v>Местный бюджет</v>
      </c>
      <c r="Z155" s="27" t="str">
        <f>IF(LEFT(Результат[[#This Row],[ЦСР]],2)="06",VLOOKUP(Результат[[#This Row],[ЦСР]],Таблица3[[ЦСР]:[Пункт подпрограммы]],4,0),"")</f>
        <v>1.1.4</v>
      </c>
      <c r="AA1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5" s="27" t="str">
        <f t="shared" si="2"/>
        <v>КФКиС</v>
      </c>
    </row>
    <row r="156" spans="1:29" x14ac:dyDescent="0.25">
      <c r="A156" t="s">
        <v>22</v>
      </c>
      <c r="B156">
        <v>1101</v>
      </c>
      <c r="C156" t="s">
        <v>40</v>
      </c>
      <c r="D156">
        <v>611</v>
      </c>
      <c r="E156">
        <v>400010</v>
      </c>
      <c r="F156">
        <v>241</v>
      </c>
      <c r="G156">
        <v>226005</v>
      </c>
      <c r="H156" t="s">
        <v>31</v>
      </c>
      <c r="J156">
        <v>120</v>
      </c>
      <c r="K156">
        <v>272042534</v>
      </c>
      <c r="L156">
        <v>0</v>
      </c>
      <c r="M156">
        <v>234200</v>
      </c>
      <c r="N156">
        <v>234200</v>
      </c>
      <c r="O156">
        <v>0</v>
      </c>
      <c r="P156">
        <v>0</v>
      </c>
      <c r="Q156">
        <v>29000</v>
      </c>
      <c r="R156">
        <v>20000</v>
      </c>
      <c r="S156">
        <v>80000</v>
      </c>
      <c r="T156">
        <v>1400</v>
      </c>
      <c r="U156">
        <v>130400</v>
      </c>
      <c r="V156">
        <v>-130400</v>
      </c>
      <c r="X156" s="27" t="str">
        <f>VLOOKUP(Результат[[#This Row],[Тип средств]],Таблица4[],2,0)</f>
        <v>Бюджетные средства (Бюджет муниципального образования)</v>
      </c>
      <c r="Y156" s="27" t="str">
        <f>VLOOKUP(Результат[[#This Row],[Тип средств]],Таблица4[],3,0)</f>
        <v>Местный бюджет</v>
      </c>
      <c r="Z156" s="27" t="str">
        <f>IF(LEFT(Результат[[#This Row],[ЦСР]],2)="06",VLOOKUP(Результат[[#This Row],[ЦСР]],Таблица3[[ЦСР]:[Пункт подпрограммы]],4,0),"")</f>
        <v>1.1.4</v>
      </c>
      <c r="AA1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6" s="27" t="str">
        <f t="shared" si="2"/>
        <v>КФКиС</v>
      </c>
    </row>
    <row r="157" spans="1:29" x14ac:dyDescent="0.25">
      <c r="A157" t="s">
        <v>22</v>
      </c>
      <c r="B157">
        <v>1101</v>
      </c>
      <c r="C157" t="s">
        <v>40</v>
      </c>
      <c r="D157">
        <v>611</v>
      </c>
      <c r="E157">
        <v>400010</v>
      </c>
      <c r="F157">
        <v>241</v>
      </c>
      <c r="G157">
        <v>226005</v>
      </c>
      <c r="H157" t="s">
        <v>32</v>
      </c>
      <c r="J157">
        <v>120</v>
      </c>
      <c r="K157">
        <v>272042534</v>
      </c>
      <c r="L157">
        <v>55077</v>
      </c>
      <c r="M157">
        <v>0</v>
      </c>
      <c r="N157">
        <v>0</v>
      </c>
      <c r="O157">
        <v>0</v>
      </c>
      <c r="P157">
        <v>55077</v>
      </c>
      <c r="Q157">
        <v>76000</v>
      </c>
      <c r="R157">
        <v>115000</v>
      </c>
      <c r="S157">
        <v>115000</v>
      </c>
      <c r="T157">
        <v>199200</v>
      </c>
      <c r="U157">
        <v>505200</v>
      </c>
      <c r="V157">
        <v>-450123</v>
      </c>
      <c r="X157" s="27" t="str">
        <f>VLOOKUP(Результат[[#This Row],[Тип средств]],Таблица4[],2,0)</f>
        <v>Бюджетные средства (Бюджет муниципального образования)</v>
      </c>
      <c r="Y157" s="27" t="str">
        <f>VLOOKUP(Результат[[#This Row],[Тип средств]],Таблица4[],3,0)</f>
        <v>Местный бюджет</v>
      </c>
      <c r="Z157" s="27" t="str">
        <f>IF(LEFT(Результат[[#This Row],[ЦСР]],2)="06",VLOOKUP(Результат[[#This Row],[ЦСР]],Таблица3[[ЦСР]:[Пункт подпрограммы]],4,0),"")</f>
        <v>1.1.4</v>
      </c>
      <c r="AA1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7" s="27" t="str">
        <f t="shared" si="2"/>
        <v>КФКиС</v>
      </c>
    </row>
    <row r="158" spans="1:29" x14ac:dyDescent="0.25">
      <c r="A158" t="s">
        <v>22</v>
      </c>
      <c r="B158">
        <v>1101</v>
      </c>
      <c r="C158" t="s">
        <v>40</v>
      </c>
      <c r="D158">
        <v>611</v>
      </c>
      <c r="E158">
        <v>400010</v>
      </c>
      <c r="F158">
        <v>241</v>
      </c>
      <c r="G158">
        <v>226007</v>
      </c>
      <c r="H158" t="s">
        <v>32</v>
      </c>
      <c r="J158">
        <v>910</v>
      </c>
      <c r="K158">
        <v>272042534</v>
      </c>
      <c r="L158">
        <v>13665</v>
      </c>
      <c r="M158">
        <v>0</v>
      </c>
      <c r="N158">
        <v>0</v>
      </c>
      <c r="O158">
        <v>0</v>
      </c>
      <c r="P158">
        <v>13665</v>
      </c>
      <c r="Q158">
        <v>13665</v>
      </c>
      <c r="R158">
        <v>0</v>
      </c>
      <c r="S158">
        <v>0</v>
      </c>
      <c r="T158">
        <v>0</v>
      </c>
      <c r="U158">
        <v>13665</v>
      </c>
      <c r="V158">
        <v>0</v>
      </c>
      <c r="X158" s="27" t="str">
        <f>VLOOKUP(Результат[[#This Row],[Тип средств]],Таблица4[],2,0)</f>
        <v>Бюджетные средства (Бюджет муниципального образования)</v>
      </c>
      <c r="Y158" s="27" t="str">
        <f>VLOOKUP(Результат[[#This Row],[Тип средств]],Таблица4[],3,0)</f>
        <v>Местный бюджет</v>
      </c>
      <c r="Z158" s="27" t="str">
        <f>IF(LEFT(Результат[[#This Row],[ЦСР]],2)="06",VLOOKUP(Результат[[#This Row],[ЦСР]],Таблица3[[ЦСР]:[Пункт подпрограммы]],4,0),"")</f>
        <v>1.1.4</v>
      </c>
      <c r="AA1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8" s="27" t="str">
        <f t="shared" si="2"/>
        <v>КФКиС</v>
      </c>
    </row>
    <row r="159" spans="1:29" x14ac:dyDescent="0.25">
      <c r="A159" t="s">
        <v>22</v>
      </c>
      <c r="B159">
        <v>1101</v>
      </c>
      <c r="C159" t="s">
        <v>40</v>
      </c>
      <c r="D159">
        <v>611</v>
      </c>
      <c r="E159">
        <v>400010</v>
      </c>
      <c r="F159">
        <v>241</v>
      </c>
      <c r="G159">
        <v>226008</v>
      </c>
      <c r="H159" t="s">
        <v>32</v>
      </c>
      <c r="J159">
        <v>910</v>
      </c>
      <c r="K159">
        <v>272042534</v>
      </c>
      <c r="L159">
        <v>0</v>
      </c>
      <c r="M159">
        <v>0</v>
      </c>
      <c r="N159">
        <v>0</v>
      </c>
      <c r="O159">
        <v>0</v>
      </c>
      <c r="P159">
        <v>0</v>
      </c>
      <c r="Q159">
        <v>12800</v>
      </c>
      <c r="R159">
        <v>12600</v>
      </c>
      <c r="S159">
        <v>0</v>
      </c>
      <c r="T159">
        <v>12600</v>
      </c>
      <c r="U159">
        <v>38000</v>
      </c>
      <c r="V159">
        <v>-38000</v>
      </c>
      <c r="X159" s="27" t="str">
        <f>VLOOKUP(Результат[[#This Row],[Тип средств]],Таблица4[],2,0)</f>
        <v>Бюджетные средства (Бюджет муниципального образования)</v>
      </c>
      <c r="Y159" s="27" t="str">
        <f>VLOOKUP(Результат[[#This Row],[Тип средств]],Таблица4[],3,0)</f>
        <v>Местный бюджет</v>
      </c>
      <c r="Z159" s="27" t="str">
        <f>IF(LEFT(Результат[[#This Row],[ЦСР]],2)="06",VLOOKUP(Результат[[#This Row],[ЦСР]],Таблица3[[ЦСР]:[Пункт подпрограммы]],4,0),"")</f>
        <v>1.1.4</v>
      </c>
      <c r="AA1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59" s="27" t="str">
        <f t="shared" si="2"/>
        <v>КФКиС</v>
      </c>
    </row>
    <row r="160" spans="1:29" x14ac:dyDescent="0.25">
      <c r="A160" t="s">
        <v>22</v>
      </c>
      <c r="B160">
        <v>1101</v>
      </c>
      <c r="C160" t="s">
        <v>40</v>
      </c>
      <c r="D160">
        <v>611</v>
      </c>
      <c r="E160">
        <v>400010</v>
      </c>
      <c r="F160">
        <v>241</v>
      </c>
      <c r="G160">
        <v>226009</v>
      </c>
      <c r="H160" t="s">
        <v>32</v>
      </c>
      <c r="J160">
        <v>910</v>
      </c>
      <c r="K160">
        <v>272042534</v>
      </c>
      <c r="L160">
        <v>0</v>
      </c>
      <c r="M160">
        <v>0</v>
      </c>
      <c r="N160">
        <v>0</v>
      </c>
      <c r="O160">
        <v>0</v>
      </c>
      <c r="P160">
        <v>0</v>
      </c>
      <c r="Q160">
        <v>3400</v>
      </c>
      <c r="R160">
        <v>3400</v>
      </c>
      <c r="S160">
        <v>1200</v>
      </c>
      <c r="T160">
        <v>2000</v>
      </c>
      <c r="U160">
        <v>10000</v>
      </c>
      <c r="V160">
        <v>-10000</v>
      </c>
      <c r="X160" s="27" t="str">
        <f>VLOOKUP(Результат[[#This Row],[Тип средств]],Таблица4[],2,0)</f>
        <v>Бюджетные средства (Бюджет муниципального образования)</v>
      </c>
      <c r="Y160" s="27" t="str">
        <f>VLOOKUP(Результат[[#This Row],[Тип средств]],Таблица4[],3,0)</f>
        <v>Местный бюджет</v>
      </c>
      <c r="Z160" s="27" t="str">
        <f>IF(LEFT(Результат[[#This Row],[ЦСР]],2)="06",VLOOKUP(Результат[[#This Row],[ЦСР]],Таблица3[[ЦСР]:[Пункт подпрограммы]],4,0),"")</f>
        <v>1.1.4</v>
      </c>
      <c r="AA1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0" s="27" t="str">
        <f t="shared" si="2"/>
        <v>КФКиС</v>
      </c>
    </row>
    <row r="161" spans="1:29" x14ac:dyDescent="0.25">
      <c r="A161" t="s">
        <v>22</v>
      </c>
      <c r="B161">
        <v>1101</v>
      </c>
      <c r="C161" t="s">
        <v>40</v>
      </c>
      <c r="D161">
        <v>611</v>
      </c>
      <c r="E161">
        <v>400010</v>
      </c>
      <c r="F161">
        <v>241</v>
      </c>
      <c r="G161">
        <v>226010</v>
      </c>
      <c r="H161" t="s">
        <v>29</v>
      </c>
      <c r="J161">
        <v>110</v>
      </c>
      <c r="K161">
        <v>272042534</v>
      </c>
      <c r="L161">
        <v>-120200</v>
      </c>
      <c r="M161">
        <v>0</v>
      </c>
      <c r="N161">
        <v>0</v>
      </c>
      <c r="O161">
        <v>382300</v>
      </c>
      <c r="P161">
        <v>-502500</v>
      </c>
      <c r="Q161">
        <v>382300</v>
      </c>
      <c r="R161">
        <v>0</v>
      </c>
      <c r="S161">
        <v>0</v>
      </c>
      <c r="T161">
        <v>0</v>
      </c>
      <c r="U161">
        <v>382300</v>
      </c>
      <c r="V161">
        <v>-502500</v>
      </c>
      <c r="X161" s="27" t="str">
        <f>VLOOKUP(Результат[[#This Row],[Тип средств]],Таблица4[],2,0)</f>
        <v>Бюджетные средства (Бюджет муниципального образования)</v>
      </c>
      <c r="Y161" s="27" t="str">
        <f>VLOOKUP(Результат[[#This Row],[Тип средств]],Таблица4[],3,0)</f>
        <v>Местный бюджет</v>
      </c>
      <c r="Z161" s="27" t="str">
        <f>IF(LEFT(Результат[[#This Row],[ЦСР]],2)="06",VLOOKUP(Результат[[#This Row],[ЦСР]],Таблица3[[ЦСР]:[Пункт подпрограммы]],4,0),"")</f>
        <v>1.1.4</v>
      </c>
      <c r="AA1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1" s="27" t="str">
        <f t="shared" si="2"/>
        <v>КФКиС</v>
      </c>
    </row>
    <row r="162" spans="1:29" x14ac:dyDescent="0.25">
      <c r="A162" t="s">
        <v>22</v>
      </c>
      <c r="B162">
        <v>1101</v>
      </c>
      <c r="C162" t="s">
        <v>40</v>
      </c>
      <c r="D162">
        <v>611</v>
      </c>
      <c r="E162">
        <v>400010</v>
      </c>
      <c r="F162">
        <v>241</v>
      </c>
      <c r="G162">
        <v>226010</v>
      </c>
      <c r="H162" t="s">
        <v>31</v>
      </c>
      <c r="J162">
        <v>110</v>
      </c>
      <c r="K162">
        <v>272042534</v>
      </c>
      <c r="L162">
        <v>-225000</v>
      </c>
      <c r="M162">
        <v>0</v>
      </c>
      <c r="N162">
        <v>0</v>
      </c>
      <c r="O162">
        <v>226000</v>
      </c>
      <c r="P162">
        <v>-451000</v>
      </c>
      <c r="Q162">
        <v>247000</v>
      </c>
      <c r="R162">
        <v>0</v>
      </c>
      <c r="S162">
        <v>0</v>
      </c>
      <c r="T162">
        <v>0</v>
      </c>
      <c r="U162">
        <v>247000</v>
      </c>
      <c r="V162">
        <v>-472000</v>
      </c>
      <c r="X162" s="27" t="str">
        <f>VLOOKUP(Результат[[#This Row],[Тип средств]],Таблица4[],2,0)</f>
        <v>Бюджетные средства (Бюджет муниципального образования)</v>
      </c>
      <c r="Y162" s="27" t="str">
        <f>VLOOKUP(Результат[[#This Row],[Тип средств]],Таблица4[],3,0)</f>
        <v>Местный бюджет</v>
      </c>
      <c r="Z162" s="27" t="str">
        <f>IF(LEFT(Результат[[#This Row],[ЦСР]],2)="06",VLOOKUP(Результат[[#This Row],[ЦСР]],Таблица3[[ЦСР]:[Пункт подпрограммы]],4,0),"")</f>
        <v>1.1.4</v>
      </c>
      <c r="AA1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2" s="27" t="str">
        <f t="shared" si="2"/>
        <v>КФКиС</v>
      </c>
    </row>
    <row r="163" spans="1:29" x14ac:dyDescent="0.25">
      <c r="A163" t="s">
        <v>22</v>
      </c>
      <c r="B163">
        <v>1101</v>
      </c>
      <c r="C163" t="s">
        <v>40</v>
      </c>
      <c r="D163">
        <v>611</v>
      </c>
      <c r="E163">
        <v>400010</v>
      </c>
      <c r="F163">
        <v>241</v>
      </c>
      <c r="G163">
        <v>226010</v>
      </c>
      <c r="H163" t="s">
        <v>24</v>
      </c>
      <c r="J163">
        <v>110</v>
      </c>
      <c r="K163">
        <v>272042534</v>
      </c>
      <c r="L163">
        <v>0</v>
      </c>
      <c r="M163">
        <v>0</v>
      </c>
      <c r="N163">
        <v>0</v>
      </c>
      <c r="O163">
        <v>0</v>
      </c>
      <c r="P163">
        <v>0</v>
      </c>
      <c r="Q163">
        <v>78000</v>
      </c>
      <c r="R163">
        <v>78000</v>
      </c>
      <c r="S163">
        <v>78000</v>
      </c>
      <c r="T163">
        <v>78000</v>
      </c>
      <c r="U163">
        <v>312000</v>
      </c>
      <c r="V163">
        <v>-312000</v>
      </c>
      <c r="X163" s="27" t="str">
        <f>VLOOKUP(Результат[[#This Row],[Тип средств]],Таблица4[],2,0)</f>
        <v>Бюджетные средства (Бюджет муниципального образования)</v>
      </c>
      <c r="Y163" s="27" t="str">
        <f>VLOOKUP(Результат[[#This Row],[Тип средств]],Таблица4[],3,0)</f>
        <v>Местный бюджет</v>
      </c>
      <c r="Z163" s="27" t="str">
        <f>IF(LEFT(Результат[[#This Row],[ЦСР]],2)="06",VLOOKUP(Результат[[#This Row],[ЦСР]],Таблица3[[ЦСР]:[Пункт подпрограммы]],4,0),"")</f>
        <v>1.1.4</v>
      </c>
      <c r="AA1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3" s="27" t="str">
        <f t="shared" si="2"/>
        <v>КФКиС</v>
      </c>
    </row>
    <row r="164" spans="1:29" x14ac:dyDescent="0.25">
      <c r="A164" t="s">
        <v>22</v>
      </c>
      <c r="B164">
        <v>1101</v>
      </c>
      <c r="C164" t="s">
        <v>40</v>
      </c>
      <c r="D164">
        <v>611</v>
      </c>
      <c r="E164">
        <v>400010</v>
      </c>
      <c r="F164">
        <v>241</v>
      </c>
      <c r="G164">
        <v>226010</v>
      </c>
      <c r="H164" t="s">
        <v>32</v>
      </c>
      <c r="J164">
        <v>110</v>
      </c>
      <c r="K164">
        <v>272042534</v>
      </c>
      <c r="L164">
        <v>824766</v>
      </c>
      <c r="M164">
        <v>0</v>
      </c>
      <c r="N164">
        <v>0</v>
      </c>
      <c r="O164">
        <v>355081.4</v>
      </c>
      <c r="P164">
        <v>469684.6</v>
      </c>
      <c r="Q164">
        <v>1470000</v>
      </c>
      <c r="R164">
        <v>33000</v>
      </c>
      <c r="S164">
        <v>33000</v>
      </c>
      <c r="T164">
        <v>3473</v>
      </c>
      <c r="U164">
        <v>1539473</v>
      </c>
      <c r="V164">
        <v>-714707</v>
      </c>
      <c r="X164" s="27" t="str">
        <f>VLOOKUP(Результат[[#This Row],[Тип средств]],Таблица4[],2,0)</f>
        <v>Бюджетные средства (Бюджет муниципального образования)</v>
      </c>
      <c r="Y164" s="27" t="str">
        <f>VLOOKUP(Результат[[#This Row],[Тип средств]],Таблица4[],3,0)</f>
        <v>Местный бюджет</v>
      </c>
      <c r="Z164" s="27" t="str">
        <f>IF(LEFT(Результат[[#This Row],[ЦСР]],2)="06",VLOOKUP(Результат[[#This Row],[ЦСР]],Таблица3[[ЦСР]:[Пункт подпрограммы]],4,0),"")</f>
        <v>1.1.4</v>
      </c>
      <c r="AA1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4" s="27" t="str">
        <f t="shared" si="2"/>
        <v>КФКиС</v>
      </c>
    </row>
    <row r="165" spans="1:29" x14ac:dyDescent="0.25">
      <c r="A165" t="s">
        <v>22</v>
      </c>
      <c r="B165">
        <v>1101</v>
      </c>
      <c r="C165" t="s">
        <v>40</v>
      </c>
      <c r="D165">
        <v>611</v>
      </c>
      <c r="E165">
        <v>400010</v>
      </c>
      <c r="F165">
        <v>241</v>
      </c>
      <c r="G165">
        <v>226010</v>
      </c>
      <c r="H165" t="s">
        <v>29</v>
      </c>
      <c r="J165">
        <v>120</v>
      </c>
      <c r="K165">
        <v>272042534</v>
      </c>
      <c r="L165">
        <v>120200</v>
      </c>
      <c r="M165">
        <v>0</v>
      </c>
      <c r="N165">
        <v>0</v>
      </c>
      <c r="O165">
        <v>0</v>
      </c>
      <c r="P165">
        <v>120200</v>
      </c>
      <c r="Q165">
        <v>320200</v>
      </c>
      <c r="R165">
        <v>206400</v>
      </c>
      <c r="S165">
        <v>0</v>
      </c>
      <c r="T165">
        <v>774500</v>
      </c>
      <c r="U165">
        <v>1301100</v>
      </c>
      <c r="V165">
        <v>-1180900</v>
      </c>
      <c r="X165" s="27" t="str">
        <f>VLOOKUP(Результат[[#This Row],[Тип средств]],Таблица4[],2,0)</f>
        <v>Бюджетные средства (Бюджет муниципального образования)</v>
      </c>
      <c r="Y165" s="27" t="str">
        <f>VLOOKUP(Результат[[#This Row],[Тип средств]],Таблица4[],3,0)</f>
        <v>Местный бюджет</v>
      </c>
      <c r="Z165" s="27" t="str">
        <f>IF(LEFT(Результат[[#This Row],[ЦСР]],2)="06",VLOOKUP(Результат[[#This Row],[ЦСР]],Таблица3[[ЦСР]:[Пункт подпрограммы]],4,0),"")</f>
        <v>1.1.4</v>
      </c>
      <c r="AA16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5" s="27" t="str">
        <f t="shared" si="2"/>
        <v>КФКиС</v>
      </c>
    </row>
    <row r="166" spans="1:29" x14ac:dyDescent="0.25">
      <c r="A166" t="s">
        <v>22</v>
      </c>
      <c r="B166">
        <v>1101</v>
      </c>
      <c r="C166" t="s">
        <v>40</v>
      </c>
      <c r="D166">
        <v>611</v>
      </c>
      <c r="E166">
        <v>400010</v>
      </c>
      <c r="F166">
        <v>241</v>
      </c>
      <c r="G166">
        <v>226010</v>
      </c>
      <c r="H166" t="s">
        <v>31</v>
      </c>
      <c r="J166">
        <v>120</v>
      </c>
      <c r="K166">
        <v>272042534</v>
      </c>
      <c r="L166">
        <v>225000</v>
      </c>
      <c r="M166">
        <v>0</v>
      </c>
      <c r="N166">
        <v>0</v>
      </c>
      <c r="O166">
        <v>0</v>
      </c>
      <c r="P166">
        <v>225000</v>
      </c>
      <c r="Q166">
        <v>813700</v>
      </c>
      <c r="R166">
        <v>1566000</v>
      </c>
      <c r="S166">
        <v>0</v>
      </c>
      <c r="T166">
        <v>14100</v>
      </c>
      <c r="U166">
        <v>2393800</v>
      </c>
      <c r="V166">
        <v>-2168800</v>
      </c>
      <c r="X166" s="27" t="str">
        <f>VLOOKUP(Результат[[#This Row],[Тип средств]],Таблица4[],2,0)</f>
        <v>Бюджетные средства (Бюджет муниципального образования)</v>
      </c>
      <c r="Y166" s="27" t="str">
        <f>VLOOKUP(Результат[[#This Row],[Тип средств]],Таблица4[],3,0)</f>
        <v>Местный бюджет</v>
      </c>
      <c r="Z166" s="27" t="str">
        <f>IF(LEFT(Результат[[#This Row],[ЦСР]],2)="06",VLOOKUP(Результат[[#This Row],[ЦСР]],Таблица3[[ЦСР]:[Пункт подпрограммы]],4,0),"")</f>
        <v>1.1.4</v>
      </c>
      <c r="AA16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6" s="27" t="str">
        <f t="shared" si="2"/>
        <v>КФКиС</v>
      </c>
    </row>
    <row r="167" spans="1:29" x14ac:dyDescent="0.25">
      <c r="A167" t="s">
        <v>22</v>
      </c>
      <c r="B167">
        <v>1101</v>
      </c>
      <c r="C167" t="s">
        <v>40</v>
      </c>
      <c r="D167">
        <v>611</v>
      </c>
      <c r="E167">
        <v>400010</v>
      </c>
      <c r="F167">
        <v>241</v>
      </c>
      <c r="G167">
        <v>226010</v>
      </c>
      <c r="H167" t="s">
        <v>24</v>
      </c>
      <c r="J167">
        <v>120</v>
      </c>
      <c r="K167">
        <v>272042534</v>
      </c>
      <c r="L167">
        <v>0</v>
      </c>
      <c r="M167">
        <v>0</v>
      </c>
      <c r="N167">
        <v>0</v>
      </c>
      <c r="O167">
        <v>0</v>
      </c>
      <c r="P167">
        <v>0</v>
      </c>
      <c r="Q167">
        <v>490000</v>
      </c>
      <c r="R167">
        <v>490000</v>
      </c>
      <c r="S167">
        <v>490000</v>
      </c>
      <c r="T167">
        <v>504100</v>
      </c>
      <c r="U167">
        <v>1974100</v>
      </c>
      <c r="V167">
        <v>-1974100</v>
      </c>
      <c r="X167" s="27" t="str">
        <f>VLOOKUP(Результат[[#This Row],[Тип средств]],Таблица4[],2,0)</f>
        <v>Бюджетные средства (Бюджет муниципального образования)</v>
      </c>
      <c r="Y167" s="27" t="str">
        <f>VLOOKUP(Результат[[#This Row],[Тип средств]],Таблица4[],3,0)</f>
        <v>Местный бюджет</v>
      </c>
      <c r="Z167" s="27" t="str">
        <f>IF(LEFT(Результат[[#This Row],[ЦСР]],2)="06",VLOOKUP(Результат[[#This Row],[ЦСР]],Таблица3[[ЦСР]:[Пункт подпрограммы]],4,0),"")</f>
        <v>1.1.4</v>
      </c>
      <c r="AA16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7" s="27" t="str">
        <f t="shared" si="2"/>
        <v>КФКиС</v>
      </c>
    </row>
    <row r="168" spans="1:29" x14ac:dyDescent="0.25">
      <c r="A168" t="s">
        <v>22</v>
      </c>
      <c r="B168">
        <v>1101</v>
      </c>
      <c r="C168" t="s">
        <v>40</v>
      </c>
      <c r="D168">
        <v>611</v>
      </c>
      <c r="E168">
        <v>400010</v>
      </c>
      <c r="F168">
        <v>241</v>
      </c>
      <c r="G168">
        <v>226010</v>
      </c>
      <c r="H168" t="s">
        <v>32</v>
      </c>
      <c r="J168">
        <v>120</v>
      </c>
      <c r="K168">
        <v>272042534</v>
      </c>
      <c r="L168">
        <v>-824766</v>
      </c>
      <c r="M168">
        <v>0</v>
      </c>
      <c r="N168">
        <v>0</v>
      </c>
      <c r="O168">
        <v>0</v>
      </c>
      <c r="P168">
        <v>-824766</v>
      </c>
      <c r="Q168">
        <v>1000000</v>
      </c>
      <c r="R168">
        <v>1600000</v>
      </c>
      <c r="S168">
        <v>1300000</v>
      </c>
      <c r="T168">
        <v>832227</v>
      </c>
      <c r="U168">
        <v>4732227</v>
      </c>
      <c r="V168">
        <v>-5556993</v>
      </c>
      <c r="X168" s="27" t="str">
        <f>VLOOKUP(Результат[[#This Row],[Тип средств]],Таблица4[],2,0)</f>
        <v>Бюджетные средства (Бюджет муниципального образования)</v>
      </c>
      <c r="Y168" s="27" t="str">
        <f>VLOOKUP(Результат[[#This Row],[Тип средств]],Таблица4[],3,0)</f>
        <v>Местный бюджет</v>
      </c>
      <c r="Z168" s="27" t="str">
        <f>IF(LEFT(Результат[[#This Row],[ЦСР]],2)="06",VLOOKUP(Результат[[#This Row],[ЦСР]],Таблица3[[ЦСР]:[Пункт подпрограммы]],4,0),"")</f>
        <v>1.1.4</v>
      </c>
      <c r="AA16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8" s="27" t="str">
        <f t="shared" si="2"/>
        <v>КФКиС</v>
      </c>
    </row>
    <row r="169" spans="1:29" x14ac:dyDescent="0.25">
      <c r="A169" t="s">
        <v>22</v>
      </c>
      <c r="B169">
        <v>1101</v>
      </c>
      <c r="C169" t="s">
        <v>40</v>
      </c>
      <c r="D169">
        <v>611</v>
      </c>
      <c r="E169">
        <v>400010</v>
      </c>
      <c r="F169">
        <v>241</v>
      </c>
      <c r="G169">
        <v>226011</v>
      </c>
      <c r="H169" t="s">
        <v>32</v>
      </c>
      <c r="J169">
        <v>110</v>
      </c>
      <c r="K169">
        <v>272042534</v>
      </c>
      <c r="L169">
        <v>76800</v>
      </c>
      <c r="M169">
        <v>0</v>
      </c>
      <c r="N169">
        <v>0</v>
      </c>
      <c r="O169">
        <v>76800</v>
      </c>
      <c r="P169">
        <v>0</v>
      </c>
      <c r="Q169">
        <v>76800</v>
      </c>
      <c r="R169">
        <v>0</v>
      </c>
      <c r="S169">
        <v>0</v>
      </c>
      <c r="T169">
        <v>0</v>
      </c>
      <c r="U169">
        <v>76800</v>
      </c>
      <c r="V169">
        <v>0</v>
      </c>
      <c r="X169" s="27" t="str">
        <f>VLOOKUP(Результат[[#This Row],[Тип средств]],Таблица4[],2,0)</f>
        <v>Бюджетные средства (Бюджет муниципального образования)</v>
      </c>
      <c r="Y169" s="27" t="str">
        <f>VLOOKUP(Результат[[#This Row],[Тип средств]],Таблица4[],3,0)</f>
        <v>Местный бюджет</v>
      </c>
      <c r="Z169" s="27" t="str">
        <f>IF(LEFT(Результат[[#This Row],[ЦСР]],2)="06",VLOOKUP(Результат[[#This Row],[ЦСР]],Таблица3[[ЦСР]:[Пункт подпрограммы]],4,0),"")</f>
        <v>1.1.4</v>
      </c>
      <c r="AA16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69" s="27" t="str">
        <f t="shared" si="2"/>
        <v>КФКиС</v>
      </c>
    </row>
    <row r="170" spans="1:29" x14ac:dyDescent="0.25">
      <c r="A170" t="s">
        <v>22</v>
      </c>
      <c r="B170">
        <v>1101</v>
      </c>
      <c r="C170" t="s">
        <v>40</v>
      </c>
      <c r="D170">
        <v>611</v>
      </c>
      <c r="E170">
        <v>400010</v>
      </c>
      <c r="F170">
        <v>241</v>
      </c>
      <c r="G170">
        <v>226011</v>
      </c>
      <c r="H170" t="s">
        <v>29</v>
      </c>
      <c r="J170">
        <v>120</v>
      </c>
      <c r="K170">
        <v>272042534</v>
      </c>
      <c r="L170">
        <v>0</v>
      </c>
      <c r="M170">
        <v>0</v>
      </c>
      <c r="N170">
        <v>0</v>
      </c>
      <c r="O170">
        <v>0</v>
      </c>
      <c r="P170">
        <v>0</v>
      </c>
      <c r="Q170">
        <v>0</v>
      </c>
      <c r="R170">
        <v>360300</v>
      </c>
      <c r="S170">
        <v>0</v>
      </c>
      <c r="T170">
        <v>0</v>
      </c>
      <c r="U170">
        <v>360300</v>
      </c>
      <c r="V170">
        <v>-360300</v>
      </c>
      <c r="X170" s="27" t="str">
        <f>VLOOKUP(Результат[[#This Row],[Тип средств]],Таблица4[],2,0)</f>
        <v>Бюджетные средства (Бюджет муниципального образования)</v>
      </c>
      <c r="Y170" s="27" t="str">
        <f>VLOOKUP(Результат[[#This Row],[Тип средств]],Таблица4[],3,0)</f>
        <v>Местный бюджет</v>
      </c>
      <c r="Z170" s="27" t="str">
        <f>IF(LEFT(Результат[[#This Row],[ЦСР]],2)="06",VLOOKUP(Результат[[#This Row],[ЦСР]],Таблица3[[ЦСР]:[Пункт подпрограммы]],4,0),"")</f>
        <v>1.1.4</v>
      </c>
      <c r="AA17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0" s="27" t="str">
        <f t="shared" si="2"/>
        <v>КФКиС</v>
      </c>
    </row>
    <row r="171" spans="1:29" x14ac:dyDescent="0.25">
      <c r="A171" t="s">
        <v>22</v>
      </c>
      <c r="B171">
        <v>1101</v>
      </c>
      <c r="C171" t="s">
        <v>40</v>
      </c>
      <c r="D171">
        <v>611</v>
      </c>
      <c r="E171">
        <v>400010</v>
      </c>
      <c r="F171">
        <v>241</v>
      </c>
      <c r="G171">
        <v>226011</v>
      </c>
      <c r="H171" t="s">
        <v>31</v>
      </c>
      <c r="J171">
        <v>120</v>
      </c>
      <c r="K171">
        <v>272042534</v>
      </c>
      <c r="L171">
        <v>0</v>
      </c>
      <c r="M171">
        <v>0</v>
      </c>
      <c r="N171">
        <v>0</v>
      </c>
      <c r="O171">
        <v>0</v>
      </c>
      <c r="P171">
        <v>0</v>
      </c>
      <c r="Q171">
        <v>0</v>
      </c>
      <c r="R171">
        <v>37184</v>
      </c>
      <c r="S171">
        <v>0</v>
      </c>
      <c r="T171">
        <v>183016</v>
      </c>
      <c r="U171">
        <v>220200</v>
      </c>
      <c r="V171">
        <v>-220200</v>
      </c>
      <c r="X171" s="27" t="str">
        <f>VLOOKUP(Результат[[#This Row],[Тип средств]],Таблица4[],2,0)</f>
        <v>Бюджетные средства (Бюджет муниципального образования)</v>
      </c>
      <c r="Y171" s="27" t="str">
        <f>VLOOKUP(Результат[[#This Row],[Тип средств]],Таблица4[],3,0)</f>
        <v>Местный бюджет</v>
      </c>
      <c r="Z171" s="27" t="str">
        <f>IF(LEFT(Результат[[#This Row],[ЦСР]],2)="06",VLOOKUP(Результат[[#This Row],[ЦСР]],Таблица3[[ЦСР]:[Пункт подпрограммы]],4,0),"")</f>
        <v>1.1.4</v>
      </c>
      <c r="AA17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1" s="27" t="str">
        <f t="shared" si="2"/>
        <v>КФКиС</v>
      </c>
    </row>
    <row r="172" spans="1:29" x14ac:dyDescent="0.25">
      <c r="A172" t="s">
        <v>22</v>
      </c>
      <c r="B172">
        <v>1101</v>
      </c>
      <c r="C172" t="s">
        <v>40</v>
      </c>
      <c r="D172">
        <v>611</v>
      </c>
      <c r="E172">
        <v>400010</v>
      </c>
      <c r="F172">
        <v>241</v>
      </c>
      <c r="G172">
        <v>226011</v>
      </c>
      <c r="H172" t="s">
        <v>24</v>
      </c>
      <c r="J172">
        <v>120</v>
      </c>
      <c r="K172">
        <v>272042534</v>
      </c>
      <c r="L172">
        <v>0</v>
      </c>
      <c r="M172">
        <v>0</v>
      </c>
      <c r="N172">
        <v>0</v>
      </c>
      <c r="O172">
        <v>0</v>
      </c>
      <c r="P172">
        <v>0</v>
      </c>
      <c r="Q172">
        <v>0</v>
      </c>
      <c r="R172">
        <v>0</v>
      </c>
      <c r="S172">
        <v>0</v>
      </c>
      <c r="T172">
        <v>254100</v>
      </c>
      <c r="U172">
        <v>254100</v>
      </c>
      <c r="V172">
        <v>-254100</v>
      </c>
      <c r="X172" s="27" t="str">
        <f>VLOOKUP(Результат[[#This Row],[Тип средств]],Таблица4[],2,0)</f>
        <v>Бюджетные средства (Бюджет муниципального образования)</v>
      </c>
      <c r="Y172" s="27" t="str">
        <f>VLOOKUP(Результат[[#This Row],[Тип средств]],Таблица4[],3,0)</f>
        <v>Местный бюджет</v>
      </c>
      <c r="Z172" s="27" t="str">
        <f>IF(LEFT(Результат[[#This Row],[ЦСР]],2)="06",VLOOKUP(Результат[[#This Row],[ЦСР]],Таблица3[[ЦСР]:[Пункт подпрограммы]],4,0),"")</f>
        <v>1.1.4</v>
      </c>
      <c r="AA17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2" s="27" t="str">
        <f t="shared" si="2"/>
        <v>КФКиС</v>
      </c>
    </row>
    <row r="173" spans="1:29" x14ac:dyDescent="0.25">
      <c r="A173" t="s">
        <v>22</v>
      </c>
      <c r="B173">
        <v>1101</v>
      </c>
      <c r="C173" t="s">
        <v>40</v>
      </c>
      <c r="D173">
        <v>611</v>
      </c>
      <c r="E173">
        <v>400010</v>
      </c>
      <c r="F173">
        <v>241</v>
      </c>
      <c r="G173">
        <v>226011</v>
      </c>
      <c r="H173" t="s">
        <v>32</v>
      </c>
      <c r="J173">
        <v>120</v>
      </c>
      <c r="K173">
        <v>272042534</v>
      </c>
      <c r="L173">
        <v>-76800</v>
      </c>
      <c r="M173">
        <v>0</v>
      </c>
      <c r="N173">
        <v>0</v>
      </c>
      <c r="O173">
        <v>0</v>
      </c>
      <c r="P173">
        <v>-76800</v>
      </c>
      <c r="Q173">
        <v>0</v>
      </c>
      <c r="R173">
        <v>0</v>
      </c>
      <c r="S173">
        <v>0</v>
      </c>
      <c r="T173">
        <v>455200</v>
      </c>
      <c r="U173">
        <v>455200</v>
      </c>
      <c r="V173">
        <v>-532000</v>
      </c>
      <c r="X173" s="27" t="str">
        <f>VLOOKUP(Результат[[#This Row],[Тип средств]],Таблица4[],2,0)</f>
        <v>Бюджетные средства (Бюджет муниципального образования)</v>
      </c>
      <c r="Y173" s="27" t="str">
        <f>VLOOKUP(Результат[[#This Row],[Тип средств]],Таблица4[],3,0)</f>
        <v>Местный бюджет</v>
      </c>
      <c r="Z173" s="27" t="str">
        <f>IF(LEFT(Результат[[#This Row],[ЦСР]],2)="06",VLOOKUP(Результат[[#This Row],[ЦСР]],Таблица3[[ЦСР]:[Пункт подпрограммы]],4,0),"")</f>
        <v>1.1.4</v>
      </c>
      <c r="AA17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3" s="27" t="str">
        <f t="shared" si="2"/>
        <v>КФКиС</v>
      </c>
    </row>
    <row r="174" spans="1:29" x14ac:dyDescent="0.25">
      <c r="A174" t="s">
        <v>22</v>
      </c>
      <c r="B174">
        <v>1101</v>
      </c>
      <c r="C174" t="s">
        <v>40</v>
      </c>
      <c r="D174">
        <v>611</v>
      </c>
      <c r="E174">
        <v>400010</v>
      </c>
      <c r="F174">
        <v>241</v>
      </c>
      <c r="G174">
        <v>226012</v>
      </c>
      <c r="H174" t="s">
        <v>29</v>
      </c>
      <c r="J174">
        <v>120</v>
      </c>
      <c r="K174">
        <v>272042534</v>
      </c>
      <c r="L174">
        <v>0</v>
      </c>
      <c r="M174">
        <v>0</v>
      </c>
      <c r="N174">
        <v>0</v>
      </c>
      <c r="O174">
        <v>0</v>
      </c>
      <c r="P174">
        <v>0</v>
      </c>
      <c r="Q174">
        <v>0</v>
      </c>
      <c r="R174">
        <v>3800</v>
      </c>
      <c r="S174">
        <v>0</v>
      </c>
      <c r="T174">
        <v>0</v>
      </c>
      <c r="U174">
        <v>3800</v>
      </c>
      <c r="V174">
        <v>-3800</v>
      </c>
      <c r="X174" s="27" t="str">
        <f>VLOOKUP(Результат[[#This Row],[Тип средств]],Таблица4[],2,0)</f>
        <v>Бюджетные средства (Бюджет муниципального образования)</v>
      </c>
      <c r="Y174" s="27" t="str">
        <f>VLOOKUP(Результат[[#This Row],[Тип средств]],Таблица4[],3,0)</f>
        <v>Местный бюджет</v>
      </c>
      <c r="Z174" s="27" t="str">
        <f>IF(LEFT(Результат[[#This Row],[ЦСР]],2)="06",VLOOKUP(Результат[[#This Row],[ЦСР]],Таблица3[[ЦСР]:[Пункт подпрограммы]],4,0),"")</f>
        <v>1.1.4</v>
      </c>
      <c r="AA17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4" s="27" t="str">
        <f t="shared" si="2"/>
        <v>КФКиС</v>
      </c>
    </row>
    <row r="175" spans="1:29" x14ac:dyDescent="0.25">
      <c r="A175" t="s">
        <v>22</v>
      </c>
      <c r="B175">
        <v>1101</v>
      </c>
      <c r="C175" t="s">
        <v>40</v>
      </c>
      <c r="D175">
        <v>611</v>
      </c>
      <c r="E175">
        <v>400010</v>
      </c>
      <c r="F175">
        <v>241</v>
      </c>
      <c r="G175">
        <v>226012</v>
      </c>
      <c r="H175" t="s">
        <v>32</v>
      </c>
      <c r="J175">
        <v>120</v>
      </c>
      <c r="K175">
        <v>272042534</v>
      </c>
      <c r="L175">
        <v>0</v>
      </c>
      <c r="M175">
        <v>0</v>
      </c>
      <c r="N175">
        <v>0</v>
      </c>
      <c r="O175">
        <v>0</v>
      </c>
      <c r="P175">
        <v>0</v>
      </c>
      <c r="Q175">
        <v>5000</v>
      </c>
      <c r="R175">
        <v>10000</v>
      </c>
      <c r="S175">
        <v>10000</v>
      </c>
      <c r="T175">
        <v>5000</v>
      </c>
      <c r="U175">
        <v>30000</v>
      </c>
      <c r="V175">
        <v>-30000</v>
      </c>
      <c r="X175" s="27" t="str">
        <f>VLOOKUP(Результат[[#This Row],[Тип средств]],Таблица4[],2,0)</f>
        <v>Бюджетные средства (Бюджет муниципального образования)</v>
      </c>
      <c r="Y175" s="27" t="str">
        <f>VLOOKUP(Результат[[#This Row],[Тип средств]],Таблица4[],3,0)</f>
        <v>Местный бюджет</v>
      </c>
      <c r="Z175" s="27" t="str">
        <f>IF(LEFT(Результат[[#This Row],[ЦСР]],2)="06",VLOOKUP(Результат[[#This Row],[ЦСР]],Таблица3[[ЦСР]:[Пункт подпрограммы]],4,0),"")</f>
        <v>1.1.4</v>
      </c>
      <c r="AA17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5" s="27" t="str">
        <f t="shared" si="2"/>
        <v>КФКиС</v>
      </c>
    </row>
    <row r="176" spans="1:29" x14ac:dyDescent="0.25">
      <c r="A176" t="s">
        <v>22</v>
      </c>
      <c r="B176">
        <v>1101</v>
      </c>
      <c r="C176" t="s">
        <v>40</v>
      </c>
      <c r="D176">
        <v>611</v>
      </c>
      <c r="E176">
        <v>400010</v>
      </c>
      <c r="F176">
        <v>241</v>
      </c>
      <c r="G176">
        <v>227001</v>
      </c>
      <c r="H176" t="s">
        <v>32</v>
      </c>
      <c r="J176">
        <v>120</v>
      </c>
      <c r="K176">
        <v>272042534</v>
      </c>
      <c r="L176">
        <v>0</v>
      </c>
      <c r="M176">
        <v>0</v>
      </c>
      <c r="N176">
        <v>0</v>
      </c>
      <c r="O176">
        <v>0</v>
      </c>
      <c r="P176">
        <v>0</v>
      </c>
      <c r="Q176">
        <v>19300</v>
      </c>
      <c r="R176">
        <v>0</v>
      </c>
      <c r="S176">
        <v>28300</v>
      </c>
      <c r="T176">
        <v>0</v>
      </c>
      <c r="U176">
        <v>47600</v>
      </c>
      <c r="V176">
        <v>-47600</v>
      </c>
      <c r="X176" s="27" t="str">
        <f>VLOOKUP(Результат[[#This Row],[Тип средств]],Таблица4[],2,0)</f>
        <v>Бюджетные средства (Бюджет муниципального образования)</v>
      </c>
      <c r="Y176" s="27" t="str">
        <f>VLOOKUP(Результат[[#This Row],[Тип средств]],Таблица4[],3,0)</f>
        <v>Местный бюджет</v>
      </c>
      <c r="Z176" s="27" t="str">
        <f>IF(LEFT(Результат[[#This Row],[ЦСР]],2)="06",VLOOKUP(Результат[[#This Row],[ЦСР]],Таблица3[[ЦСР]:[Пункт подпрограммы]],4,0),"")</f>
        <v>1.1.4</v>
      </c>
      <c r="AA17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6" s="27" t="str">
        <f t="shared" si="2"/>
        <v>КФКиС</v>
      </c>
    </row>
    <row r="177" spans="1:29" x14ac:dyDescent="0.25">
      <c r="A177" t="s">
        <v>22</v>
      </c>
      <c r="B177">
        <v>1101</v>
      </c>
      <c r="C177" t="s">
        <v>40</v>
      </c>
      <c r="D177">
        <v>611</v>
      </c>
      <c r="E177">
        <v>400010</v>
      </c>
      <c r="F177">
        <v>241</v>
      </c>
      <c r="G177">
        <v>227002</v>
      </c>
      <c r="H177" t="s">
        <v>32</v>
      </c>
      <c r="J177">
        <v>120</v>
      </c>
      <c r="K177">
        <v>272042535</v>
      </c>
      <c r="L177">
        <v>0</v>
      </c>
      <c r="M177">
        <v>0</v>
      </c>
      <c r="N177">
        <v>0</v>
      </c>
      <c r="O177">
        <v>0</v>
      </c>
      <c r="P177">
        <v>0</v>
      </c>
      <c r="Q177">
        <v>5000</v>
      </c>
      <c r="R177">
        <v>0</v>
      </c>
      <c r="S177">
        <v>0</v>
      </c>
      <c r="T177">
        <v>0</v>
      </c>
      <c r="U177">
        <v>5000</v>
      </c>
      <c r="V177">
        <v>-5000</v>
      </c>
      <c r="X177" s="27" t="str">
        <f>VLOOKUP(Результат[[#This Row],[Тип средств]],Таблица4[],2,0)</f>
        <v>Бюджетные средства (Бюджет муниципального образования)</v>
      </c>
      <c r="Y177" s="27" t="str">
        <f>VLOOKUP(Результат[[#This Row],[Тип средств]],Таблица4[],3,0)</f>
        <v>Местный бюджет</v>
      </c>
      <c r="Z177" s="27" t="str">
        <f>IF(LEFT(Результат[[#This Row],[ЦСР]],2)="06",VLOOKUP(Результат[[#This Row],[ЦСР]],Таблица3[[ЦСР]:[Пункт подпрограммы]],4,0),"")</f>
        <v>1.1.4</v>
      </c>
      <c r="AA17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7" s="27" t="str">
        <f t="shared" si="2"/>
        <v>КФКиС</v>
      </c>
    </row>
    <row r="178" spans="1:29" x14ac:dyDescent="0.25">
      <c r="A178" t="s">
        <v>22</v>
      </c>
      <c r="B178">
        <v>1101</v>
      </c>
      <c r="C178" t="s">
        <v>40</v>
      </c>
      <c r="D178">
        <v>611</v>
      </c>
      <c r="E178">
        <v>400010</v>
      </c>
      <c r="F178">
        <v>241</v>
      </c>
      <c r="G178">
        <v>227003</v>
      </c>
      <c r="H178" t="s">
        <v>29</v>
      </c>
      <c r="J178">
        <v>120</v>
      </c>
      <c r="K178">
        <v>272042534</v>
      </c>
      <c r="L178">
        <v>0</v>
      </c>
      <c r="M178">
        <v>0</v>
      </c>
      <c r="N178">
        <v>0</v>
      </c>
      <c r="O178">
        <v>0</v>
      </c>
      <c r="P178">
        <v>0</v>
      </c>
      <c r="Q178">
        <v>0</v>
      </c>
      <c r="R178">
        <v>0</v>
      </c>
      <c r="S178">
        <v>0</v>
      </c>
      <c r="T178">
        <v>4200</v>
      </c>
      <c r="U178">
        <v>4200</v>
      </c>
      <c r="V178">
        <v>-4200</v>
      </c>
      <c r="X178" s="27" t="str">
        <f>VLOOKUP(Результат[[#This Row],[Тип средств]],Таблица4[],2,0)</f>
        <v>Бюджетные средства (Бюджет муниципального образования)</v>
      </c>
      <c r="Y178" s="27" t="str">
        <f>VLOOKUP(Результат[[#This Row],[Тип средств]],Таблица4[],3,0)</f>
        <v>Местный бюджет</v>
      </c>
      <c r="Z178" s="27" t="str">
        <f>IF(LEFT(Результат[[#This Row],[ЦСР]],2)="06",VLOOKUP(Результат[[#This Row],[ЦСР]],Таблица3[[ЦСР]:[Пункт подпрограммы]],4,0),"")</f>
        <v>1.1.4</v>
      </c>
      <c r="AA1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8" s="27" t="str">
        <f t="shared" si="2"/>
        <v>КФКиС</v>
      </c>
    </row>
    <row r="179" spans="1:29" x14ac:dyDescent="0.25">
      <c r="A179" t="s">
        <v>22</v>
      </c>
      <c r="B179">
        <v>1101</v>
      </c>
      <c r="C179" t="s">
        <v>40</v>
      </c>
      <c r="D179">
        <v>611</v>
      </c>
      <c r="E179">
        <v>400010</v>
      </c>
      <c r="F179">
        <v>241</v>
      </c>
      <c r="G179">
        <v>227003</v>
      </c>
      <c r="H179" t="s">
        <v>24</v>
      </c>
      <c r="J179">
        <v>120</v>
      </c>
      <c r="K179">
        <v>272042534</v>
      </c>
      <c r="L179">
        <v>0</v>
      </c>
      <c r="M179">
        <v>0</v>
      </c>
      <c r="N179">
        <v>0</v>
      </c>
      <c r="O179">
        <v>0</v>
      </c>
      <c r="P179">
        <v>0</v>
      </c>
      <c r="Q179">
        <v>0</v>
      </c>
      <c r="R179">
        <v>0</v>
      </c>
      <c r="S179">
        <v>0</v>
      </c>
      <c r="T179">
        <v>10300</v>
      </c>
      <c r="U179">
        <v>10300</v>
      </c>
      <c r="V179">
        <v>-10300</v>
      </c>
      <c r="X179" s="27" t="str">
        <f>VLOOKUP(Результат[[#This Row],[Тип средств]],Таблица4[],2,0)</f>
        <v>Бюджетные средства (Бюджет муниципального образования)</v>
      </c>
      <c r="Y179" s="27" t="str">
        <f>VLOOKUP(Результат[[#This Row],[Тип средств]],Таблица4[],3,0)</f>
        <v>Местный бюджет</v>
      </c>
      <c r="Z179" s="27" t="str">
        <f>IF(LEFT(Результат[[#This Row],[ЦСР]],2)="06",VLOOKUP(Результат[[#This Row],[ЦСР]],Таблица3[[ЦСР]:[Пункт подпрограммы]],4,0),"")</f>
        <v>1.1.4</v>
      </c>
      <c r="AA1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79" s="27" t="str">
        <f t="shared" si="2"/>
        <v>КФКиС</v>
      </c>
    </row>
    <row r="180" spans="1:29" x14ac:dyDescent="0.25">
      <c r="A180" t="s">
        <v>22</v>
      </c>
      <c r="B180">
        <v>1101</v>
      </c>
      <c r="C180" t="s">
        <v>40</v>
      </c>
      <c r="D180">
        <v>611</v>
      </c>
      <c r="E180">
        <v>400010</v>
      </c>
      <c r="F180">
        <v>241</v>
      </c>
      <c r="G180">
        <v>227003</v>
      </c>
      <c r="H180" t="s">
        <v>32</v>
      </c>
      <c r="J180">
        <v>120</v>
      </c>
      <c r="K180">
        <v>272042534</v>
      </c>
      <c r="L180">
        <v>0</v>
      </c>
      <c r="M180">
        <v>0</v>
      </c>
      <c r="N180">
        <v>0</v>
      </c>
      <c r="O180">
        <v>0</v>
      </c>
      <c r="P180">
        <v>0</v>
      </c>
      <c r="Q180">
        <v>10000</v>
      </c>
      <c r="R180">
        <v>30000</v>
      </c>
      <c r="S180">
        <v>25900</v>
      </c>
      <c r="T180">
        <v>7900</v>
      </c>
      <c r="U180">
        <v>73800</v>
      </c>
      <c r="V180">
        <v>-73800</v>
      </c>
      <c r="X180" s="27" t="str">
        <f>VLOOKUP(Результат[[#This Row],[Тип средств]],Таблица4[],2,0)</f>
        <v>Бюджетные средства (Бюджет муниципального образования)</v>
      </c>
      <c r="Y180" s="27" t="str">
        <f>VLOOKUP(Результат[[#This Row],[Тип средств]],Таблица4[],3,0)</f>
        <v>Местный бюджет</v>
      </c>
      <c r="Z180" s="27" t="str">
        <f>IF(LEFT(Результат[[#This Row],[ЦСР]],2)="06",VLOOKUP(Результат[[#This Row],[ЦСР]],Таблица3[[ЦСР]:[Пункт подпрограммы]],4,0),"")</f>
        <v>1.1.4</v>
      </c>
      <c r="AA1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0" s="27" t="str">
        <f t="shared" si="2"/>
        <v>КФКиС</v>
      </c>
    </row>
    <row r="181" spans="1:29" x14ac:dyDescent="0.25">
      <c r="A181" t="s">
        <v>22</v>
      </c>
      <c r="B181">
        <v>1101</v>
      </c>
      <c r="C181" t="s">
        <v>40</v>
      </c>
      <c r="D181">
        <v>611</v>
      </c>
      <c r="E181">
        <v>400010</v>
      </c>
      <c r="F181">
        <v>241</v>
      </c>
      <c r="G181">
        <v>264002</v>
      </c>
      <c r="H181" t="s">
        <v>32</v>
      </c>
      <c r="J181">
        <v>910</v>
      </c>
      <c r="K181">
        <v>272042534</v>
      </c>
      <c r="L181">
        <v>0</v>
      </c>
      <c r="M181">
        <v>0</v>
      </c>
      <c r="N181">
        <v>0</v>
      </c>
      <c r="O181">
        <v>0</v>
      </c>
      <c r="P181">
        <v>0</v>
      </c>
      <c r="Q181">
        <v>329100</v>
      </c>
      <c r="R181">
        <v>329000</v>
      </c>
      <c r="S181">
        <v>0</v>
      </c>
      <c r="T181">
        <v>0</v>
      </c>
      <c r="U181">
        <v>658100</v>
      </c>
      <c r="V181">
        <v>-658100</v>
      </c>
      <c r="X181" s="27" t="str">
        <f>VLOOKUP(Результат[[#This Row],[Тип средств]],Таблица4[],2,0)</f>
        <v>Бюджетные средства (Бюджет муниципального образования)</v>
      </c>
      <c r="Y181" s="27" t="str">
        <f>VLOOKUP(Результат[[#This Row],[Тип средств]],Таблица4[],3,0)</f>
        <v>Местный бюджет</v>
      </c>
      <c r="Z181" s="27" t="str">
        <f>IF(LEFT(Результат[[#This Row],[ЦСР]],2)="06",VLOOKUP(Результат[[#This Row],[ЦСР]],Таблица3[[ЦСР]:[Пункт подпрограммы]],4,0),"")</f>
        <v>1.1.4</v>
      </c>
      <c r="AA1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1" s="27" t="str">
        <f t="shared" si="2"/>
        <v>КФКиС</v>
      </c>
    </row>
    <row r="182" spans="1:29" x14ac:dyDescent="0.25">
      <c r="A182" t="s">
        <v>22</v>
      </c>
      <c r="B182">
        <v>1101</v>
      </c>
      <c r="C182" t="s">
        <v>40</v>
      </c>
      <c r="D182">
        <v>611</v>
      </c>
      <c r="E182">
        <v>400010</v>
      </c>
      <c r="F182">
        <v>241</v>
      </c>
      <c r="G182">
        <v>266002</v>
      </c>
      <c r="H182" t="s">
        <v>29</v>
      </c>
      <c r="J182">
        <v>910</v>
      </c>
      <c r="K182">
        <v>272042534</v>
      </c>
      <c r="L182">
        <v>220800</v>
      </c>
      <c r="M182">
        <v>0</v>
      </c>
      <c r="N182">
        <v>0</v>
      </c>
      <c r="O182">
        <v>15856.24</v>
      </c>
      <c r="P182">
        <v>204943.76</v>
      </c>
      <c r="Q182">
        <v>80000</v>
      </c>
      <c r="R182">
        <v>35000</v>
      </c>
      <c r="S182">
        <v>35000</v>
      </c>
      <c r="T182">
        <v>70800</v>
      </c>
      <c r="U182">
        <v>220800</v>
      </c>
      <c r="V182">
        <v>0</v>
      </c>
      <c r="X182" s="27" t="str">
        <f>VLOOKUP(Результат[[#This Row],[Тип средств]],Таблица4[],2,0)</f>
        <v>Бюджетные средства (Бюджет муниципального образования)</v>
      </c>
      <c r="Y182" s="27" t="str">
        <f>VLOOKUP(Результат[[#This Row],[Тип средств]],Таблица4[],3,0)</f>
        <v>Местный бюджет</v>
      </c>
      <c r="Z182" s="27" t="str">
        <f>IF(LEFT(Результат[[#This Row],[ЦСР]],2)="06",VLOOKUP(Результат[[#This Row],[ЦСР]],Таблица3[[ЦСР]:[Пункт подпрограммы]],4,0),"")</f>
        <v>1.1.4</v>
      </c>
      <c r="AA1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2" s="27" t="str">
        <f t="shared" si="2"/>
        <v>КФКиС</v>
      </c>
    </row>
    <row r="183" spans="1:29" x14ac:dyDescent="0.25">
      <c r="A183" t="s">
        <v>22</v>
      </c>
      <c r="B183">
        <v>1101</v>
      </c>
      <c r="C183" t="s">
        <v>40</v>
      </c>
      <c r="D183">
        <v>611</v>
      </c>
      <c r="E183">
        <v>400010</v>
      </c>
      <c r="F183">
        <v>241</v>
      </c>
      <c r="G183">
        <v>266002</v>
      </c>
      <c r="H183" t="s">
        <v>31</v>
      </c>
      <c r="J183">
        <v>910</v>
      </c>
      <c r="K183">
        <v>272042534</v>
      </c>
      <c r="L183">
        <v>110000</v>
      </c>
      <c r="M183">
        <v>0</v>
      </c>
      <c r="N183">
        <v>0</v>
      </c>
      <c r="O183">
        <v>53136.480000000003</v>
      </c>
      <c r="P183">
        <v>56863.519999999997</v>
      </c>
      <c r="Q183">
        <v>60000</v>
      </c>
      <c r="R183">
        <v>10000</v>
      </c>
      <c r="S183">
        <v>20000</v>
      </c>
      <c r="T183">
        <v>20000</v>
      </c>
      <c r="U183">
        <v>110000</v>
      </c>
      <c r="V183">
        <v>0</v>
      </c>
      <c r="X183" s="27" t="str">
        <f>VLOOKUP(Результат[[#This Row],[Тип средств]],Таблица4[],2,0)</f>
        <v>Бюджетные средства (Бюджет муниципального образования)</v>
      </c>
      <c r="Y183" s="27" t="str">
        <f>VLOOKUP(Результат[[#This Row],[Тип средств]],Таблица4[],3,0)</f>
        <v>Местный бюджет</v>
      </c>
      <c r="Z183" s="27" t="str">
        <f>IF(LEFT(Результат[[#This Row],[ЦСР]],2)="06",VLOOKUP(Результат[[#This Row],[ЦСР]],Таблица3[[ЦСР]:[Пункт подпрограммы]],4,0),"")</f>
        <v>1.1.4</v>
      </c>
      <c r="AA18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3" s="27" t="str">
        <f t="shared" si="2"/>
        <v>КФКиС</v>
      </c>
    </row>
    <row r="184" spans="1:29" x14ac:dyDescent="0.25">
      <c r="A184" t="s">
        <v>22</v>
      </c>
      <c r="B184">
        <v>1101</v>
      </c>
      <c r="C184" t="s">
        <v>40</v>
      </c>
      <c r="D184">
        <v>611</v>
      </c>
      <c r="E184">
        <v>400010</v>
      </c>
      <c r="F184">
        <v>241</v>
      </c>
      <c r="G184">
        <v>266002</v>
      </c>
      <c r="H184" t="s">
        <v>24</v>
      </c>
      <c r="J184">
        <v>910</v>
      </c>
      <c r="K184">
        <v>272042534</v>
      </c>
      <c r="L184">
        <v>200000</v>
      </c>
      <c r="M184">
        <v>0</v>
      </c>
      <c r="N184">
        <v>0</v>
      </c>
      <c r="O184">
        <v>32559.919999999998</v>
      </c>
      <c r="P184">
        <v>167440.07999999999</v>
      </c>
      <c r="Q184">
        <v>50000</v>
      </c>
      <c r="R184">
        <v>50000</v>
      </c>
      <c r="S184">
        <v>50000</v>
      </c>
      <c r="T184">
        <v>50000</v>
      </c>
      <c r="U184">
        <v>200000</v>
      </c>
      <c r="V184">
        <v>0</v>
      </c>
      <c r="X184" s="27" t="str">
        <f>VLOOKUP(Результат[[#This Row],[Тип средств]],Таблица4[],2,0)</f>
        <v>Бюджетные средства (Бюджет муниципального образования)</v>
      </c>
      <c r="Y184" s="27" t="str">
        <f>VLOOKUP(Результат[[#This Row],[Тип средств]],Таблица4[],3,0)</f>
        <v>Местный бюджет</v>
      </c>
      <c r="Z184" s="27" t="str">
        <f>IF(LEFT(Результат[[#This Row],[ЦСР]],2)="06",VLOOKUP(Результат[[#This Row],[ЦСР]],Таблица3[[ЦСР]:[Пункт подпрограммы]],4,0),"")</f>
        <v>1.1.4</v>
      </c>
      <c r="AA18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4" s="27" t="str">
        <f t="shared" si="2"/>
        <v>КФКиС</v>
      </c>
    </row>
    <row r="185" spans="1:29" x14ac:dyDescent="0.25">
      <c r="A185" t="s">
        <v>22</v>
      </c>
      <c r="B185">
        <v>1101</v>
      </c>
      <c r="C185" t="s">
        <v>40</v>
      </c>
      <c r="D185">
        <v>611</v>
      </c>
      <c r="E185">
        <v>400010</v>
      </c>
      <c r="F185">
        <v>241</v>
      </c>
      <c r="G185">
        <v>266002</v>
      </c>
      <c r="H185" t="s">
        <v>32</v>
      </c>
      <c r="J185">
        <v>910</v>
      </c>
      <c r="K185">
        <v>272042534</v>
      </c>
      <c r="L185">
        <v>200000</v>
      </c>
      <c r="M185">
        <v>0</v>
      </c>
      <c r="N185">
        <v>0</v>
      </c>
      <c r="O185">
        <v>50000</v>
      </c>
      <c r="P185">
        <v>150000</v>
      </c>
      <c r="Q185">
        <v>50000</v>
      </c>
      <c r="R185">
        <v>50000</v>
      </c>
      <c r="S185">
        <v>50000</v>
      </c>
      <c r="T185">
        <v>50000</v>
      </c>
      <c r="U185">
        <v>200000</v>
      </c>
      <c r="V185">
        <v>0</v>
      </c>
      <c r="X185" s="27" t="str">
        <f>VLOOKUP(Результат[[#This Row],[Тип средств]],Таблица4[],2,0)</f>
        <v>Бюджетные средства (Бюджет муниципального образования)</v>
      </c>
      <c r="Y185" s="27" t="str">
        <f>VLOOKUP(Результат[[#This Row],[Тип средств]],Таблица4[],3,0)</f>
        <v>Местный бюджет</v>
      </c>
      <c r="Z185" s="27" t="str">
        <f>IF(LEFT(Результат[[#This Row],[ЦСР]],2)="06",VLOOKUP(Результат[[#This Row],[ЦСР]],Таблица3[[ЦСР]:[Пункт подпрограммы]],4,0),"")</f>
        <v>1.1.4</v>
      </c>
      <c r="AA18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5" s="27" t="str">
        <f t="shared" si="2"/>
        <v>КФКиС</v>
      </c>
    </row>
    <row r="186" spans="1:29" x14ac:dyDescent="0.25">
      <c r="A186" t="s">
        <v>22</v>
      </c>
      <c r="B186">
        <v>1101</v>
      </c>
      <c r="C186" t="s">
        <v>40</v>
      </c>
      <c r="D186">
        <v>611</v>
      </c>
      <c r="E186">
        <v>400010</v>
      </c>
      <c r="F186">
        <v>241</v>
      </c>
      <c r="G186">
        <v>267001</v>
      </c>
      <c r="H186" t="s">
        <v>29</v>
      </c>
      <c r="J186">
        <v>910</v>
      </c>
      <c r="K186">
        <v>272042534</v>
      </c>
      <c r="L186">
        <v>0</v>
      </c>
      <c r="M186">
        <v>0</v>
      </c>
      <c r="N186">
        <v>0</v>
      </c>
      <c r="O186">
        <v>0</v>
      </c>
      <c r="P186">
        <v>0</v>
      </c>
      <c r="Q186">
        <v>0</v>
      </c>
      <c r="R186">
        <v>40000</v>
      </c>
      <c r="S186">
        <v>120000</v>
      </c>
      <c r="T186">
        <v>120000</v>
      </c>
      <c r="U186">
        <v>280000</v>
      </c>
      <c r="V186">
        <v>-280000</v>
      </c>
      <c r="X186" s="27" t="str">
        <f>VLOOKUP(Результат[[#This Row],[Тип средств]],Таблица4[],2,0)</f>
        <v>Бюджетные средства (Бюджет муниципального образования)</v>
      </c>
      <c r="Y186" s="27" t="str">
        <f>VLOOKUP(Результат[[#This Row],[Тип средств]],Таблица4[],3,0)</f>
        <v>Местный бюджет</v>
      </c>
      <c r="Z186" s="27" t="str">
        <f>IF(LEFT(Результат[[#This Row],[ЦСР]],2)="06",VLOOKUP(Результат[[#This Row],[ЦСР]],Таблица3[[ЦСР]:[Пункт подпрограммы]],4,0),"")</f>
        <v>1.1.4</v>
      </c>
      <c r="AA1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6" s="27" t="str">
        <f t="shared" si="2"/>
        <v>КФКиС</v>
      </c>
    </row>
    <row r="187" spans="1:29" x14ac:dyDescent="0.25">
      <c r="A187" t="s">
        <v>22</v>
      </c>
      <c r="B187">
        <v>1101</v>
      </c>
      <c r="C187" t="s">
        <v>40</v>
      </c>
      <c r="D187">
        <v>611</v>
      </c>
      <c r="E187">
        <v>400010</v>
      </c>
      <c r="F187">
        <v>241</v>
      </c>
      <c r="G187">
        <v>267001</v>
      </c>
      <c r="H187" t="s">
        <v>31</v>
      </c>
      <c r="J187">
        <v>910</v>
      </c>
      <c r="K187">
        <v>272042534</v>
      </c>
      <c r="L187">
        <v>0</v>
      </c>
      <c r="M187">
        <v>0</v>
      </c>
      <c r="N187">
        <v>0</v>
      </c>
      <c r="O187">
        <v>0</v>
      </c>
      <c r="P187">
        <v>0</v>
      </c>
      <c r="Q187">
        <v>0</v>
      </c>
      <c r="R187">
        <v>20000</v>
      </c>
      <c r="S187">
        <v>40000</v>
      </c>
      <c r="T187">
        <v>160000</v>
      </c>
      <c r="U187">
        <v>220000</v>
      </c>
      <c r="V187">
        <v>-220000</v>
      </c>
      <c r="X187" s="27" t="str">
        <f>VLOOKUP(Результат[[#This Row],[Тип средств]],Таблица4[],2,0)</f>
        <v>Бюджетные средства (Бюджет муниципального образования)</v>
      </c>
      <c r="Y187" s="27" t="str">
        <f>VLOOKUP(Результат[[#This Row],[Тип средств]],Таблица4[],3,0)</f>
        <v>Местный бюджет</v>
      </c>
      <c r="Z187" s="27" t="str">
        <f>IF(LEFT(Результат[[#This Row],[ЦСР]],2)="06",VLOOKUP(Результат[[#This Row],[ЦСР]],Таблица3[[ЦСР]:[Пункт подпрограммы]],4,0),"")</f>
        <v>1.1.4</v>
      </c>
      <c r="AA1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7" s="27" t="str">
        <f t="shared" si="2"/>
        <v>КФКиС</v>
      </c>
    </row>
    <row r="188" spans="1:29" x14ac:dyDescent="0.25">
      <c r="A188" t="s">
        <v>22</v>
      </c>
      <c r="B188">
        <v>1101</v>
      </c>
      <c r="C188" t="s">
        <v>40</v>
      </c>
      <c r="D188">
        <v>611</v>
      </c>
      <c r="E188">
        <v>400010</v>
      </c>
      <c r="F188">
        <v>241</v>
      </c>
      <c r="G188">
        <v>267001</v>
      </c>
      <c r="H188" t="s">
        <v>24</v>
      </c>
      <c r="J188">
        <v>910</v>
      </c>
      <c r="K188">
        <v>272042534</v>
      </c>
      <c r="L188">
        <v>0</v>
      </c>
      <c r="M188">
        <v>0</v>
      </c>
      <c r="N188">
        <v>0</v>
      </c>
      <c r="O188">
        <v>20000</v>
      </c>
      <c r="P188">
        <v>-20000</v>
      </c>
      <c r="Q188">
        <v>20000</v>
      </c>
      <c r="R188">
        <v>60000</v>
      </c>
      <c r="S188">
        <v>20000</v>
      </c>
      <c r="T188">
        <v>0</v>
      </c>
      <c r="U188">
        <v>100000</v>
      </c>
      <c r="V188">
        <v>-100000</v>
      </c>
      <c r="X188" s="27" t="str">
        <f>VLOOKUP(Результат[[#This Row],[Тип средств]],Таблица4[],2,0)</f>
        <v>Бюджетные средства (Бюджет муниципального образования)</v>
      </c>
      <c r="Y188" s="27" t="str">
        <f>VLOOKUP(Результат[[#This Row],[Тип средств]],Таблица4[],3,0)</f>
        <v>Местный бюджет</v>
      </c>
      <c r="Z188" s="27" t="str">
        <f>IF(LEFT(Результат[[#This Row],[ЦСР]],2)="06",VLOOKUP(Результат[[#This Row],[ЦСР]],Таблица3[[ЦСР]:[Пункт подпрограммы]],4,0),"")</f>
        <v>1.1.4</v>
      </c>
      <c r="AA1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8" s="27" t="str">
        <f t="shared" si="2"/>
        <v>КФКиС</v>
      </c>
    </row>
    <row r="189" spans="1:29" x14ac:dyDescent="0.25">
      <c r="A189" t="s">
        <v>22</v>
      </c>
      <c r="B189">
        <v>1101</v>
      </c>
      <c r="C189" t="s">
        <v>40</v>
      </c>
      <c r="D189">
        <v>611</v>
      </c>
      <c r="E189">
        <v>400010</v>
      </c>
      <c r="F189">
        <v>241</v>
      </c>
      <c r="G189">
        <v>267001</v>
      </c>
      <c r="H189" t="s">
        <v>32</v>
      </c>
      <c r="J189">
        <v>910</v>
      </c>
      <c r="K189">
        <v>272042534</v>
      </c>
      <c r="L189">
        <v>0</v>
      </c>
      <c r="M189">
        <v>0</v>
      </c>
      <c r="N189">
        <v>0</v>
      </c>
      <c r="O189">
        <v>0</v>
      </c>
      <c r="P189">
        <v>0</v>
      </c>
      <c r="Q189">
        <v>60000</v>
      </c>
      <c r="R189">
        <v>60000</v>
      </c>
      <c r="S189">
        <v>180000</v>
      </c>
      <c r="T189">
        <v>180000</v>
      </c>
      <c r="U189">
        <v>480000</v>
      </c>
      <c r="V189">
        <v>-480000</v>
      </c>
      <c r="X189" s="27" t="str">
        <f>VLOOKUP(Результат[[#This Row],[Тип средств]],Таблица4[],2,0)</f>
        <v>Бюджетные средства (Бюджет муниципального образования)</v>
      </c>
      <c r="Y189" s="27" t="str">
        <f>VLOOKUP(Результат[[#This Row],[Тип средств]],Таблица4[],3,0)</f>
        <v>Местный бюджет</v>
      </c>
      <c r="Z189" s="27" t="str">
        <f>IF(LEFT(Результат[[#This Row],[ЦСР]],2)="06",VLOOKUP(Результат[[#This Row],[ЦСР]],Таблица3[[ЦСР]:[Пункт подпрограммы]],4,0),"")</f>
        <v>1.1.4</v>
      </c>
      <c r="AA1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89" s="27" t="str">
        <f t="shared" si="2"/>
        <v>КФКиС</v>
      </c>
    </row>
    <row r="190" spans="1:29" x14ac:dyDescent="0.25">
      <c r="A190" t="s">
        <v>22</v>
      </c>
      <c r="B190">
        <v>1101</v>
      </c>
      <c r="C190" t="s">
        <v>40</v>
      </c>
      <c r="D190">
        <v>611</v>
      </c>
      <c r="E190">
        <v>400010</v>
      </c>
      <c r="F190">
        <v>241</v>
      </c>
      <c r="G190">
        <v>267002</v>
      </c>
      <c r="H190" t="s">
        <v>29</v>
      </c>
      <c r="J190">
        <v>910</v>
      </c>
      <c r="K190">
        <v>272042534</v>
      </c>
      <c r="L190">
        <v>0</v>
      </c>
      <c r="M190">
        <v>0</v>
      </c>
      <c r="N190">
        <v>0</v>
      </c>
      <c r="O190">
        <v>0</v>
      </c>
      <c r="P190">
        <v>0</v>
      </c>
      <c r="Q190">
        <v>0</v>
      </c>
      <c r="R190">
        <v>12100</v>
      </c>
      <c r="S190">
        <v>36300</v>
      </c>
      <c r="T190">
        <v>36200</v>
      </c>
      <c r="U190">
        <v>84600</v>
      </c>
      <c r="V190">
        <v>-84600</v>
      </c>
      <c r="X190" s="27" t="str">
        <f>VLOOKUP(Результат[[#This Row],[Тип средств]],Таблица4[],2,0)</f>
        <v>Бюджетные средства (Бюджет муниципального образования)</v>
      </c>
      <c r="Y190" s="27" t="str">
        <f>VLOOKUP(Результат[[#This Row],[Тип средств]],Таблица4[],3,0)</f>
        <v>Местный бюджет</v>
      </c>
      <c r="Z190" s="27" t="str">
        <f>IF(LEFT(Результат[[#This Row],[ЦСР]],2)="06",VLOOKUP(Результат[[#This Row],[ЦСР]],Таблица3[[ЦСР]:[Пункт подпрограммы]],4,0),"")</f>
        <v>1.1.4</v>
      </c>
      <c r="AA1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0" s="27" t="str">
        <f t="shared" si="2"/>
        <v>КФКиС</v>
      </c>
    </row>
    <row r="191" spans="1:29" x14ac:dyDescent="0.25">
      <c r="A191" t="s">
        <v>22</v>
      </c>
      <c r="B191">
        <v>1101</v>
      </c>
      <c r="C191" t="s">
        <v>40</v>
      </c>
      <c r="D191">
        <v>611</v>
      </c>
      <c r="E191">
        <v>400010</v>
      </c>
      <c r="F191">
        <v>241</v>
      </c>
      <c r="G191">
        <v>267002</v>
      </c>
      <c r="H191" t="s">
        <v>31</v>
      </c>
      <c r="J191">
        <v>910</v>
      </c>
      <c r="K191">
        <v>272042534</v>
      </c>
      <c r="L191">
        <v>0</v>
      </c>
      <c r="M191">
        <v>0</v>
      </c>
      <c r="N191">
        <v>0</v>
      </c>
      <c r="O191">
        <v>0</v>
      </c>
      <c r="P191">
        <v>0</v>
      </c>
      <c r="Q191">
        <v>0</v>
      </c>
      <c r="R191">
        <v>6000</v>
      </c>
      <c r="S191">
        <v>12080</v>
      </c>
      <c r="T191">
        <v>48320</v>
      </c>
      <c r="U191">
        <v>66400</v>
      </c>
      <c r="V191">
        <v>-66400</v>
      </c>
      <c r="X191" s="27" t="str">
        <f>VLOOKUP(Результат[[#This Row],[Тип средств]],Таблица4[],2,0)</f>
        <v>Бюджетные средства (Бюджет муниципального образования)</v>
      </c>
      <c r="Y191" s="27" t="str">
        <f>VLOOKUP(Результат[[#This Row],[Тип средств]],Таблица4[],3,0)</f>
        <v>Местный бюджет</v>
      </c>
      <c r="Z191" s="27" t="str">
        <f>IF(LEFT(Результат[[#This Row],[ЦСР]],2)="06",VLOOKUP(Результат[[#This Row],[ЦСР]],Таблица3[[ЦСР]:[Пункт подпрограммы]],4,0),"")</f>
        <v>1.1.4</v>
      </c>
      <c r="AA1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1" s="27" t="str">
        <f t="shared" si="2"/>
        <v>КФКиС</v>
      </c>
    </row>
    <row r="192" spans="1:29" x14ac:dyDescent="0.25">
      <c r="A192" t="s">
        <v>22</v>
      </c>
      <c r="B192">
        <v>1101</v>
      </c>
      <c r="C192" t="s">
        <v>40</v>
      </c>
      <c r="D192">
        <v>611</v>
      </c>
      <c r="E192">
        <v>400010</v>
      </c>
      <c r="F192">
        <v>241</v>
      </c>
      <c r="G192">
        <v>267002</v>
      </c>
      <c r="H192" t="s">
        <v>24</v>
      </c>
      <c r="J192">
        <v>910</v>
      </c>
      <c r="K192">
        <v>272042534</v>
      </c>
      <c r="L192">
        <v>0</v>
      </c>
      <c r="M192">
        <v>0</v>
      </c>
      <c r="N192">
        <v>0</v>
      </c>
      <c r="O192">
        <v>0</v>
      </c>
      <c r="P192">
        <v>0</v>
      </c>
      <c r="Q192">
        <v>6040</v>
      </c>
      <c r="R192">
        <v>18120</v>
      </c>
      <c r="S192">
        <v>6040</v>
      </c>
      <c r="T192">
        <v>0</v>
      </c>
      <c r="U192">
        <v>30200</v>
      </c>
      <c r="V192">
        <v>-30200</v>
      </c>
      <c r="X192" s="27" t="str">
        <f>VLOOKUP(Результат[[#This Row],[Тип средств]],Таблица4[],2,0)</f>
        <v>Бюджетные средства (Бюджет муниципального образования)</v>
      </c>
      <c r="Y192" s="27" t="str">
        <f>VLOOKUP(Результат[[#This Row],[Тип средств]],Таблица4[],3,0)</f>
        <v>Местный бюджет</v>
      </c>
      <c r="Z192" s="27" t="str">
        <f>IF(LEFT(Результат[[#This Row],[ЦСР]],2)="06",VLOOKUP(Результат[[#This Row],[ЦСР]],Таблица3[[ЦСР]:[Пункт подпрограммы]],4,0),"")</f>
        <v>1.1.4</v>
      </c>
      <c r="AA1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2" s="27" t="str">
        <f t="shared" si="2"/>
        <v>КФКиС</v>
      </c>
    </row>
    <row r="193" spans="1:29" x14ac:dyDescent="0.25">
      <c r="A193" t="s">
        <v>22</v>
      </c>
      <c r="B193">
        <v>1101</v>
      </c>
      <c r="C193" t="s">
        <v>40</v>
      </c>
      <c r="D193">
        <v>611</v>
      </c>
      <c r="E193">
        <v>400010</v>
      </c>
      <c r="F193">
        <v>241</v>
      </c>
      <c r="G193">
        <v>267002</v>
      </c>
      <c r="H193" t="s">
        <v>32</v>
      </c>
      <c r="J193">
        <v>910</v>
      </c>
      <c r="K193">
        <v>272042534</v>
      </c>
      <c r="L193">
        <v>0</v>
      </c>
      <c r="M193">
        <v>0</v>
      </c>
      <c r="N193">
        <v>0</v>
      </c>
      <c r="O193">
        <v>0</v>
      </c>
      <c r="P193">
        <v>0</v>
      </c>
      <c r="Q193">
        <v>18120</v>
      </c>
      <c r="R193">
        <v>18120</v>
      </c>
      <c r="S193">
        <v>54360</v>
      </c>
      <c r="T193">
        <v>54400</v>
      </c>
      <c r="U193">
        <v>145000</v>
      </c>
      <c r="V193">
        <v>-145000</v>
      </c>
      <c r="X193" s="27" t="str">
        <f>VLOOKUP(Результат[[#This Row],[Тип средств]],Таблица4[],2,0)</f>
        <v>Бюджетные средства (Бюджет муниципального образования)</v>
      </c>
      <c r="Y193" s="27" t="str">
        <f>VLOOKUP(Результат[[#This Row],[Тип средств]],Таблица4[],3,0)</f>
        <v>Местный бюджет</v>
      </c>
      <c r="Z193" s="27" t="str">
        <f>IF(LEFT(Результат[[#This Row],[ЦСР]],2)="06",VLOOKUP(Результат[[#This Row],[ЦСР]],Таблица3[[ЦСР]:[Пункт подпрограммы]],4,0),"")</f>
        <v>1.1.4</v>
      </c>
      <c r="AA1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3" s="27" t="str">
        <f t="shared" si="2"/>
        <v>КФКиС</v>
      </c>
    </row>
    <row r="194" spans="1:29" x14ac:dyDescent="0.25">
      <c r="A194" t="s">
        <v>22</v>
      </c>
      <c r="B194">
        <v>1101</v>
      </c>
      <c r="C194" t="s">
        <v>40</v>
      </c>
      <c r="D194">
        <v>611</v>
      </c>
      <c r="E194">
        <v>400010</v>
      </c>
      <c r="F194">
        <v>241</v>
      </c>
      <c r="G194">
        <v>291001</v>
      </c>
      <c r="H194" t="s">
        <v>29</v>
      </c>
      <c r="J194">
        <v>910</v>
      </c>
      <c r="K194">
        <v>272042534</v>
      </c>
      <c r="L194">
        <v>0</v>
      </c>
      <c r="M194">
        <v>0</v>
      </c>
      <c r="N194">
        <v>0</v>
      </c>
      <c r="O194">
        <v>258802</v>
      </c>
      <c r="P194">
        <v>-258802</v>
      </c>
      <c r="Q194">
        <v>625400</v>
      </c>
      <c r="R194">
        <v>624200</v>
      </c>
      <c r="S194">
        <v>624200</v>
      </c>
      <c r="T194">
        <v>623800</v>
      </c>
      <c r="U194">
        <v>2497600</v>
      </c>
      <c r="V194">
        <v>-2497600</v>
      </c>
      <c r="X194" s="27" t="str">
        <f>VLOOKUP(Результат[[#This Row],[Тип средств]],Таблица4[],2,0)</f>
        <v>Бюджетные средства (Бюджет муниципального образования)</v>
      </c>
      <c r="Y194" s="27" t="str">
        <f>VLOOKUP(Результат[[#This Row],[Тип средств]],Таблица4[],3,0)</f>
        <v>Местный бюджет</v>
      </c>
      <c r="Z194" s="27" t="str">
        <f>IF(LEFT(Результат[[#This Row],[ЦСР]],2)="06",VLOOKUP(Результат[[#This Row],[ЦСР]],Таблица3[[ЦСР]:[Пункт подпрограммы]],4,0),"")</f>
        <v>1.1.4</v>
      </c>
      <c r="AA1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4" s="27" t="str">
        <f t="shared" si="2"/>
        <v>КФКиС</v>
      </c>
    </row>
    <row r="195" spans="1:29" x14ac:dyDescent="0.25">
      <c r="A195" t="s">
        <v>22</v>
      </c>
      <c r="B195">
        <v>1101</v>
      </c>
      <c r="C195" t="s">
        <v>40</v>
      </c>
      <c r="D195">
        <v>611</v>
      </c>
      <c r="E195">
        <v>400010</v>
      </c>
      <c r="F195">
        <v>241</v>
      </c>
      <c r="G195">
        <v>291001</v>
      </c>
      <c r="H195" t="s">
        <v>31</v>
      </c>
      <c r="J195">
        <v>910</v>
      </c>
      <c r="K195">
        <v>272042534</v>
      </c>
      <c r="L195">
        <v>0</v>
      </c>
      <c r="M195">
        <v>0</v>
      </c>
      <c r="N195">
        <v>0</v>
      </c>
      <c r="O195">
        <v>0</v>
      </c>
      <c r="P195">
        <v>0</v>
      </c>
      <c r="Q195">
        <v>86575</v>
      </c>
      <c r="R195">
        <v>86575</v>
      </c>
      <c r="S195">
        <v>86575</v>
      </c>
      <c r="T195">
        <v>86575</v>
      </c>
      <c r="U195">
        <v>346300</v>
      </c>
      <c r="V195">
        <v>-346300</v>
      </c>
      <c r="X195" s="27" t="str">
        <f>VLOOKUP(Результат[[#This Row],[Тип средств]],Таблица4[],2,0)</f>
        <v>Бюджетные средства (Бюджет муниципального образования)</v>
      </c>
      <c r="Y195" s="27" t="str">
        <f>VLOOKUP(Результат[[#This Row],[Тип средств]],Таблица4[],3,0)</f>
        <v>Местный бюджет</v>
      </c>
      <c r="Z195" s="27" t="str">
        <f>IF(LEFT(Результат[[#This Row],[ЦСР]],2)="06",VLOOKUP(Результат[[#This Row],[ЦСР]],Таблица3[[ЦСР]:[Пункт подпрограммы]],4,0),"")</f>
        <v>1.1.4</v>
      </c>
      <c r="AA1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5" s="27" t="str">
        <f t="shared" si="2"/>
        <v>КФКиС</v>
      </c>
    </row>
    <row r="196" spans="1:29" x14ac:dyDescent="0.25">
      <c r="A196" t="s">
        <v>22</v>
      </c>
      <c r="B196">
        <v>1101</v>
      </c>
      <c r="C196" t="s">
        <v>40</v>
      </c>
      <c r="D196">
        <v>611</v>
      </c>
      <c r="E196">
        <v>400010</v>
      </c>
      <c r="F196">
        <v>241</v>
      </c>
      <c r="G196">
        <v>291001</v>
      </c>
      <c r="H196" t="s">
        <v>24</v>
      </c>
      <c r="J196">
        <v>910</v>
      </c>
      <c r="K196">
        <v>272042534</v>
      </c>
      <c r="L196">
        <v>0</v>
      </c>
      <c r="M196">
        <v>0</v>
      </c>
      <c r="N196">
        <v>0</v>
      </c>
      <c r="O196">
        <v>0</v>
      </c>
      <c r="P196">
        <v>0</v>
      </c>
      <c r="Q196">
        <v>1200000</v>
      </c>
      <c r="R196">
        <v>1200000</v>
      </c>
      <c r="S196">
        <v>1200000</v>
      </c>
      <c r="T196">
        <v>1141300</v>
      </c>
      <c r="U196">
        <v>4741300</v>
      </c>
      <c r="V196">
        <v>-4741300</v>
      </c>
      <c r="X196" s="27" t="str">
        <f>VLOOKUP(Результат[[#This Row],[Тип средств]],Таблица4[],2,0)</f>
        <v>Бюджетные средства (Бюджет муниципального образования)</v>
      </c>
      <c r="Y196" s="27" t="str">
        <f>VLOOKUP(Результат[[#This Row],[Тип средств]],Таблица4[],3,0)</f>
        <v>Местный бюджет</v>
      </c>
      <c r="Z196" s="27" t="str">
        <f>IF(LEFT(Результат[[#This Row],[ЦСР]],2)="06",VLOOKUP(Результат[[#This Row],[ЦСР]],Таблица3[[ЦСР]:[Пункт подпрограммы]],4,0),"")</f>
        <v>1.1.4</v>
      </c>
      <c r="AA1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6" s="27" t="str">
        <f t="shared" si="2"/>
        <v>КФКиС</v>
      </c>
    </row>
    <row r="197" spans="1:29" x14ac:dyDescent="0.25">
      <c r="A197" t="s">
        <v>22</v>
      </c>
      <c r="B197">
        <v>1101</v>
      </c>
      <c r="C197" t="s">
        <v>40</v>
      </c>
      <c r="D197">
        <v>611</v>
      </c>
      <c r="E197">
        <v>400010</v>
      </c>
      <c r="F197">
        <v>241</v>
      </c>
      <c r="G197">
        <v>291001</v>
      </c>
      <c r="H197" t="s">
        <v>32</v>
      </c>
      <c r="J197">
        <v>910</v>
      </c>
      <c r="K197">
        <v>272042534</v>
      </c>
      <c r="L197">
        <v>0</v>
      </c>
      <c r="M197">
        <v>0</v>
      </c>
      <c r="N197">
        <v>0</v>
      </c>
      <c r="O197">
        <v>7911585</v>
      </c>
      <c r="P197">
        <v>-7911585</v>
      </c>
      <c r="Q197">
        <v>8371500</v>
      </c>
      <c r="R197">
        <v>8371500</v>
      </c>
      <c r="S197">
        <v>8371500</v>
      </c>
      <c r="T197">
        <v>8371500</v>
      </c>
      <c r="U197">
        <v>33486000</v>
      </c>
      <c r="V197">
        <v>-33486000</v>
      </c>
      <c r="X197" s="27" t="str">
        <f>VLOOKUP(Результат[[#This Row],[Тип средств]],Таблица4[],2,0)</f>
        <v>Бюджетные средства (Бюджет муниципального образования)</v>
      </c>
      <c r="Y197" s="27" t="str">
        <f>VLOOKUP(Результат[[#This Row],[Тип средств]],Таблица4[],3,0)</f>
        <v>Местный бюджет</v>
      </c>
      <c r="Z197" s="27" t="str">
        <f>IF(LEFT(Результат[[#This Row],[ЦСР]],2)="06",VLOOKUP(Результат[[#This Row],[ЦСР]],Таблица3[[ЦСР]:[Пункт подпрограммы]],4,0),"")</f>
        <v>1.1.4</v>
      </c>
      <c r="AA1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7" s="27" t="str">
        <f t="shared" si="2"/>
        <v>КФКиС</v>
      </c>
    </row>
    <row r="198" spans="1:29" x14ac:dyDescent="0.25">
      <c r="A198" t="s">
        <v>22</v>
      </c>
      <c r="B198">
        <v>1101</v>
      </c>
      <c r="C198" t="s">
        <v>40</v>
      </c>
      <c r="D198">
        <v>611</v>
      </c>
      <c r="E198">
        <v>400010</v>
      </c>
      <c r="F198">
        <v>241</v>
      </c>
      <c r="G198">
        <v>341001</v>
      </c>
      <c r="H198" t="s">
        <v>29</v>
      </c>
      <c r="J198">
        <v>120</v>
      </c>
      <c r="K198">
        <v>272042534</v>
      </c>
      <c r="L198">
        <v>0</v>
      </c>
      <c r="M198">
        <v>0</v>
      </c>
      <c r="N198">
        <v>0</v>
      </c>
      <c r="O198">
        <v>0</v>
      </c>
      <c r="P198">
        <v>0</v>
      </c>
      <c r="Q198">
        <v>0</v>
      </c>
      <c r="R198">
        <v>11000</v>
      </c>
      <c r="S198">
        <v>0</v>
      </c>
      <c r="T198">
        <v>0</v>
      </c>
      <c r="U198">
        <v>11000</v>
      </c>
      <c r="V198">
        <v>-11000</v>
      </c>
      <c r="X198" s="27" t="str">
        <f>VLOOKUP(Результат[[#This Row],[Тип средств]],Таблица4[],2,0)</f>
        <v>Бюджетные средства (Бюджет муниципального образования)</v>
      </c>
      <c r="Y198" s="27" t="str">
        <f>VLOOKUP(Результат[[#This Row],[Тип средств]],Таблица4[],3,0)</f>
        <v>Местный бюджет</v>
      </c>
      <c r="Z198" s="27" t="str">
        <f>IF(LEFT(Результат[[#This Row],[ЦСР]],2)="06",VLOOKUP(Результат[[#This Row],[ЦСР]],Таблица3[[ЦСР]:[Пункт подпрограммы]],4,0),"")</f>
        <v>1.1.4</v>
      </c>
      <c r="AA1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8" s="27" t="str">
        <f t="shared" ref="AC198:AC261" si="3">"КФКиС"</f>
        <v>КФКиС</v>
      </c>
    </row>
    <row r="199" spans="1:29" x14ac:dyDescent="0.25">
      <c r="A199" t="s">
        <v>22</v>
      </c>
      <c r="B199">
        <v>1101</v>
      </c>
      <c r="C199" t="s">
        <v>40</v>
      </c>
      <c r="D199">
        <v>611</v>
      </c>
      <c r="E199">
        <v>400010</v>
      </c>
      <c r="F199">
        <v>241</v>
      </c>
      <c r="G199">
        <v>343001</v>
      </c>
      <c r="H199" t="s">
        <v>24</v>
      </c>
      <c r="J199">
        <v>110</v>
      </c>
      <c r="K199">
        <v>272042534</v>
      </c>
      <c r="L199">
        <v>0</v>
      </c>
      <c r="M199">
        <v>0</v>
      </c>
      <c r="N199">
        <v>0</v>
      </c>
      <c r="O199">
        <v>0</v>
      </c>
      <c r="P199">
        <v>0</v>
      </c>
      <c r="Q199">
        <v>55800</v>
      </c>
      <c r="R199">
        <v>0</v>
      </c>
      <c r="S199">
        <v>0</v>
      </c>
      <c r="T199">
        <v>50000</v>
      </c>
      <c r="U199">
        <v>105800</v>
      </c>
      <c r="V199">
        <v>-105800</v>
      </c>
      <c r="X199" s="27" t="str">
        <f>VLOOKUP(Результат[[#This Row],[Тип средств]],Таблица4[],2,0)</f>
        <v>Бюджетные средства (Бюджет муниципального образования)</v>
      </c>
      <c r="Y199" s="27" t="str">
        <f>VLOOKUP(Результат[[#This Row],[Тип средств]],Таблица4[],3,0)</f>
        <v>Местный бюджет</v>
      </c>
      <c r="Z199" s="27" t="str">
        <f>IF(LEFT(Результат[[#This Row],[ЦСР]],2)="06",VLOOKUP(Результат[[#This Row],[ЦСР]],Таблица3[[ЦСР]:[Пункт подпрограммы]],4,0),"")</f>
        <v>1.1.4</v>
      </c>
      <c r="AA1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1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199" s="27" t="str">
        <f t="shared" si="3"/>
        <v>КФКиС</v>
      </c>
    </row>
    <row r="200" spans="1:29" x14ac:dyDescent="0.25">
      <c r="A200" t="s">
        <v>22</v>
      </c>
      <c r="B200">
        <v>1101</v>
      </c>
      <c r="C200" t="s">
        <v>40</v>
      </c>
      <c r="D200">
        <v>611</v>
      </c>
      <c r="E200">
        <v>400010</v>
      </c>
      <c r="F200">
        <v>241</v>
      </c>
      <c r="G200">
        <v>343001</v>
      </c>
      <c r="H200" t="s">
        <v>32</v>
      </c>
      <c r="J200">
        <v>110</v>
      </c>
      <c r="K200">
        <v>272042534</v>
      </c>
      <c r="L200">
        <v>-108</v>
      </c>
      <c r="M200">
        <v>0</v>
      </c>
      <c r="N200">
        <v>0</v>
      </c>
      <c r="O200">
        <v>0</v>
      </c>
      <c r="P200">
        <v>-108</v>
      </c>
      <c r="Q200">
        <v>200000</v>
      </c>
      <c r="R200">
        <v>197192</v>
      </c>
      <c r="S200">
        <v>0</v>
      </c>
      <c r="T200">
        <v>0</v>
      </c>
      <c r="U200">
        <v>397192</v>
      </c>
      <c r="V200">
        <v>-397300</v>
      </c>
      <c r="X200" s="27" t="str">
        <f>VLOOKUP(Результат[[#This Row],[Тип средств]],Таблица4[],2,0)</f>
        <v>Бюджетные средства (Бюджет муниципального образования)</v>
      </c>
      <c r="Y200" s="27" t="str">
        <f>VLOOKUP(Результат[[#This Row],[Тип средств]],Таблица4[],3,0)</f>
        <v>Местный бюджет</v>
      </c>
      <c r="Z200" s="27" t="str">
        <f>IF(LEFT(Результат[[#This Row],[ЦСР]],2)="06",VLOOKUP(Результат[[#This Row],[ЦСР]],Таблица3[[ЦСР]:[Пункт подпрограммы]],4,0),"")</f>
        <v>1.1.4</v>
      </c>
      <c r="AA2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0" s="27" t="str">
        <f t="shared" si="3"/>
        <v>КФКиС</v>
      </c>
    </row>
    <row r="201" spans="1:29" x14ac:dyDescent="0.25">
      <c r="A201" t="s">
        <v>22</v>
      </c>
      <c r="B201">
        <v>1101</v>
      </c>
      <c r="C201" t="s">
        <v>40</v>
      </c>
      <c r="D201">
        <v>611</v>
      </c>
      <c r="E201">
        <v>400010</v>
      </c>
      <c r="F201">
        <v>241</v>
      </c>
      <c r="G201">
        <v>343001</v>
      </c>
      <c r="H201" t="s">
        <v>24</v>
      </c>
      <c r="J201">
        <v>120</v>
      </c>
      <c r="K201">
        <v>272042534</v>
      </c>
      <c r="L201">
        <v>0</v>
      </c>
      <c r="M201">
        <v>0</v>
      </c>
      <c r="N201">
        <v>0</v>
      </c>
      <c r="O201">
        <v>0</v>
      </c>
      <c r="P201">
        <v>0</v>
      </c>
      <c r="Q201">
        <v>220000</v>
      </c>
      <c r="R201">
        <v>100000</v>
      </c>
      <c r="S201">
        <v>200000</v>
      </c>
      <c r="T201">
        <v>78800</v>
      </c>
      <c r="U201">
        <v>598800</v>
      </c>
      <c r="V201">
        <v>-598800</v>
      </c>
      <c r="X201" s="27" t="str">
        <f>VLOOKUP(Результат[[#This Row],[Тип средств]],Таблица4[],2,0)</f>
        <v>Бюджетные средства (Бюджет муниципального образования)</v>
      </c>
      <c r="Y201" s="27" t="str">
        <f>VLOOKUP(Результат[[#This Row],[Тип средств]],Таблица4[],3,0)</f>
        <v>Местный бюджет</v>
      </c>
      <c r="Z201" s="27" t="str">
        <f>IF(LEFT(Результат[[#This Row],[ЦСР]],2)="06",VLOOKUP(Результат[[#This Row],[ЦСР]],Таблица3[[ЦСР]:[Пункт подпрограммы]],4,0),"")</f>
        <v>1.1.4</v>
      </c>
      <c r="AA2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1" s="27" t="str">
        <f t="shared" si="3"/>
        <v>КФКиС</v>
      </c>
    </row>
    <row r="202" spans="1:29" x14ac:dyDescent="0.25">
      <c r="A202" t="s">
        <v>22</v>
      </c>
      <c r="B202">
        <v>1101</v>
      </c>
      <c r="C202" t="s">
        <v>40</v>
      </c>
      <c r="D202">
        <v>611</v>
      </c>
      <c r="E202">
        <v>400010</v>
      </c>
      <c r="F202">
        <v>241</v>
      </c>
      <c r="G202">
        <v>343001</v>
      </c>
      <c r="H202" t="s">
        <v>32</v>
      </c>
      <c r="J202">
        <v>120</v>
      </c>
      <c r="K202">
        <v>272042534</v>
      </c>
      <c r="L202">
        <v>108</v>
      </c>
      <c r="M202">
        <v>0</v>
      </c>
      <c r="N202">
        <v>0</v>
      </c>
      <c r="O202">
        <v>0</v>
      </c>
      <c r="P202">
        <v>108</v>
      </c>
      <c r="Q202">
        <v>160000</v>
      </c>
      <c r="R202">
        <v>250000</v>
      </c>
      <c r="S202">
        <v>250000</v>
      </c>
      <c r="T202">
        <v>269908</v>
      </c>
      <c r="U202">
        <v>929908</v>
      </c>
      <c r="V202">
        <v>-929800</v>
      </c>
      <c r="X202" s="27" t="str">
        <f>VLOOKUP(Результат[[#This Row],[Тип средств]],Таблица4[],2,0)</f>
        <v>Бюджетные средства (Бюджет муниципального образования)</v>
      </c>
      <c r="Y202" s="27" t="str">
        <f>VLOOKUP(Результат[[#This Row],[Тип средств]],Таблица4[],3,0)</f>
        <v>Местный бюджет</v>
      </c>
      <c r="Z202" s="27" t="str">
        <f>IF(LEFT(Результат[[#This Row],[ЦСР]],2)="06",VLOOKUP(Результат[[#This Row],[ЦСР]],Таблица3[[ЦСР]:[Пункт подпрограммы]],4,0),"")</f>
        <v>1.1.4</v>
      </c>
      <c r="AA2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2" s="27" t="str">
        <f t="shared" si="3"/>
        <v>КФКиС</v>
      </c>
    </row>
    <row r="203" spans="1:29" x14ac:dyDescent="0.25">
      <c r="A203" t="s">
        <v>22</v>
      </c>
      <c r="B203">
        <v>1101</v>
      </c>
      <c r="C203" t="s">
        <v>40</v>
      </c>
      <c r="D203">
        <v>611</v>
      </c>
      <c r="E203">
        <v>400010</v>
      </c>
      <c r="F203">
        <v>241</v>
      </c>
      <c r="G203">
        <v>344001</v>
      </c>
      <c r="H203" t="s">
        <v>32</v>
      </c>
      <c r="J203">
        <v>120</v>
      </c>
      <c r="K203">
        <v>272042534</v>
      </c>
      <c r="L203">
        <v>0</v>
      </c>
      <c r="M203">
        <v>0</v>
      </c>
      <c r="N203">
        <v>0</v>
      </c>
      <c r="O203">
        <v>0</v>
      </c>
      <c r="P203">
        <v>0</v>
      </c>
      <c r="Q203">
        <v>100000</v>
      </c>
      <c r="R203">
        <v>100000</v>
      </c>
      <c r="S203">
        <v>100000</v>
      </c>
      <c r="T203">
        <v>23000</v>
      </c>
      <c r="U203">
        <v>323000</v>
      </c>
      <c r="V203">
        <v>-323000</v>
      </c>
      <c r="X203" s="27" t="str">
        <f>VLOOKUP(Результат[[#This Row],[Тип средств]],Таблица4[],2,0)</f>
        <v>Бюджетные средства (Бюджет муниципального образования)</v>
      </c>
      <c r="Y203" s="27" t="str">
        <f>VLOOKUP(Результат[[#This Row],[Тип средств]],Таблица4[],3,0)</f>
        <v>Местный бюджет</v>
      </c>
      <c r="Z203" s="27" t="str">
        <f>IF(LEFT(Результат[[#This Row],[ЦСР]],2)="06",VLOOKUP(Результат[[#This Row],[ЦСР]],Таблица3[[ЦСР]:[Пункт подпрограммы]],4,0),"")</f>
        <v>1.1.4</v>
      </c>
      <c r="AA2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3" s="27" t="str">
        <f t="shared" si="3"/>
        <v>КФКиС</v>
      </c>
    </row>
    <row r="204" spans="1:29" x14ac:dyDescent="0.25">
      <c r="A204" t="s">
        <v>22</v>
      </c>
      <c r="B204">
        <v>1101</v>
      </c>
      <c r="C204" t="s">
        <v>40</v>
      </c>
      <c r="D204">
        <v>611</v>
      </c>
      <c r="E204">
        <v>400010</v>
      </c>
      <c r="F204">
        <v>241</v>
      </c>
      <c r="G204">
        <v>345003</v>
      </c>
      <c r="H204" t="s">
        <v>29</v>
      </c>
      <c r="J204">
        <v>120</v>
      </c>
      <c r="K204">
        <v>272042534</v>
      </c>
      <c r="L204">
        <v>0</v>
      </c>
      <c r="M204">
        <v>0</v>
      </c>
      <c r="N204">
        <v>0</v>
      </c>
      <c r="O204">
        <v>0</v>
      </c>
      <c r="P204">
        <v>0</v>
      </c>
      <c r="Q204">
        <v>38000</v>
      </c>
      <c r="R204">
        <v>0</v>
      </c>
      <c r="S204">
        <v>0</v>
      </c>
      <c r="T204">
        <v>38200</v>
      </c>
      <c r="U204">
        <v>76200</v>
      </c>
      <c r="V204">
        <v>-76200</v>
      </c>
      <c r="X204" s="27" t="str">
        <f>VLOOKUP(Результат[[#This Row],[Тип средств]],Таблица4[],2,0)</f>
        <v>Бюджетные средства (Бюджет муниципального образования)</v>
      </c>
      <c r="Y204" s="27" t="str">
        <f>VLOOKUP(Результат[[#This Row],[Тип средств]],Таблица4[],3,0)</f>
        <v>Местный бюджет</v>
      </c>
      <c r="Z204" s="27" t="str">
        <f>IF(LEFT(Результат[[#This Row],[ЦСР]],2)="06",VLOOKUP(Результат[[#This Row],[ЦСР]],Таблица3[[ЦСР]:[Пункт подпрограммы]],4,0),"")</f>
        <v>1.1.4</v>
      </c>
      <c r="AA2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4" s="27" t="str">
        <f t="shared" si="3"/>
        <v>КФКиС</v>
      </c>
    </row>
    <row r="205" spans="1:29" x14ac:dyDescent="0.25">
      <c r="A205" t="s">
        <v>22</v>
      </c>
      <c r="B205">
        <v>1101</v>
      </c>
      <c r="C205" t="s">
        <v>40</v>
      </c>
      <c r="D205">
        <v>611</v>
      </c>
      <c r="E205">
        <v>400010</v>
      </c>
      <c r="F205">
        <v>241</v>
      </c>
      <c r="G205">
        <v>345003</v>
      </c>
      <c r="H205" t="s">
        <v>31</v>
      </c>
      <c r="J205">
        <v>120</v>
      </c>
      <c r="K205">
        <v>272042534</v>
      </c>
      <c r="L205">
        <v>0</v>
      </c>
      <c r="M205">
        <v>0</v>
      </c>
      <c r="N205">
        <v>0</v>
      </c>
      <c r="O205">
        <v>0</v>
      </c>
      <c r="P205">
        <v>0</v>
      </c>
      <c r="Q205">
        <v>0</v>
      </c>
      <c r="R205">
        <v>12000</v>
      </c>
      <c r="S205">
        <v>0</v>
      </c>
      <c r="T205">
        <v>0</v>
      </c>
      <c r="U205">
        <v>12000</v>
      </c>
      <c r="V205">
        <v>-12000</v>
      </c>
      <c r="X205" s="27" t="str">
        <f>VLOOKUP(Результат[[#This Row],[Тип средств]],Таблица4[],2,0)</f>
        <v>Бюджетные средства (Бюджет муниципального образования)</v>
      </c>
      <c r="Y205" s="27" t="str">
        <f>VLOOKUP(Результат[[#This Row],[Тип средств]],Таблица4[],3,0)</f>
        <v>Местный бюджет</v>
      </c>
      <c r="Z205" s="27" t="str">
        <f>IF(LEFT(Результат[[#This Row],[ЦСР]],2)="06",VLOOKUP(Результат[[#This Row],[ЦСР]],Таблица3[[ЦСР]:[Пункт подпрограммы]],4,0),"")</f>
        <v>1.1.4</v>
      </c>
      <c r="AA2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5" s="27" t="str">
        <f t="shared" si="3"/>
        <v>КФКиС</v>
      </c>
    </row>
    <row r="206" spans="1:29" x14ac:dyDescent="0.25">
      <c r="A206" t="s">
        <v>22</v>
      </c>
      <c r="B206">
        <v>1101</v>
      </c>
      <c r="C206" t="s">
        <v>40</v>
      </c>
      <c r="D206">
        <v>611</v>
      </c>
      <c r="E206">
        <v>400010</v>
      </c>
      <c r="F206">
        <v>241</v>
      </c>
      <c r="G206">
        <v>345003</v>
      </c>
      <c r="H206" t="s">
        <v>32</v>
      </c>
      <c r="J206">
        <v>120</v>
      </c>
      <c r="K206">
        <v>272042534</v>
      </c>
      <c r="L206">
        <v>0</v>
      </c>
      <c r="M206">
        <v>0</v>
      </c>
      <c r="N206">
        <v>0</v>
      </c>
      <c r="O206">
        <v>0</v>
      </c>
      <c r="P206">
        <v>0</v>
      </c>
      <c r="Q206">
        <v>60000</v>
      </c>
      <c r="R206">
        <v>149000</v>
      </c>
      <c r="S206">
        <v>120000</v>
      </c>
      <c r="T206">
        <v>120800</v>
      </c>
      <c r="U206">
        <v>449800</v>
      </c>
      <c r="V206">
        <v>-449800</v>
      </c>
      <c r="X206" s="27" t="str">
        <f>VLOOKUP(Результат[[#This Row],[Тип средств]],Таблица4[],2,0)</f>
        <v>Бюджетные средства (Бюджет муниципального образования)</v>
      </c>
      <c r="Y206" s="27" t="str">
        <f>VLOOKUP(Результат[[#This Row],[Тип средств]],Таблица4[],3,0)</f>
        <v>Местный бюджет</v>
      </c>
      <c r="Z206" s="27" t="str">
        <f>IF(LEFT(Результат[[#This Row],[ЦСР]],2)="06",VLOOKUP(Результат[[#This Row],[ЦСР]],Таблица3[[ЦСР]:[Пункт подпрограммы]],4,0),"")</f>
        <v>1.1.4</v>
      </c>
      <c r="AA2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6" s="27" t="str">
        <f t="shared" si="3"/>
        <v>КФКиС</v>
      </c>
    </row>
    <row r="207" spans="1:29" x14ac:dyDescent="0.25">
      <c r="A207" t="s">
        <v>22</v>
      </c>
      <c r="B207">
        <v>1101</v>
      </c>
      <c r="C207" t="s">
        <v>40</v>
      </c>
      <c r="D207">
        <v>611</v>
      </c>
      <c r="E207">
        <v>400010</v>
      </c>
      <c r="F207">
        <v>241</v>
      </c>
      <c r="G207">
        <v>346001</v>
      </c>
      <c r="H207" t="s">
        <v>29</v>
      </c>
      <c r="J207">
        <v>120</v>
      </c>
      <c r="K207">
        <v>272042534</v>
      </c>
      <c r="L207">
        <v>0</v>
      </c>
      <c r="M207">
        <v>0</v>
      </c>
      <c r="N207">
        <v>0</v>
      </c>
      <c r="O207">
        <v>0</v>
      </c>
      <c r="P207">
        <v>0</v>
      </c>
      <c r="Q207">
        <v>50000</v>
      </c>
      <c r="R207">
        <v>50000</v>
      </c>
      <c r="S207">
        <v>50000</v>
      </c>
      <c r="T207">
        <v>50000</v>
      </c>
      <c r="U207">
        <v>200000</v>
      </c>
      <c r="V207">
        <v>-200000</v>
      </c>
      <c r="X207" s="27" t="str">
        <f>VLOOKUP(Результат[[#This Row],[Тип средств]],Таблица4[],2,0)</f>
        <v>Бюджетные средства (Бюджет муниципального образования)</v>
      </c>
      <c r="Y207" s="27" t="str">
        <f>VLOOKUP(Результат[[#This Row],[Тип средств]],Таблица4[],3,0)</f>
        <v>Местный бюджет</v>
      </c>
      <c r="Z207" s="27" t="str">
        <f>IF(LEFT(Результат[[#This Row],[ЦСР]],2)="06",VLOOKUP(Результат[[#This Row],[ЦСР]],Таблица3[[ЦСР]:[Пункт подпрограммы]],4,0),"")</f>
        <v>1.1.4</v>
      </c>
      <c r="AA2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7" s="27" t="str">
        <f t="shared" si="3"/>
        <v>КФКиС</v>
      </c>
    </row>
    <row r="208" spans="1:29" x14ac:dyDescent="0.25">
      <c r="A208" t="s">
        <v>22</v>
      </c>
      <c r="B208">
        <v>1101</v>
      </c>
      <c r="C208" t="s">
        <v>40</v>
      </c>
      <c r="D208">
        <v>611</v>
      </c>
      <c r="E208">
        <v>400010</v>
      </c>
      <c r="F208">
        <v>241</v>
      </c>
      <c r="G208">
        <v>346001</v>
      </c>
      <c r="H208" t="s">
        <v>31</v>
      </c>
      <c r="J208">
        <v>120</v>
      </c>
      <c r="K208">
        <v>272042534</v>
      </c>
      <c r="L208">
        <v>0</v>
      </c>
      <c r="M208">
        <v>0</v>
      </c>
      <c r="N208">
        <v>0</v>
      </c>
      <c r="O208">
        <v>0</v>
      </c>
      <c r="P208">
        <v>0</v>
      </c>
      <c r="Q208">
        <v>40125</v>
      </c>
      <c r="R208">
        <v>40125</v>
      </c>
      <c r="S208">
        <v>40125</v>
      </c>
      <c r="T208">
        <v>40125</v>
      </c>
      <c r="U208">
        <v>160500</v>
      </c>
      <c r="V208">
        <v>-160500</v>
      </c>
      <c r="X208" s="27" t="str">
        <f>VLOOKUP(Результат[[#This Row],[Тип средств]],Таблица4[],2,0)</f>
        <v>Бюджетные средства (Бюджет муниципального образования)</v>
      </c>
      <c r="Y208" s="27" t="str">
        <f>VLOOKUP(Результат[[#This Row],[Тип средств]],Таблица4[],3,0)</f>
        <v>Местный бюджет</v>
      </c>
      <c r="Z208" s="27" t="str">
        <f>IF(LEFT(Результат[[#This Row],[ЦСР]],2)="06",VLOOKUP(Результат[[#This Row],[ЦСР]],Таблица3[[ЦСР]:[Пункт подпрограммы]],4,0),"")</f>
        <v>1.1.4</v>
      </c>
      <c r="AA2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8" s="27" t="str">
        <f t="shared" si="3"/>
        <v>КФКиС</v>
      </c>
    </row>
    <row r="209" spans="1:29" x14ac:dyDescent="0.25">
      <c r="A209" t="s">
        <v>22</v>
      </c>
      <c r="B209">
        <v>1101</v>
      </c>
      <c r="C209" t="s">
        <v>40</v>
      </c>
      <c r="D209">
        <v>611</v>
      </c>
      <c r="E209">
        <v>400010</v>
      </c>
      <c r="F209">
        <v>241</v>
      </c>
      <c r="G209">
        <v>346001</v>
      </c>
      <c r="H209" t="s">
        <v>24</v>
      </c>
      <c r="J209">
        <v>120</v>
      </c>
      <c r="K209">
        <v>272042534</v>
      </c>
      <c r="L209">
        <v>0</v>
      </c>
      <c r="M209">
        <v>0</v>
      </c>
      <c r="N209">
        <v>0</v>
      </c>
      <c r="O209">
        <v>0</v>
      </c>
      <c r="P209">
        <v>0</v>
      </c>
      <c r="Q209">
        <v>300000</v>
      </c>
      <c r="R209">
        <v>300000</v>
      </c>
      <c r="S209">
        <v>199800</v>
      </c>
      <c r="T209">
        <v>0</v>
      </c>
      <c r="U209">
        <v>799800</v>
      </c>
      <c r="V209">
        <v>-799800</v>
      </c>
      <c r="X209" s="27" t="str">
        <f>VLOOKUP(Результат[[#This Row],[Тип средств]],Таблица4[],2,0)</f>
        <v>Бюджетные средства (Бюджет муниципального образования)</v>
      </c>
      <c r="Y209" s="27" t="str">
        <f>VLOOKUP(Результат[[#This Row],[Тип средств]],Таблица4[],3,0)</f>
        <v>Местный бюджет</v>
      </c>
      <c r="Z209" s="27" t="str">
        <f>IF(LEFT(Результат[[#This Row],[ЦСР]],2)="06",VLOOKUP(Результат[[#This Row],[ЦСР]],Таблица3[[ЦСР]:[Пункт подпрограммы]],4,0),"")</f>
        <v>1.1.4</v>
      </c>
      <c r="AA2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09" s="27" t="str">
        <f t="shared" si="3"/>
        <v>КФКиС</v>
      </c>
    </row>
    <row r="210" spans="1:29" x14ac:dyDescent="0.25">
      <c r="A210" t="s">
        <v>22</v>
      </c>
      <c r="B210">
        <v>1101</v>
      </c>
      <c r="C210" t="s">
        <v>40</v>
      </c>
      <c r="D210">
        <v>611</v>
      </c>
      <c r="E210">
        <v>400010</v>
      </c>
      <c r="F210">
        <v>241</v>
      </c>
      <c r="G210">
        <v>346001</v>
      </c>
      <c r="H210" t="s">
        <v>32</v>
      </c>
      <c r="J210">
        <v>120</v>
      </c>
      <c r="K210">
        <v>272042534</v>
      </c>
      <c r="L210">
        <v>0</v>
      </c>
      <c r="M210">
        <v>0</v>
      </c>
      <c r="N210">
        <v>0</v>
      </c>
      <c r="O210">
        <v>0</v>
      </c>
      <c r="P210">
        <v>0</v>
      </c>
      <c r="Q210">
        <v>450000</v>
      </c>
      <c r="R210">
        <v>900000</v>
      </c>
      <c r="S210">
        <v>750000</v>
      </c>
      <c r="T210">
        <v>682600</v>
      </c>
      <c r="U210">
        <v>2782600</v>
      </c>
      <c r="V210">
        <v>-2782600</v>
      </c>
      <c r="X210" s="27" t="str">
        <f>VLOOKUP(Результат[[#This Row],[Тип средств]],Таблица4[],2,0)</f>
        <v>Бюджетные средства (Бюджет муниципального образования)</v>
      </c>
      <c r="Y210" s="27" t="str">
        <f>VLOOKUP(Результат[[#This Row],[Тип средств]],Таблица4[],3,0)</f>
        <v>Местный бюджет</v>
      </c>
      <c r="Z210" s="27" t="str">
        <f>IF(LEFT(Результат[[#This Row],[ЦСР]],2)="06",VLOOKUP(Результат[[#This Row],[ЦСР]],Таблица3[[ЦСР]:[Пункт подпрограммы]],4,0),"")</f>
        <v>1.1.4</v>
      </c>
      <c r="AA2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0" s="27" t="str">
        <f t="shared" si="3"/>
        <v>КФКиС</v>
      </c>
    </row>
    <row r="211" spans="1:29" x14ac:dyDescent="0.25">
      <c r="A211" t="s">
        <v>22</v>
      </c>
      <c r="B211">
        <v>1101</v>
      </c>
      <c r="C211" t="s">
        <v>40</v>
      </c>
      <c r="D211">
        <v>611</v>
      </c>
      <c r="E211">
        <v>400010</v>
      </c>
      <c r="F211">
        <v>241</v>
      </c>
      <c r="G211">
        <v>349001</v>
      </c>
      <c r="H211" t="s">
        <v>29</v>
      </c>
      <c r="J211">
        <v>110</v>
      </c>
      <c r="K211">
        <v>272042534</v>
      </c>
      <c r="L211">
        <v>0</v>
      </c>
      <c r="M211">
        <v>0</v>
      </c>
      <c r="N211">
        <v>0</v>
      </c>
      <c r="O211">
        <v>60000</v>
      </c>
      <c r="P211">
        <v>-60000</v>
      </c>
      <c r="Q211">
        <v>60000</v>
      </c>
      <c r="R211">
        <v>60000</v>
      </c>
      <c r="S211">
        <v>60000</v>
      </c>
      <c r="T211">
        <v>63000</v>
      </c>
      <c r="U211">
        <v>243000</v>
      </c>
      <c r="V211">
        <v>-243000</v>
      </c>
      <c r="X211" s="27" t="str">
        <f>VLOOKUP(Результат[[#This Row],[Тип средств]],Таблица4[],2,0)</f>
        <v>Бюджетные средства (Бюджет муниципального образования)</v>
      </c>
      <c r="Y211" s="27" t="str">
        <f>VLOOKUP(Результат[[#This Row],[Тип средств]],Таблица4[],3,0)</f>
        <v>Местный бюджет</v>
      </c>
      <c r="Z211" s="27" t="str">
        <f>IF(LEFT(Результат[[#This Row],[ЦСР]],2)="06",VLOOKUP(Результат[[#This Row],[ЦСР]],Таблица3[[ЦСР]:[Пункт подпрограммы]],4,0),"")</f>
        <v>1.1.4</v>
      </c>
      <c r="AA2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1" s="27" t="str">
        <f t="shared" si="3"/>
        <v>КФКиС</v>
      </c>
    </row>
    <row r="212" spans="1:29" x14ac:dyDescent="0.25">
      <c r="A212" t="s">
        <v>22</v>
      </c>
      <c r="B212">
        <v>1101</v>
      </c>
      <c r="C212" t="s">
        <v>40</v>
      </c>
      <c r="D212">
        <v>611</v>
      </c>
      <c r="E212">
        <v>400010</v>
      </c>
      <c r="F212">
        <v>241</v>
      </c>
      <c r="G212">
        <v>349001</v>
      </c>
      <c r="H212" t="s">
        <v>31</v>
      </c>
      <c r="J212">
        <v>110</v>
      </c>
      <c r="K212">
        <v>272042534</v>
      </c>
      <c r="L212">
        <v>0</v>
      </c>
      <c r="M212">
        <v>-72700</v>
      </c>
      <c r="N212">
        <v>-72700</v>
      </c>
      <c r="O212">
        <v>16800</v>
      </c>
      <c r="P212">
        <v>-16800</v>
      </c>
      <c r="Q212">
        <v>24900</v>
      </c>
      <c r="R212">
        <v>23000</v>
      </c>
      <c r="S212">
        <v>10000</v>
      </c>
      <c r="T212">
        <v>14800</v>
      </c>
      <c r="U212">
        <v>72700</v>
      </c>
      <c r="V212">
        <v>-72700</v>
      </c>
      <c r="X212" s="27" t="str">
        <f>VLOOKUP(Результат[[#This Row],[Тип средств]],Таблица4[],2,0)</f>
        <v>Бюджетные средства (Бюджет муниципального образования)</v>
      </c>
      <c r="Y212" s="27" t="str">
        <f>VLOOKUP(Результат[[#This Row],[Тип средств]],Таблица4[],3,0)</f>
        <v>Местный бюджет</v>
      </c>
      <c r="Z212" s="27" t="str">
        <f>IF(LEFT(Результат[[#This Row],[ЦСР]],2)="06",VLOOKUP(Результат[[#This Row],[ЦСР]],Таблица3[[ЦСР]:[Пункт подпрограммы]],4,0),"")</f>
        <v>1.1.4</v>
      </c>
      <c r="AA2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2" s="27" t="str">
        <f t="shared" si="3"/>
        <v>КФКиС</v>
      </c>
    </row>
    <row r="213" spans="1:29" x14ac:dyDescent="0.25">
      <c r="A213" t="s">
        <v>22</v>
      </c>
      <c r="B213">
        <v>1101</v>
      </c>
      <c r="C213" t="s">
        <v>40</v>
      </c>
      <c r="D213">
        <v>611</v>
      </c>
      <c r="E213">
        <v>400010</v>
      </c>
      <c r="F213">
        <v>241</v>
      </c>
      <c r="G213">
        <v>349001</v>
      </c>
      <c r="H213" t="s">
        <v>24</v>
      </c>
      <c r="J213">
        <v>110</v>
      </c>
      <c r="K213">
        <v>272042534</v>
      </c>
      <c r="L213">
        <v>0</v>
      </c>
      <c r="M213">
        <v>0</v>
      </c>
      <c r="N213">
        <v>0</v>
      </c>
      <c r="O213">
        <v>0</v>
      </c>
      <c r="P213">
        <v>0</v>
      </c>
      <c r="Q213">
        <v>50000</v>
      </c>
      <c r="R213">
        <v>20000</v>
      </c>
      <c r="S213">
        <v>31000</v>
      </c>
      <c r="T213">
        <v>0</v>
      </c>
      <c r="U213">
        <v>101000</v>
      </c>
      <c r="V213">
        <v>-101000</v>
      </c>
      <c r="X213" s="27" t="str">
        <f>VLOOKUP(Результат[[#This Row],[Тип средств]],Таблица4[],2,0)</f>
        <v>Бюджетные средства (Бюджет муниципального образования)</v>
      </c>
      <c r="Y213" s="27" t="str">
        <f>VLOOKUP(Результат[[#This Row],[Тип средств]],Таблица4[],3,0)</f>
        <v>Местный бюджет</v>
      </c>
      <c r="Z213" s="27" t="str">
        <f>IF(LEFT(Результат[[#This Row],[ЦСР]],2)="06",VLOOKUP(Результат[[#This Row],[ЦСР]],Таблица3[[ЦСР]:[Пункт подпрограммы]],4,0),"")</f>
        <v>1.1.4</v>
      </c>
      <c r="AA2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3" s="27" t="str">
        <f t="shared" si="3"/>
        <v>КФКиС</v>
      </c>
    </row>
    <row r="214" spans="1:29" x14ac:dyDescent="0.25">
      <c r="A214" t="s">
        <v>22</v>
      </c>
      <c r="B214">
        <v>1101</v>
      </c>
      <c r="C214" t="s">
        <v>40</v>
      </c>
      <c r="D214">
        <v>611</v>
      </c>
      <c r="E214">
        <v>400010</v>
      </c>
      <c r="F214">
        <v>241</v>
      </c>
      <c r="G214">
        <v>349001</v>
      </c>
      <c r="H214" t="s">
        <v>31</v>
      </c>
      <c r="J214">
        <v>120</v>
      </c>
      <c r="K214">
        <v>272042534</v>
      </c>
      <c r="L214">
        <v>0</v>
      </c>
      <c r="M214">
        <v>72700</v>
      </c>
      <c r="N214">
        <v>72700</v>
      </c>
      <c r="O214">
        <v>0</v>
      </c>
      <c r="P214">
        <v>0</v>
      </c>
      <c r="Q214">
        <v>0</v>
      </c>
      <c r="R214">
        <v>0</v>
      </c>
      <c r="S214">
        <v>0</v>
      </c>
      <c r="T214">
        <v>0</v>
      </c>
      <c r="U214">
        <v>0</v>
      </c>
      <c r="V214">
        <v>0</v>
      </c>
      <c r="X214" s="27" t="str">
        <f>VLOOKUP(Результат[[#This Row],[Тип средств]],Таблица4[],2,0)</f>
        <v>Бюджетные средства (Бюджет муниципального образования)</v>
      </c>
      <c r="Y214" s="27" t="str">
        <f>VLOOKUP(Результат[[#This Row],[Тип средств]],Таблица4[],3,0)</f>
        <v>Местный бюджет</v>
      </c>
      <c r="Z214" s="27" t="str">
        <f>IF(LEFT(Результат[[#This Row],[ЦСР]],2)="06",VLOOKUP(Результат[[#This Row],[ЦСР]],Таблица3[[ЦСР]:[Пункт подпрограммы]],4,0),"")</f>
        <v>1.1.4</v>
      </c>
      <c r="AA2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4" s="27" t="str">
        <f t="shared" si="3"/>
        <v>КФКиС</v>
      </c>
    </row>
    <row r="215" spans="1:29" x14ac:dyDescent="0.25">
      <c r="A215" t="s">
        <v>22</v>
      </c>
      <c r="B215">
        <v>1101</v>
      </c>
      <c r="C215" t="s">
        <v>40</v>
      </c>
      <c r="D215">
        <v>611</v>
      </c>
      <c r="E215">
        <v>400010</v>
      </c>
      <c r="F215">
        <v>241</v>
      </c>
      <c r="G215">
        <v>349001</v>
      </c>
      <c r="H215" t="s">
        <v>32</v>
      </c>
      <c r="J215">
        <v>120</v>
      </c>
      <c r="K215">
        <v>272042534</v>
      </c>
      <c r="L215">
        <v>0</v>
      </c>
      <c r="M215">
        <v>0</v>
      </c>
      <c r="N215">
        <v>0</v>
      </c>
      <c r="O215">
        <v>0</v>
      </c>
      <c r="P215">
        <v>0</v>
      </c>
      <c r="Q215">
        <v>5000</v>
      </c>
      <c r="R215">
        <v>5000</v>
      </c>
      <c r="S215">
        <v>5000</v>
      </c>
      <c r="T215">
        <v>5000</v>
      </c>
      <c r="U215">
        <v>20000</v>
      </c>
      <c r="V215">
        <v>-20000</v>
      </c>
      <c r="X215" s="27" t="str">
        <f>VLOOKUP(Результат[[#This Row],[Тип средств]],Таблица4[],2,0)</f>
        <v>Бюджетные средства (Бюджет муниципального образования)</v>
      </c>
      <c r="Y215" s="27" t="str">
        <f>VLOOKUP(Результат[[#This Row],[Тип средств]],Таблица4[],3,0)</f>
        <v>Местный бюджет</v>
      </c>
      <c r="Z215" s="27" t="str">
        <f>IF(LEFT(Результат[[#This Row],[ЦСР]],2)="06",VLOOKUP(Результат[[#This Row],[ЦСР]],Таблица3[[ЦСР]:[Пункт подпрограммы]],4,0),"")</f>
        <v>1.1.4</v>
      </c>
      <c r="AA21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5" s="27" t="str">
        <f t="shared" si="3"/>
        <v>КФКиС</v>
      </c>
    </row>
    <row r="216" spans="1:29" x14ac:dyDescent="0.25">
      <c r="A216" t="s">
        <v>22</v>
      </c>
      <c r="B216">
        <v>1101</v>
      </c>
      <c r="C216" t="s">
        <v>40</v>
      </c>
      <c r="D216">
        <v>611</v>
      </c>
      <c r="E216">
        <v>400010</v>
      </c>
      <c r="F216">
        <v>241</v>
      </c>
      <c r="G216">
        <v>349002</v>
      </c>
      <c r="H216" t="s">
        <v>29</v>
      </c>
      <c r="J216">
        <v>120</v>
      </c>
      <c r="K216">
        <v>272042535</v>
      </c>
      <c r="L216">
        <v>0</v>
      </c>
      <c r="M216">
        <v>0</v>
      </c>
      <c r="N216">
        <v>0</v>
      </c>
      <c r="O216">
        <v>0</v>
      </c>
      <c r="P216">
        <v>0</v>
      </c>
      <c r="Q216">
        <v>25100</v>
      </c>
      <c r="R216">
        <v>93800</v>
      </c>
      <c r="S216">
        <v>14600</v>
      </c>
      <c r="T216">
        <v>89005</v>
      </c>
      <c r="U216">
        <v>222505</v>
      </c>
      <c r="V216">
        <v>-222505</v>
      </c>
      <c r="X216" s="27" t="str">
        <f>VLOOKUP(Результат[[#This Row],[Тип средств]],Таблица4[],2,0)</f>
        <v>Бюджетные средства (Бюджет муниципального образования)</v>
      </c>
      <c r="Y216" s="27" t="str">
        <f>VLOOKUP(Результат[[#This Row],[Тип средств]],Таблица4[],3,0)</f>
        <v>Местный бюджет</v>
      </c>
      <c r="Z216" s="27" t="str">
        <f>IF(LEFT(Результат[[#This Row],[ЦСР]],2)="06",VLOOKUP(Результат[[#This Row],[ЦСР]],Таблица3[[ЦСР]:[Пункт подпрограммы]],4,0),"")</f>
        <v>1.1.4</v>
      </c>
      <c r="AA21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6" s="27" t="str">
        <f t="shared" si="3"/>
        <v>КФКиС</v>
      </c>
    </row>
    <row r="217" spans="1:29" x14ac:dyDescent="0.25">
      <c r="A217" t="s">
        <v>22</v>
      </c>
      <c r="B217">
        <v>1101</v>
      </c>
      <c r="C217" t="s">
        <v>40</v>
      </c>
      <c r="D217">
        <v>611</v>
      </c>
      <c r="E217">
        <v>400010</v>
      </c>
      <c r="F217">
        <v>241</v>
      </c>
      <c r="G217">
        <v>349002</v>
      </c>
      <c r="H217" t="s">
        <v>31</v>
      </c>
      <c r="J217">
        <v>120</v>
      </c>
      <c r="K217">
        <v>272042535</v>
      </c>
      <c r="L217">
        <v>0</v>
      </c>
      <c r="M217">
        <v>0</v>
      </c>
      <c r="N217">
        <v>0</v>
      </c>
      <c r="O217">
        <v>0</v>
      </c>
      <c r="P217">
        <v>0</v>
      </c>
      <c r="Q217">
        <v>14550</v>
      </c>
      <c r="R217">
        <v>28740</v>
      </c>
      <c r="S217">
        <v>3900</v>
      </c>
      <c r="T217">
        <v>43965</v>
      </c>
      <c r="U217">
        <v>91155</v>
      </c>
      <c r="V217">
        <v>-91155</v>
      </c>
      <c r="X217" s="27" t="str">
        <f>VLOOKUP(Результат[[#This Row],[Тип средств]],Таблица4[],2,0)</f>
        <v>Бюджетные средства (Бюджет муниципального образования)</v>
      </c>
      <c r="Y217" s="27" t="str">
        <f>VLOOKUP(Результат[[#This Row],[Тип средств]],Таблица4[],3,0)</f>
        <v>Местный бюджет</v>
      </c>
      <c r="Z217" s="27" t="str">
        <f>IF(LEFT(Результат[[#This Row],[ЦСР]],2)="06",VLOOKUP(Результат[[#This Row],[ЦСР]],Таблица3[[ЦСР]:[Пункт подпрограммы]],4,0),"")</f>
        <v>1.1.4</v>
      </c>
      <c r="AA21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7" s="27" t="str">
        <f t="shared" si="3"/>
        <v>КФКиС</v>
      </c>
    </row>
    <row r="218" spans="1:29" x14ac:dyDescent="0.25">
      <c r="A218" t="s">
        <v>22</v>
      </c>
      <c r="B218">
        <v>1101</v>
      </c>
      <c r="C218" t="s">
        <v>40</v>
      </c>
      <c r="D218">
        <v>611</v>
      </c>
      <c r="E218">
        <v>400010</v>
      </c>
      <c r="F218">
        <v>241</v>
      </c>
      <c r="G218">
        <v>349002</v>
      </c>
      <c r="H218" t="s">
        <v>24</v>
      </c>
      <c r="J218">
        <v>120</v>
      </c>
      <c r="K218">
        <v>272042535</v>
      </c>
      <c r="L218">
        <v>0</v>
      </c>
      <c r="M218">
        <v>0</v>
      </c>
      <c r="N218">
        <v>0</v>
      </c>
      <c r="O218">
        <v>0</v>
      </c>
      <c r="P218">
        <v>0</v>
      </c>
      <c r="Q218">
        <v>75600</v>
      </c>
      <c r="R218">
        <v>63000</v>
      </c>
      <c r="S218">
        <v>6000</v>
      </c>
      <c r="T218">
        <v>35150</v>
      </c>
      <c r="U218">
        <v>179750</v>
      </c>
      <c r="V218">
        <v>-179750</v>
      </c>
      <c r="X218" s="27" t="str">
        <f>VLOOKUP(Результат[[#This Row],[Тип средств]],Таблица4[],2,0)</f>
        <v>Бюджетные средства (Бюджет муниципального образования)</v>
      </c>
      <c r="Y218" s="27" t="str">
        <f>VLOOKUP(Результат[[#This Row],[Тип средств]],Таблица4[],3,0)</f>
        <v>Местный бюджет</v>
      </c>
      <c r="Z218" s="27" t="str">
        <f>IF(LEFT(Результат[[#This Row],[ЦСР]],2)="06",VLOOKUP(Результат[[#This Row],[ЦСР]],Таблица3[[ЦСР]:[Пункт подпрограммы]],4,0),"")</f>
        <v>1.1.4</v>
      </c>
      <c r="AA21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8" s="27" t="str">
        <f t="shared" si="3"/>
        <v>КФКиС</v>
      </c>
    </row>
    <row r="219" spans="1:29" x14ac:dyDescent="0.25">
      <c r="A219" t="s">
        <v>22</v>
      </c>
      <c r="B219">
        <v>1101</v>
      </c>
      <c r="C219" t="s">
        <v>40</v>
      </c>
      <c r="D219">
        <v>611</v>
      </c>
      <c r="E219">
        <v>400010</v>
      </c>
      <c r="F219">
        <v>241</v>
      </c>
      <c r="G219">
        <v>349002</v>
      </c>
      <c r="H219" t="s">
        <v>32</v>
      </c>
      <c r="J219">
        <v>120</v>
      </c>
      <c r="K219">
        <v>272042535</v>
      </c>
      <c r="L219">
        <v>0</v>
      </c>
      <c r="M219">
        <v>0</v>
      </c>
      <c r="N219">
        <v>0</v>
      </c>
      <c r="O219">
        <v>0</v>
      </c>
      <c r="P219">
        <v>0</v>
      </c>
      <c r="Q219">
        <v>64330</v>
      </c>
      <c r="R219">
        <v>81530</v>
      </c>
      <c r="S219">
        <v>34715</v>
      </c>
      <c r="T219">
        <v>187002</v>
      </c>
      <c r="U219">
        <v>367577</v>
      </c>
      <c r="V219">
        <v>-367577</v>
      </c>
      <c r="X219" s="27" t="str">
        <f>VLOOKUP(Результат[[#This Row],[Тип средств]],Таблица4[],2,0)</f>
        <v>Бюджетные средства (Бюджет муниципального образования)</v>
      </c>
      <c r="Y219" s="27" t="str">
        <f>VLOOKUP(Результат[[#This Row],[Тип средств]],Таблица4[],3,0)</f>
        <v>Местный бюджет</v>
      </c>
      <c r="Z219" s="27" t="str">
        <f>IF(LEFT(Результат[[#This Row],[ЦСР]],2)="06",VLOOKUP(Результат[[#This Row],[ЦСР]],Таблица3[[ЦСР]:[Пункт подпрограммы]],4,0),"")</f>
        <v>1.1.4</v>
      </c>
      <c r="AA21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1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19" s="27" t="str">
        <f t="shared" si="3"/>
        <v>КФКиС</v>
      </c>
    </row>
    <row r="220" spans="1:29" x14ac:dyDescent="0.25">
      <c r="A220" t="s">
        <v>22</v>
      </c>
      <c r="B220">
        <v>1101</v>
      </c>
      <c r="C220" t="s">
        <v>40</v>
      </c>
      <c r="D220">
        <v>611</v>
      </c>
      <c r="E220">
        <v>400010</v>
      </c>
      <c r="F220">
        <v>241</v>
      </c>
      <c r="G220">
        <v>349006</v>
      </c>
      <c r="H220" t="s">
        <v>32</v>
      </c>
      <c r="J220">
        <v>120</v>
      </c>
      <c r="K220">
        <v>272042534</v>
      </c>
      <c r="L220">
        <v>0</v>
      </c>
      <c r="M220">
        <v>0</v>
      </c>
      <c r="N220">
        <v>0</v>
      </c>
      <c r="O220">
        <v>0</v>
      </c>
      <c r="P220">
        <v>0</v>
      </c>
      <c r="Q220">
        <v>20000</v>
      </c>
      <c r="R220">
        <v>70000</v>
      </c>
      <c r="S220">
        <v>0</v>
      </c>
      <c r="T220">
        <v>73900</v>
      </c>
      <c r="U220">
        <v>163900</v>
      </c>
      <c r="V220">
        <v>-163900</v>
      </c>
      <c r="X220" s="27" t="str">
        <f>VLOOKUP(Результат[[#This Row],[Тип средств]],Таблица4[],2,0)</f>
        <v>Бюджетные средства (Бюджет муниципального образования)</v>
      </c>
      <c r="Y220" s="27" t="str">
        <f>VLOOKUP(Результат[[#This Row],[Тип средств]],Таблица4[],3,0)</f>
        <v>Местный бюджет</v>
      </c>
      <c r="Z220" s="27" t="str">
        <f>IF(LEFT(Результат[[#This Row],[ЦСР]],2)="06",VLOOKUP(Результат[[#This Row],[ЦСР]],Таблица3[[ЦСР]:[Пункт подпрограммы]],4,0),"")</f>
        <v>1.1.4</v>
      </c>
      <c r="AA22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0" s="27" t="str">
        <f t="shared" si="3"/>
        <v>КФКиС</v>
      </c>
    </row>
    <row r="221" spans="1:29" x14ac:dyDescent="0.25">
      <c r="A221" t="s">
        <v>22</v>
      </c>
      <c r="B221">
        <v>1101</v>
      </c>
      <c r="C221" t="s">
        <v>40</v>
      </c>
      <c r="D221">
        <v>621</v>
      </c>
      <c r="E221">
        <v>400010</v>
      </c>
      <c r="F221">
        <v>241</v>
      </c>
      <c r="G221">
        <v>211001</v>
      </c>
      <c r="H221" t="s">
        <v>33</v>
      </c>
      <c r="J221">
        <v>910</v>
      </c>
      <c r="K221">
        <v>272042534</v>
      </c>
      <c r="L221">
        <v>-250000</v>
      </c>
      <c r="M221">
        <v>0</v>
      </c>
      <c r="N221">
        <v>0</v>
      </c>
      <c r="O221">
        <v>7827735.5700000003</v>
      </c>
      <c r="P221">
        <v>-8077735.5700000003</v>
      </c>
      <c r="Q221">
        <v>12590000</v>
      </c>
      <c r="R221">
        <v>20793200</v>
      </c>
      <c r="S221">
        <v>10910000</v>
      </c>
      <c r="T221">
        <v>18256500</v>
      </c>
      <c r="U221">
        <v>62549700</v>
      </c>
      <c r="V221">
        <v>-62799700</v>
      </c>
      <c r="X221" s="27" t="str">
        <f>VLOOKUP(Результат[[#This Row],[Тип средств]],Таблица4[],2,0)</f>
        <v>Бюджетные средства (Бюджет муниципального образования)</v>
      </c>
      <c r="Y221" s="27" t="str">
        <f>VLOOKUP(Результат[[#This Row],[Тип средств]],Таблица4[],3,0)</f>
        <v>Местный бюджет</v>
      </c>
      <c r="Z221" s="27" t="str">
        <f>IF(LEFT(Результат[[#This Row],[ЦСР]],2)="06",VLOOKUP(Результат[[#This Row],[ЦСР]],Таблица3[[ЦСР]:[Пункт подпрограммы]],4,0),"")</f>
        <v>1.1.4</v>
      </c>
      <c r="AA22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1" s="27" t="str">
        <f t="shared" si="3"/>
        <v>КФКиС</v>
      </c>
    </row>
    <row r="222" spans="1:29" x14ac:dyDescent="0.25">
      <c r="A222" t="s">
        <v>22</v>
      </c>
      <c r="B222">
        <v>1101</v>
      </c>
      <c r="C222" t="s">
        <v>40</v>
      </c>
      <c r="D222">
        <v>621</v>
      </c>
      <c r="E222">
        <v>400010</v>
      </c>
      <c r="F222">
        <v>241</v>
      </c>
      <c r="G222">
        <v>211002</v>
      </c>
      <c r="H222" t="s">
        <v>33</v>
      </c>
      <c r="J222">
        <v>910</v>
      </c>
      <c r="K222">
        <v>272042534</v>
      </c>
      <c r="L222">
        <v>0</v>
      </c>
      <c r="M222">
        <v>0</v>
      </c>
      <c r="N222">
        <v>0</v>
      </c>
      <c r="O222">
        <v>8700</v>
      </c>
      <c r="P222">
        <v>-8700</v>
      </c>
      <c r="Q222">
        <v>15000</v>
      </c>
      <c r="R222">
        <v>15000</v>
      </c>
      <c r="S222">
        <v>15000</v>
      </c>
      <c r="T222">
        <v>464100</v>
      </c>
      <c r="U222">
        <v>509100</v>
      </c>
      <c r="V222">
        <v>-509100</v>
      </c>
      <c r="X222" s="27" t="str">
        <f>VLOOKUP(Результат[[#This Row],[Тип средств]],Таблица4[],2,0)</f>
        <v>Бюджетные средства (Бюджет муниципального образования)</v>
      </c>
      <c r="Y222" s="27" t="str">
        <f>VLOOKUP(Результат[[#This Row],[Тип средств]],Таблица4[],3,0)</f>
        <v>Местный бюджет</v>
      </c>
      <c r="Z222" s="27" t="str">
        <f>IF(LEFT(Результат[[#This Row],[ЦСР]],2)="06",VLOOKUP(Результат[[#This Row],[ЦСР]],Таблица3[[ЦСР]:[Пункт подпрограммы]],4,0),"")</f>
        <v>1.1.4</v>
      </c>
      <c r="AA22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2" s="27" t="str">
        <f t="shared" si="3"/>
        <v>КФКиС</v>
      </c>
    </row>
    <row r="223" spans="1:29" x14ac:dyDescent="0.25">
      <c r="A223" t="s">
        <v>22</v>
      </c>
      <c r="B223">
        <v>1101</v>
      </c>
      <c r="C223" t="s">
        <v>40</v>
      </c>
      <c r="D223">
        <v>621</v>
      </c>
      <c r="E223">
        <v>400010</v>
      </c>
      <c r="F223">
        <v>241</v>
      </c>
      <c r="G223">
        <v>212002</v>
      </c>
      <c r="H223" t="s">
        <v>33</v>
      </c>
      <c r="J223">
        <v>910</v>
      </c>
      <c r="K223">
        <v>272042535</v>
      </c>
      <c r="L223">
        <v>0</v>
      </c>
      <c r="M223">
        <v>0</v>
      </c>
      <c r="N223">
        <v>0</v>
      </c>
      <c r="O223">
        <v>9200</v>
      </c>
      <c r="P223">
        <v>-9200</v>
      </c>
      <c r="Q223">
        <v>69800</v>
      </c>
      <c r="R223">
        <v>33800</v>
      </c>
      <c r="S223">
        <v>10800</v>
      </c>
      <c r="T223">
        <v>31800</v>
      </c>
      <c r="U223">
        <v>146200</v>
      </c>
      <c r="V223">
        <v>-146200</v>
      </c>
      <c r="X223" s="27" t="str">
        <f>VLOOKUP(Результат[[#This Row],[Тип средств]],Таблица4[],2,0)</f>
        <v>Бюджетные средства (Бюджет муниципального образования)</v>
      </c>
      <c r="Y223" s="27" t="str">
        <f>VLOOKUP(Результат[[#This Row],[Тип средств]],Таблица4[],3,0)</f>
        <v>Местный бюджет</v>
      </c>
      <c r="Z223" s="27" t="str">
        <f>IF(LEFT(Результат[[#This Row],[ЦСР]],2)="06",VLOOKUP(Результат[[#This Row],[ЦСР]],Таблица3[[ЦСР]:[Пункт подпрограммы]],4,0),"")</f>
        <v>1.1.4</v>
      </c>
      <c r="AA22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3" s="27" t="str">
        <f t="shared" si="3"/>
        <v>КФКиС</v>
      </c>
    </row>
    <row r="224" spans="1:29" x14ac:dyDescent="0.25">
      <c r="A224" t="s">
        <v>22</v>
      </c>
      <c r="B224">
        <v>1101</v>
      </c>
      <c r="C224" t="s">
        <v>40</v>
      </c>
      <c r="D224">
        <v>621</v>
      </c>
      <c r="E224">
        <v>400010</v>
      </c>
      <c r="F224">
        <v>241</v>
      </c>
      <c r="G224">
        <v>213001</v>
      </c>
      <c r="H224" t="s">
        <v>33</v>
      </c>
      <c r="J224">
        <v>910</v>
      </c>
      <c r="K224">
        <v>272042534</v>
      </c>
      <c r="L224">
        <v>0</v>
      </c>
      <c r="M224">
        <v>0</v>
      </c>
      <c r="N224">
        <v>0</v>
      </c>
      <c r="O224">
        <v>1303746</v>
      </c>
      <c r="P224">
        <v>-1303746</v>
      </c>
      <c r="Q224">
        <v>3820300</v>
      </c>
      <c r="R224">
        <v>6297700</v>
      </c>
      <c r="S224">
        <v>3312940</v>
      </c>
      <c r="T224">
        <v>5534560</v>
      </c>
      <c r="U224">
        <v>18965500</v>
      </c>
      <c r="V224">
        <v>-18965500</v>
      </c>
      <c r="X224" s="27" t="str">
        <f>VLOOKUP(Результат[[#This Row],[Тип средств]],Таблица4[],2,0)</f>
        <v>Бюджетные средства (Бюджет муниципального образования)</v>
      </c>
      <c r="Y224" s="27" t="str">
        <f>VLOOKUP(Результат[[#This Row],[Тип средств]],Таблица4[],3,0)</f>
        <v>Местный бюджет</v>
      </c>
      <c r="Z224" s="27" t="str">
        <f>IF(LEFT(Результат[[#This Row],[ЦСР]],2)="06",VLOOKUP(Результат[[#This Row],[ЦСР]],Таблица3[[ЦСР]:[Пункт подпрограммы]],4,0),"")</f>
        <v>1.1.4</v>
      </c>
      <c r="AA22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4" s="27" t="str">
        <f t="shared" si="3"/>
        <v>КФКиС</v>
      </c>
    </row>
    <row r="225" spans="1:29" x14ac:dyDescent="0.25">
      <c r="A225" t="s">
        <v>22</v>
      </c>
      <c r="B225">
        <v>1101</v>
      </c>
      <c r="C225" t="s">
        <v>40</v>
      </c>
      <c r="D225">
        <v>621</v>
      </c>
      <c r="E225">
        <v>400010</v>
      </c>
      <c r="F225">
        <v>241</v>
      </c>
      <c r="G225">
        <v>213002</v>
      </c>
      <c r="H225" t="s">
        <v>33</v>
      </c>
      <c r="J225">
        <v>910</v>
      </c>
      <c r="K225">
        <v>272042621</v>
      </c>
      <c r="L225">
        <v>0</v>
      </c>
      <c r="M225">
        <v>0</v>
      </c>
      <c r="N225">
        <v>0</v>
      </c>
      <c r="O225">
        <v>0</v>
      </c>
      <c r="P225">
        <v>0</v>
      </c>
      <c r="Q225">
        <v>4600</v>
      </c>
      <c r="R225">
        <v>4600</v>
      </c>
      <c r="S225">
        <v>4600</v>
      </c>
      <c r="T225">
        <v>139900</v>
      </c>
      <c r="U225">
        <v>153700</v>
      </c>
      <c r="V225">
        <v>-153700</v>
      </c>
      <c r="X225" s="27" t="str">
        <f>VLOOKUP(Результат[[#This Row],[Тип средств]],Таблица4[],2,0)</f>
        <v>Бюджетные средства (Бюджет муниципального образования)</v>
      </c>
      <c r="Y225" s="27" t="str">
        <f>VLOOKUP(Результат[[#This Row],[Тип средств]],Таблица4[],3,0)</f>
        <v>Местный бюджет</v>
      </c>
      <c r="Z225" s="27" t="str">
        <f>IF(LEFT(Результат[[#This Row],[ЦСР]],2)="06",VLOOKUP(Результат[[#This Row],[ЦСР]],Таблица3[[ЦСР]:[Пункт подпрограммы]],4,0),"")</f>
        <v>1.1.4</v>
      </c>
      <c r="AA22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5" s="27" t="str">
        <f t="shared" si="3"/>
        <v>КФКиС</v>
      </c>
    </row>
    <row r="226" spans="1:29" x14ac:dyDescent="0.25">
      <c r="A226" t="s">
        <v>22</v>
      </c>
      <c r="B226">
        <v>1101</v>
      </c>
      <c r="C226" t="s">
        <v>40</v>
      </c>
      <c r="D226">
        <v>621</v>
      </c>
      <c r="E226">
        <v>400010</v>
      </c>
      <c r="F226">
        <v>241</v>
      </c>
      <c r="G226">
        <v>214001</v>
      </c>
      <c r="H226" t="s">
        <v>33</v>
      </c>
      <c r="J226">
        <v>910</v>
      </c>
      <c r="K226">
        <v>272042621</v>
      </c>
      <c r="L226">
        <v>0</v>
      </c>
      <c r="M226">
        <v>0</v>
      </c>
      <c r="N226">
        <v>0</v>
      </c>
      <c r="O226">
        <v>0</v>
      </c>
      <c r="P226">
        <v>0</v>
      </c>
      <c r="Q226">
        <v>100000</v>
      </c>
      <c r="R226">
        <v>1000000</v>
      </c>
      <c r="S226">
        <v>550600</v>
      </c>
      <c r="T226">
        <v>100000</v>
      </c>
      <c r="U226">
        <v>1750600</v>
      </c>
      <c r="V226">
        <v>-1750600</v>
      </c>
      <c r="X226" s="27" t="str">
        <f>VLOOKUP(Результат[[#This Row],[Тип средств]],Таблица4[],2,0)</f>
        <v>Бюджетные средства (Бюджет муниципального образования)</v>
      </c>
      <c r="Y226" s="27" t="str">
        <f>VLOOKUP(Результат[[#This Row],[Тип средств]],Таблица4[],3,0)</f>
        <v>Местный бюджет</v>
      </c>
      <c r="Z226" s="27" t="str">
        <f>IF(LEFT(Результат[[#This Row],[ЦСР]],2)="06",VLOOKUP(Результат[[#This Row],[ЦСР]],Таблица3[[ЦСР]:[Пункт подпрограммы]],4,0),"")</f>
        <v>1.1.4</v>
      </c>
      <c r="AA22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6" s="27" t="str">
        <f t="shared" si="3"/>
        <v>КФКиС</v>
      </c>
    </row>
    <row r="227" spans="1:29" x14ac:dyDescent="0.25">
      <c r="A227" t="s">
        <v>22</v>
      </c>
      <c r="B227">
        <v>1101</v>
      </c>
      <c r="C227" t="s">
        <v>40</v>
      </c>
      <c r="D227">
        <v>621</v>
      </c>
      <c r="E227">
        <v>400010</v>
      </c>
      <c r="F227">
        <v>241</v>
      </c>
      <c r="G227">
        <v>221001</v>
      </c>
      <c r="H227" t="s">
        <v>33</v>
      </c>
      <c r="J227">
        <v>210</v>
      </c>
      <c r="K227">
        <v>272042534</v>
      </c>
      <c r="L227">
        <v>0</v>
      </c>
      <c r="M227">
        <v>0</v>
      </c>
      <c r="N227">
        <v>0</v>
      </c>
      <c r="O227">
        <v>23040.28</v>
      </c>
      <c r="P227">
        <v>-23040.28</v>
      </c>
      <c r="Q227">
        <v>42000</v>
      </c>
      <c r="R227">
        <v>29000</v>
      </c>
      <c r="S227">
        <v>29000</v>
      </c>
      <c r="T227">
        <v>31200</v>
      </c>
      <c r="U227">
        <v>131200</v>
      </c>
      <c r="V227">
        <v>-131200</v>
      </c>
      <c r="X227" s="27" t="str">
        <f>VLOOKUP(Результат[[#This Row],[Тип средств]],Таблица4[],2,0)</f>
        <v>Бюджетные средства (Бюджет муниципального образования)</v>
      </c>
      <c r="Y227" s="27" t="str">
        <f>VLOOKUP(Результат[[#This Row],[Тип средств]],Таблица4[],3,0)</f>
        <v>Местный бюджет</v>
      </c>
      <c r="Z227" s="27" t="str">
        <f>IF(LEFT(Результат[[#This Row],[ЦСР]],2)="06",VLOOKUP(Результат[[#This Row],[ЦСР]],Таблица3[[ЦСР]:[Пункт подпрограммы]],4,0),"")</f>
        <v>1.1.4</v>
      </c>
      <c r="AA22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7" s="27" t="str">
        <f t="shared" si="3"/>
        <v>КФКиС</v>
      </c>
    </row>
    <row r="228" spans="1:29" x14ac:dyDescent="0.25">
      <c r="A228" t="s">
        <v>22</v>
      </c>
      <c r="B228">
        <v>1101</v>
      </c>
      <c r="C228" t="s">
        <v>40</v>
      </c>
      <c r="D228">
        <v>621</v>
      </c>
      <c r="E228">
        <v>400010</v>
      </c>
      <c r="F228">
        <v>241</v>
      </c>
      <c r="G228">
        <v>222002</v>
      </c>
      <c r="H228" t="s">
        <v>33</v>
      </c>
      <c r="J228">
        <v>210</v>
      </c>
      <c r="K228">
        <v>272042535</v>
      </c>
      <c r="L228">
        <v>0</v>
      </c>
      <c r="M228">
        <v>0</v>
      </c>
      <c r="N228">
        <v>0</v>
      </c>
      <c r="O228">
        <v>0</v>
      </c>
      <c r="P228">
        <v>0</v>
      </c>
      <c r="Q228">
        <v>0</v>
      </c>
      <c r="R228">
        <v>0</v>
      </c>
      <c r="S228">
        <v>55000</v>
      </c>
      <c r="T228">
        <v>0</v>
      </c>
      <c r="U228">
        <v>55000</v>
      </c>
      <c r="V228">
        <v>-55000</v>
      </c>
      <c r="X228" s="27" t="str">
        <f>VLOOKUP(Результат[[#This Row],[Тип средств]],Таблица4[],2,0)</f>
        <v>Бюджетные средства (Бюджет муниципального образования)</v>
      </c>
      <c r="Y228" s="27" t="str">
        <f>VLOOKUP(Результат[[#This Row],[Тип средств]],Таблица4[],3,0)</f>
        <v>Местный бюджет</v>
      </c>
      <c r="Z228" s="27" t="str">
        <f>IF(LEFT(Результат[[#This Row],[ЦСР]],2)="06",VLOOKUP(Результат[[#This Row],[ЦСР]],Таблица3[[ЦСР]:[Пункт подпрограммы]],4,0),"")</f>
        <v>1.1.4</v>
      </c>
      <c r="AA22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8" s="27" t="str">
        <f t="shared" si="3"/>
        <v>КФКиС</v>
      </c>
    </row>
    <row r="229" spans="1:29" x14ac:dyDescent="0.25">
      <c r="A229" t="s">
        <v>22</v>
      </c>
      <c r="B229">
        <v>1101</v>
      </c>
      <c r="C229" t="s">
        <v>40</v>
      </c>
      <c r="D229">
        <v>621</v>
      </c>
      <c r="E229">
        <v>400010</v>
      </c>
      <c r="F229">
        <v>241</v>
      </c>
      <c r="G229">
        <v>223001</v>
      </c>
      <c r="H229" t="s">
        <v>33</v>
      </c>
      <c r="J229">
        <v>210</v>
      </c>
      <c r="K229">
        <v>272042534</v>
      </c>
      <c r="L229">
        <v>0</v>
      </c>
      <c r="M229">
        <v>0</v>
      </c>
      <c r="N229">
        <v>0</v>
      </c>
      <c r="O229">
        <v>0</v>
      </c>
      <c r="P229">
        <v>0</v>
      </c>
      <c r="Q229">
        <v>1200000</v>
      </c>
      <c r="R229">
        <v>1000000</v>
      </c>
      <c r="S229">
        <v>2200000</v>
      </c>
      <c r="T229">
        <v>4751100</v>
      </c>
      <c r="U229">
        <v>9151100</v>
      </c>
      <c r="V229">
        <v>-9151100</v>
      </c>
      <c r="X229" s="27" t="str">
        <f>VLOOKUP(Результат[[#This Row],[Тип средств]],Таблица4[],2,0)</f>
        <v>Бюджетные средства (Бюджет муниципального образования)</v>
      </c>
      <c r="Y229" s="27" t="str">
        <f>VLOOKUP(Результат[[#This Row],[Тип средств]],Таблица4[],3,0)</f>
        <v>Местный бюджет</v>
      </c>
      <c r="Z229" s="27" t="str">
        <f>IF(LEFT(Результат[[#This Row],[ЦСР]],2)="06",VLOOKUP(Результат[[#This Row],[ЦСР]],Таблица3[[ЦСР]:[Пункт подпрограммы]],4,0),"")</f>
        <v>1.1.4</v>
      </c>
      <c r="AA22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2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29" s="27" t="str">
        <f t="shared" si="3"/>
        <v>КФКиС</v>
      </c>
    </row>
    <row r="230" spans="1:29" x14ac:dyDescent="0.25">
      <c r="A230" t="s">
        <v>22</v>
      </c>
      <c r="B230">
        <v>1101</v>
      </c>
      <c r="C230" t="s">
        <v>40</v>
      </c>
      <c r="D230">
        <v>621</v>
      </c>
      <c r="E230">
        <v>400010</v>
      </c>
      <c r="F230">
        <v>241</v>
      </c>
      <c r="G230">
        <v>223002</v>
      </c>
      <c r="H230" t="s">
        <v>33</v>
      </c>
      <c r="J230">
        <v>210</v>
      </c>
      <c r="K230">
        <v>272042534</v>
      </c>
      <c r="L230">
        <v>0</v>
      </c>
      <c r="M230">
        <v>0</v>
      </c>
      <c r="N230">
        <v>0</v>
      </c>
      <c r="O230">
        <v>730428.12</v>
      </c>
      <c r="P230">
        <v>-730428.12</v>
      </c>
      <c r="Q230">
        <v>906700</v>
      </c>
      <c r="R230">
        <v>800000</v>
      </c>
      <c r="S230">
        <v>658200</v>
      </c>
      <c r="T230">
        <v>120000</v>
      </c>
      <c r="U230">
        <v>2484900</v>
      </c>
      <c r="V230">
        <v>-2484900</v>
      </c>
      <c r="X230" s="27" t="str">
        <f>VLOOKUP(Результат[[#This Row],[Тип средств]],Таблица4[],2,0)</f>
        <v>Бюджетные средства (Бюджет муниципального образования)</v>
      </c>
      <c r="Y230" s="27" t="str">
        <f>VLOOKUP(Результат[[#This Row],[Тип средств]],Таблица4[],3,0)</f>
        <v>Местный бюджет</v>
      </c>
      <c r="Z230" s="27" t="str">
        <f>IF(LEFT(Результат[[#This Row],[ЦСР]],2)="06",VLOOKUP(Результат[[#This Row],[ЦСР]],Таблица3[[ЦСР]:[Пункт подпрограммы]],4,0),"")</f>
        <v>1.1.4</v>
      </c>
      <c r="AA23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0" s="27" t="str">
        <f t="shared" si="3"/>
        <v>КФКиС</v>
      </c>
    </row>
    <row r="231" spans="1:29" x14ac:dyDescent="0.25">
      <c r="A231" t="s">
        <v>22</v>
      </c>
      <c r="B231">
        <v>1101</v>
      </c>
      <c r="C231" t="s">
        <v>40</v>
      </c>
      <c r="D231">
        <v>621</v>
      </c>
      <c r="E231">
        <v>400010</v>
      </c>
      <c r="F231">
        <v>241</v>
      </c>
      <c r="G231">
        <v>223003</v>
      </c>
      <c r="H231" t="s">
        <v>33</v>
      </c>
      <c r="J231">
        <v>210</v>
      </c>
      <c r="K231">
        <v>272042534</v>
      </c>
      <c r="L231">
        <v>0</v>
      </c>
      <c r="M231">
        <v>0</v>
      </c>
      <c r="N231">
        <v>0</v>
      </c>
      <c r="O231">
        <v>692048.26</v>
      </c>
      <c r="P231">
        <v>-692048.26</v>
      </c>
      <c r="Q231">
        <v>809200</v>
      </c>
      <c r="R231">
        <v>0</v>
      </c>
      <c r="S231">
        <v>0</v>
      </c>
      <c r="T231">
        <v>0</v>
      </c>
      <c r="U231">
        <v>809200</v>
      </c>
      <c r="V231">
        <v>-809200</v>
      </c>
      <c r="X231" s="27" t="str">
        <f>VLOOKUP(Результат[[#This Row],[Тип средств]],Таблица4[],2,0)</f>
        <v>Бюджетные средства (Бюджет муниципального образования)</v>
      </c>
      <c r="Y231" s="27" t="str">
        <f>VLOOKUP(Результат[[#This Row],[Тип средств]],Таблица4[],3,0)</f>
        <v>Местный бюджет</v>
      </c>
      <c r="Z231" s="27" t="str">
        <f>IF(LEFT(Результат[[#This Row],[ЦСР]],2)="06",VLOOKUP(Результат[[#This Row],[ЦСР]],Таблица3[[ЦСР]:[Пункт подпрограммы]],4,0),"")</f>
        <v>1.1.4</v>
      </c>
      <c r="AA23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1" s="27" t="str">
        <f t="shared" si="3"/>
        <v>КФКиС</v>
      </c>
    </row>
    <row r="232" spans="1:29" x14ac:dyDescent="0.25">
      <c r="A232" t="s">
        <v>22</v>
      </c>
      <c r="B232">
        <v>1101</v>
      </c>
      <c r="C232" t="s">
        <v>40</v>
      </c>
      <c r="D232">
        <v>621</v>
      </c>
      <c r="E232">
        <v>400010</v>
      </c>
      <c r="F232">
        <v>241</v>
      </c>
      <c r="G232">
        <v>223006</v>
      </c>
      <c r="H232" t="s">
        <v>33</v>
      </c>
      <c r="J232">
        <v>210</v>
      </c>
      <c r="K232">
        <v>272042534</v>
      </c>
      <c r="L232">
        <v>0</v>
      </c>
      <c r="M232">
        <v>0</v>
      </c>
      <c r="N232">
        <v>0</v>
      </c>
      <c r="O232">
        <v>2102.8200000000002</v>
      </c>
      <c r="P232">
        <v>-2102.8200000000002</v>
      </c>
      <c r="Q232">
        <v>10000</v>
      </c>
      <c r="R232">
        <v>15000</v>
      </c>
      <c r="S232">
        <v>15000</v>
      </c>
      <c r="T232">
        <v>26900</v>
      </c>
      <c r="U232">
        <v>66900</v>
      </c>
      <c r="V232">
        <v>-66900</v>
      </c>
      <c r="X232" s="27" t="str">
        <f>VLOOKUP(Результат[[#This Row],[Тип средств]],Таблица4[],2,0)</f>
        <v>Бюджетные средства (Бюджет муниципального образования)</v>
      </c>
      <c r="Y232" s="27" t="str">
        <f>VLOOKUP(Результат[[#This Row],[Тип средств]],Таблица4[],3,0)</f>
        <v>Местный бюджет</v>
      </c>
      <c r="Z232" s="27" t="str">
        <f>IF(LEFT(Результат[[#This Row],[ЦСР]],2)="06",VLOOKUP(Результат[[#This Row],[ЦСР]],Таблица3[[ЦСР]:[Пункт подпрограммы]],4,0),"")</f>
        <v>1.1.4</v>
      </c>
      <c r="AA23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2" s="27" t="str">
        <f t="shared" si="3"/>
        <v>КФКиС</v>
      </c>
    </row>
    <row r="233" spans="1:29" x14ac:dyDescent="0.25">
      <c r="A233" t="s">
        <v>22</v>
      </c>
      <c r="B233">
        <v>1101</v>
      </c>
      <c r="C233" t="s">
        <v>40</v>
      </c>
      <c r="D233">
        <v>621</v>
      </c>
      <c r="E233">
        <v>400010</v>
      </c>
      <c r="F233">
        <v>241</v>
      </c>
      <c r="G233">
        <v>225003</v>
      </c>
      <c r="H233" t="s">
        <v>33</v>
      </c>
      <c r="J233">
        <v>210</v>
      </c>
      <c r="K233">
        <v>272042534</v>
      </c>
      <c r="L233">
        <v>0</v>
      </c>
      <c r="M233">
        <v>0</v>
      </c>
      <c r="N233">
        <v>0</v>
      </c>
      <c r="O233">
        <v>0</v>
      </c>
      <c r="P233">
        <v>0</v>
      </c>
      <c r="Q233">
        <v>25000</v>
      </c>
      <c r="R233">
        <v>25000</v>
      </c>
      <c r="S233">
        <v>25000</v>
      </c>
      <c r="T233">
        <v>44500</v>
      </c>
      <c r="U233">
        <v>119500</v>
      </c>
      <c r="V233">
        <v>-119500</v>
      </c>
      <c r="X233" s="27" t="str">
        <f>VLOOKUP(Результат[[#This Row],[Тип средств]],Таблица4[],2,0)</f>
        <v>Бюджетные средства (Бюджет муниципального образования)</v>
      </c>
      <c r="Y233" s="27" t="str">
        <f>VLOOKUP(Результат[[#This Row],[Тип средств]],Таблица4[],3,0)</f>
        <v>Местный бюджет</v>
      </c>
      <c r="Z233" s="27" t="str">
        <f>IF(LEFT(Результат[[#This Row],[ЦСР]],2)="06",VLOOKUP(Результат[[#This Row],[ЦСР]],Таблица3[[ЦСР]:[Пункт подпрограммы]],4,0),"")</f>
        <v>1.1.4</v>
      </c>
      <c r="AA23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3" s="27" t="str">
        <f t="shared" si="3"/>
        <v>КФКиС</v>
      </c>
    </row>
    <row r="234" spans="1:29" x14ac:dyDescent="0.25">
      <c r="A234" t="s">
        <v>22</v>
      </c>
      <c r="B234">
        <v>1101</v>
      </c>
      <c r="C234" t="s">
        <v>40</v>
      </c>
      <c r="D234">
        <v>621</v>
      </c>
      <c r="E234">
        <v>400010</v>
      </c>
      <c r="F234">
        <v>241</v>
      </c>
      <c r="G234">
        <v>225004</v>
      </c>
      <c r="H234" t="s">
        <v>33</v>
      </c>
      <c r="J234">
        <v>210</v>
      </c>
      <c r="K234">
        <v>272042534</v>
      </c>
      <c r="L234">
        <v>0</v>
      </c>
      <c r="M234">
        <v>0</v>
      </c>
      <c r="N234">
        <v>0</v>
      </c>
      <c r="O234">
        <v>9200</v>
      </c>
      <c r="P234">
        <v>-9200</v>
      </c>
      <c r="Q234">
        <v>12800</v>
      </c>
      <c r="R234">
        <v>16800</v>
      </c>
      <c r="S234">
        <v>83000</v>
      </c>
      <c r="T234">
        <v>10900</v>
      </c>
      <c r="U234">
        <v>123500</v>
      </c>
      <c r="V234">
        <v>-123500</v>
      </c>
      <c r="X234" s="27" t="str">
        <f>VLOOKUP(Результат[[#This Row],[Тип средств]],Таблица4[],2,0)</f>
        <v>Бюджетные средства (Бюджет муниципального образования)</v>
      </c>
      <c r="Y234" s="27" t="str">
        <f>VLOOKUP(Результат[[#This Row],[Тип средств]],Таблица4[],3,0)</f>
        <v>Местный бюджет</v>
      </c>
      <c r="Z234" s="27" t="str">
        <f>IF(LEFT(Результат[[#This Row],[ЦСР]],2)="06",VLOOKUP(Результат[[#This Row],[ЦСР]],Таблица3[[ЦСР]:[Пункт подпрограммы]],4,0),"")</f>
        <v>1.1.4</v>
      </c>
      <c r="AA23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4" s="27" t="str">
        <f t="shared" si="3"/>
        <v>КФКиС</v>
      </c>
    </row>
    <row r="235" spans="1:29" x14ac:dyDescent="0.25">
      <c r="A235" t="s">
        <v>22</v>
      </c>
      <c r="B235">
        <v>1101</v>
      </c>
      <c r="C235" t="s">
        <v>40</v>
      </c>
      <c r="D235">
        <v>621</v>
      </c>
      <c r="E235">
        <v>400010</v>
      </c>
      <c r="F235">
        <v>241</v>
      </c>
      <c r="G235">
        <v>225005</v>
      </c>
      <c r="H235" t="s">
        <v>33</v>
      </c>
      <c r="J235">
        <v>210</v>
      </c>
      <c r="K235">
        <v>272042534</v>
      </c>
      <c r="L235">
        <v>0</v>
      </c>
      <c r="M235">
        <v>0</v>
      </c>
      <c r="N235">
        <v>0</v>
      </c>
      <c r="O235">
        <v>13670</v>
      </c>
      <c r="P235">
        <v>-13670</v>
      </c>
      <c r="Q235">
        <v>72000</v>
      </c>
      <c r="R235">
        <v>108000</v>
      </c>
      <c r="S235">
        <v>108000</v>
      </c>
      <c r="T235">
        <v>144000</v>
      </c>
      <c r="U235">
        <v>432000</v>
      </c>
      <c r="V235">
        <v>-432000</v>
      </c>
      <c r="X235" s="27" t="str">
        <f>VLOOKUP(Результат[[#This Row],[Тип средств]],Таблица4[],2,0)</f>
        <v>Бюджетные средства (Бюджет муниципального образования)</v>
      </c>
      <c r="Y235" s="27" t="str">
        <f>VLOOKUP(Результат[[#This Row],[Тип средств]],Таблица4[],3,0)</f>
        <v>Местный бюджет</v>
      </c>
      <c r="Z235" s="27" t="str">
        <f>IF(LEFT(Результат[[#This Row],[ЦСР]],2)="06",VLOOKUP(Результат[[#This Row],[ЦСР]],Таблица3[[ЦСР]:[Пункт подпрограммы]],4,0),"")</f>
        <v>1.1.4</v>
      </c>
      <c r="AA23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5" s="27" t="str">
        <f t="shared" si="3"/>
        <v>КФКиС</v>
      </c>
    </row>
    <row r="236" spans="1:29" x14ac:dyDescent="0.25">
      <c r="A236" t="s">
        <v>22</v>
      </c>
      <c r="B236">
        <v>1101</v>
      </c>
      <c r="C236" t="s">
        <v>40</v>
      </c>
      <c r="D236">
        <v>621</v>
      </c>
      <c r="E236">
        <v>400010</v>
      </c>
      <c r="F236">
        <v>241</v>
      </c>
      <c r="G236">
        <v>226002</v>
      </c>
      <c r="H236" t="s">
        <v>33</v>
      </c>
      <c r="J236">
        <v>210</v>
      </c>
      <c r="K236">
        <v>272042535</v>
      </c>
      <c r="L236">
        <v>0</v>
      </c>
      <c r="M236">
        <v>0</v>
      </c>
      <c r="N236">
        <v>0</v>
      </c>
      <c r="O236">
        <v>0</v>
      </c>
      <c r="P236">
        <v>0</v>
      </c>
      <c r="Q236">
        <v>0</v>
      </c>
      <c r="R236">
        <v>0</v>
      </c>
      <c r="S236">
        <v>0</v>
      </c>
      <c r="T236">
        <v>104840</v>
      </c>
      <c r="U236">
        <v>104840</v>
      </c>
      <c r="V236">
        <v>-104840</v>
      </c>
      <c r="X236" s="27" t="str">
        <f>VLOOKUP(Результат[[#This Row],[Тип средств]],Таблица4[],2,0)</f>
        <v>Бюджетные средства (Бюджет муниципального образования)</v>
      </c>
      <c r="Y236" s="27" t="str">
        <f>VLOOKUP(Результат[[#This Row],[Тип средств]],Таблица4[],3,0)</f>
        <v>Местный бюджет</v>
      </c>
      <c r="Z236" s="27" t="str">
        <f>IF(LEFT(Результат[[#This Row],[ЦСР]],2)="06",VLOOKUP(Результат[[#This Row],[ЦСР]],Таблица3[[ЦСР]:[Пункт подпрограммы]],4,0),"")</f>
        <v>1.1.4</v>
      </c>
      <c r="AA23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6" s="27" t="str">
        <f t="shared" si="3"/>
        <v>КФКиС</v>
      </c>
    </row>
    <row r="237" spans="1:29" x14ac:dyDescent="0.25">
      <c r="A237" t="s">
        <v>22</v>
      </c>
      <c r="B237">
        <v>1101</v>
      </c>
      <c r="C237" t="s">
        <v>40</v>
      </c>
      <c r="D237">
        <v>621</v>
      </c>
      <c r="E237">
        <v>400010</v>
      </c>
      <c r="F237">
        <v>241</v>
      </c>
      <c r="G237">
        <v>226002</v>
      </c>
      <c r="H237" t="s">
        <v>33</v>
      </c>
      <c r="J237">
        <v>910</v>
      </c>
      <c r="K237">
        <v>272042535</v>
      </c>
      <c r="L237">
        <v>0</v>
      </c>
      <c r="M237">
        <v>0</v>
      </c>
      <c r="N237">
        <v>0</v>
      </c>
      <c r="O237">
        <v>280461.44</v>
      </c>
      <c r="P237">
        <v>-280461.44</v>
      </c>
      <c r="Q237">
        <v>1347900</v>
      </c>
      <c r="R237">
        <v>731550</v>
      </c>
      <c r="S237">
        <v>212000</v>
      </c>
      <c r="T237">
        <v>547800</v>
      </c>
      <c r="U237">
        <v>2839250</v>
      </c>
      <c r="V237">
        <v>-2839250</v>
      </c>
      <c r="X237" s="27" t="str">
        <f>VLOOKUP(Результат[[#This Row],[Тип средств]],Таблица4[],2,0)</f>
        <v>Бюджетные средства (Бюджет муниципального образования)</v>
      </c>
      <c r="Y237" s="27" t="str">
        <f>VLOOKUP(Результат[[#This Row],[Тип средств]],Таблица4[],3,0)</f>
        <v>Местный бюджет</v>
      </c>
      <c r="Z237" s="27" t="str">
        <f>IF(LEFT(Результат[[#This Row],[ЦСР]],2)="06",VLOOKUP(Результат[[#This Row],[ЦСР]],Таблица3[[ЦСР]:[Пункт подпрограммы]],4,0),"")</f>
        <v>1.1.4</v>
      </c>
      <c r="AA23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7" s="27" t="str">
        <f t="shared" si="3"/>
        <v>КФКиС</v>
      </c>
    </row>
    <row r="238" spans="1:29" x14ac:dyDescent="0.25">
      <c r="A238" t="s">
        <v>22</v>
      </c>
      <c r="B238">
        <v>1101</v>
      </c>
      <c r="C238" t="s">
        <v>40</v>
      </c>
      <c r="D238">
        <v>621</v>
      </c>
      <c r="E238">
        <v>400010</v>
      </c>
      <c r="F238">
        <v>241</v>
      </c>
      <c r="G238">
        <v>226004</v>
      </c>
      <c r="H238" t="s">
        <v>33</v>
      </c>
      <c r="J238">
        <v>210</v>
      </c>
      <c r="K238">
        <v>272042534</v>
      </c>
      <c r="L238">
        <v>0</v>
      </c>
      <c r="M238">
        <v>0</v>
      </c>
      <c r="N238">
        <v>0</v>
      </c>
      <c r="O238">
        <v>51840</v>
      </c>
      <c r="P238">
        <v>-51840</v>
      </c>
      <c r="Q238">
        <v>200000</v>
      </c>
      <c r="R238">
        <v>300000</v>
      </c>
      <c r="S238">
        <v>110000</v>
      </c>
      <c r="T238">
        <v>488300</v>
      </c>
      <c r="U238">
        <v>1098300</v>
      </c>
      <c r="V238">
        <v>-1098300</v>
      </c>
      <c r="X238" s="27" t="str">
        <f>VLOOKUP(Результат[[#This Row],[Тип средств]],Таблица4[],2,0)</f>
        <v>Бюджетные средства (Бюджет муниципального образования)</v>
      </c>
      <c r="Y238" s="27" t="str">
        <f>VLOOKUP(Результат[[#This Row],[Тип средств]],Таблица4[],3,0)</f>
        <v>Местный бюджет</v>
      </c>
      <c r="Z238" s="27" t="str">
        <f>IF(LEFT(Результат[[#This Row],[ЦСР]],2)="06",VLOOKUP(Результат[[#This Row],[ЦСР]],Таблица3[[ЦСР]:[Пункт подпрограммы]],4,0),"")</f>
        <v>1.1.4</v>
      </c>
      <c r="AA23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8" s="27" t="str">
        <f t="shared" si="3"/>
        <v>КФКиС</v>
      </c>
    </row>
    <row r="239" spans="1:29" x14ac:dyDescent="0.25">
      <c r="A239" t="s">
        <v>22</v>
      </c>
      <c r="B239">
        <v>1101</v>
      </c>
      <c r="C239" t="s">
        <v>40</v>
      </c>
      <c r="D239">
        <v>621</v>
      </c>
      <c r="E239">
        <v>400010</v>
      </c>
      <c r="F239">
        <v>241</v>
      </c>
      <c r="G239">
        <v>226005</v>
      </c>
      <c r="H239" t="s">
        <v>33</v>
      </c>
      <c r="J239">
        <v>210</v>
      </c>
      <c r="K239">
        <v>272042534</v>
      </c>
      <c r="L239">
        <v>0</v>
      </c>
      <c r="M239">
        <v>0</v>
      </c>
      <c r="N239">
        <v>0</v>
      </c>
      <c r="O239">
        <v>0</v>
      </c>
      <c r="P239">
        <v>0</v>
      </c>
      <c r="Q239">
        <v>25800</v>
      </c>
      <c r="R239">
        <v>30000</v>
      </c>
      <c r="S239">
        <v>30000</v>
      </c>
      <c r="T239">
        <v>28800</v>
      </c>
      <c r="U239">
        <v>114600</v>
      </c>
      <c r="V239">
        <v>-114600</v>
      </c>
      <c r="X239" s="27" t="str">
        <f>VLOOKUP(Результат[[#This Row],[Тип средств]],Таблица4[],2,0)</f>
        <v>Бюджетные средства (Бюджет муниципального образования)</v>
      </c>
      <c r="Y239" s="27" t="str">
        <f>VLOOKUP(Результат[[#This Row],[Тип средств]],Таблица4[],3,0)</f>
        <v>Местный бюджет</v>
      </c>
      <c r="Z239" s="27" t="str">
        <f>IF(LEFT(Результат[[#This Row],[ЦСР]],2)="06",VLOOKUP(Результат[[#This Row],[ЦСР]],Таблица3[[ЦСР]:[Пункт подпрограммы]],4,0),"")</f>
        <v>1.1.4</v>
      </c>
      <c r="AA23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3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39" s="27" t="str">
        <f t="shared" si="3"/>
        <v>КФКиС</v>
      </c>
    </row>
    <row r="240" spans="1:29" x14ac:dyDescent="0.25">
      <c r="A240" t="s">
        <v>22</v>
      </c>
      <c r="B240">
        <v>1101</v>
      </c>
      <c r="C240" t="s">
        <v>40</v>
      </c>
      <c r="D240">
        <v>621</v>
      </c>
      <c r="E240">
        <v>400010</v>
      </c>
      <c r="F240">
        <v>241</v>
      </c>
      <c r="G240">
        <v>226007</v>
      </c>
      <c r="H240" t="s">
        <v>33</v>
      </c>
      <c r="J240">
        <v>910</v>
      </c>
      <c r="K240">
        <v>272042534</v>
      </c>
      <c r="L240">
        <v>4763</v>
      </c>
      <c r="M240">
        <v>0</v>
      </c>
      <c r="N240">
        <v>0</v>
      </c>
      <c r="O240">
        <v>0</v>
      </c>
      <c r="P240">
        <v>4763</v>
      </c>
      <c r="Q240">
        <v>4763</v>
      </c>
      <c r="R240">
        <v>0</v>
      </c>
      <c r="S240">
        <v>0</v>
      </c>
      <c r="T240">
        <v>0</v>
      </c>
      <c r="U240">
        <v>4763</v>
      </c>
      <c r="V240">
        <v>0</v>
      </c>
      <c r="X240" s="27" t="str">
        <f>VLOOKUP(Результат[[#This Row],[Тип средств]],Таблица4[],2,0)</f>
        <v>Бюджетные средства (Бюджет муниципального образования)</v>
      </c>
      <c r="Y240" s="27" t="str">
        <f>VLOOKUP(Результат[[#This Row],[Тип средств]],Таблица4[],3,0)</f>
        <v>Местный бюджет</v>
      </c>
      <c r="Z240" s="27" t="str">
        <f>IF(LEFT(Результат[[#This Row],[ЦСР]],2)="06",VLOOKUP(Результат[[#This Row],[ЦСР]],Таблица3[[ЦСР]:[Пункт подпрограммы]],4,0),"")</f>
        <v>1.1.4</v>
      </c>
      <c r="AA24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0" s="27" t="str">
        <f t="shared" si="3"/>
        <v>КФКиС</v>
      </c>
    </row>
    <row r="241" spans="1:29" x14ac:dyDescent="0.25">
      <c r="A241" t="s">
        <v>22</v>
      </c>
      <c r="B241">
        <v>1101</v>
      </c>
      <c r="C241" t="s">
        <v>40</v>
      </c>
      <c r="D241">
        <v>621</v>
      </c>
      <c r="E241">
        <v>400010</v>
      </c>
      <c r="F241">
        <v>241</v>
      </c>
      <c r="G241">
        <v>226010</v>
      </c>
      <c r="H241" t="s">
        <v>33</v>
      </c>
      <c r="J241">
        <v>210</v>
      </c>
      <c r="K241">
        <v>272042534</v>
      </c>
      <c r="L241">
        <v>0</v>
      </c>
      <c r="M241">
        <v>0</v>
      </c>
      <c r="N241">
        <v>0</v>
      </c>
      <c r="O241">
        <v>31633.33</v>
      </c>
      <c r="P241">
        <v>-31633.33</v>
      </c>
      <c r="Q241">
        <v>355000</v>
      </c>
      <c r="R241">
        <v>200000</v>
      </c>
      <c r="S241">
        <v>200000</v>
      </c>
      <c r="T241">
        <v>210900</v>
      </c>
      <c r="U241">
        <v>965900</v>
      </c>
      <c r="V241">
        <v>-965900</v>
      </c>
      <c r="X241" s="27" t="str">
        <f>VLOOKUP(Результат[[#This Row],[Тип средств]],Таблица4[],2,0)</f>
        <v>Бюджетные средства (Бюджет муниципального образования)</v>
      </c>
      <c r="Y241" s="27" t="str">
        <f>VLOOKUP(Результат[[#This Row],[Тип средств]],Таблица4[],3,0)</f>
        <v>Местный бюджет</v>
      </c>
      <c r="Z241" s="27" t="str">
        <f>IF(LEFT(Результат[[#This Row],[ЦСР]],2)="06",VLOOKUP(Результат[[#This Row],[ЦСР]],Таблица3[[ЦСР]:[Пункт подпрограммы]],4,0),"")</f>
        <v>1.1.4</v>
      </c>
      <c r="AA24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1" s="27" t="str">
        <f t="shared" si="3"/>
        <v>КФКиС</v>
      </c>
    </row>
    <row r="242" spans="1:29" x14ac:dyDescent="0.25">
      <c r="A242" t="s">
        <v>22</v>
      </c>
      <c r="B242">
        <v>1101</v>
      </c>
      <c r="C242" t="s">
        <v>40</v>
      </c>
      <c r="D242">
        <v>621</v>
      </c>
      <c r="E242">
        <v>400010</v>
      </c>
      <c r="F242">
        <v>241</v>
      </c>
      <c r="G242">
        <v>226011</v>
      </c>
      <c r="H242" t="s">
        <v>33</v>
      </c>
      <c r="J242">
        <v>210</v>
      </c>
      <c r="K242">
        <v>272042534</v>
      </c>
      <c r="L242">
        <v>0</v>
      </c>
      <c r="M242">
        <v>0</v>
      </c>
      <c r="N242">
        <v>0</v>
      </c>
      <c r="O242">
        <v>0</v>
      </c>
      <c r="P242">
        <v>0</v>
      </c>
      <c r="Q242">
        <v>0</v>
      </c>
      <c r="R242">
        <v>0</v>
      </c>
      <c r="S242">
        <v>357400</v>
      </c>
      <c r="T242">
        <v>0</v>
      </c>
      <c r="U242">
        <v>357400</v>
      </c>
      <c r="V242">
        <v>-357400</v>
      </c>
      <c r="X242" s="27" t="str">
        <f>VLOOKUP(Результат[[#This Row],[Тип средств]],Таблица4[],2,0)</f>
        <v>Бюджетные средства (Бюджет муниципального образования)</v>
      </c>
      <c r="Y242" s="27" t="str">
        <f>VLOOKUP(Результат[[#This Row],[Тип средств]],Таблица4[],3,0)</f>
        <v>Местный бюджет</v>
      </c>
      <c r="Z242" s="27" t="str">
        <f>IF(LEFT(Результат[[#This Row],[ЦСР]],2)="06",VLOOKUP(Результат[[#This Row],[ЦСР]],Таблица3[[ЦСР]:[Пункт подпрограммы]],4,0),"")</f>
        <v>1.1.4</v>
      </c>
      <c r="AA24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2" s="27" t="str">
        <f t="shared" si="3"/>
        <v>КФКиС</v>
      </c>
    </row>
    <row r="243" spans="1:29" x14ac:dyDescent="0.25">
      <c r="A243" t="s">
        <v>22</v>
      </c>
      <c r="B243">
        <v>1101</v>
      </c>
      <c r="C243" t="s">
        <v>40</v>
      </c>
      <c r="D243">
        <v>621</v>
      </c>
      <c r="E243">
        <v>400010</v>
      </c>
      <c r="F243">
        <v>241</v>
      </c>
      <c r="G243">
        <v>226012</v>
      </c>
      <c r="H243" t="s">
        <v>33</v>
      </c>
      <c r="J243">
        <v>210</v>
      </c>
      <c r="K243">
        <v>272042534</v>
      </c>
      <c r="L243">
        <v>0</v>
      </c>
      <c r="M243">
        <v>0</v>
      </c>
      <c r="N243">
        <v>0</v>
      </c>
      <c r="O243">
        <v>0</v>
      </c>
      <c r="P243">
        <v>0</v>
      </c>
      <c r="Q243">
        <v>0</v>
      </c>
      <c r="R243">
        <v>99000</v>
      </c>
      <c r="S243">
        <v>99000</v>
      </c>
      <c r="T243">
        <v>0</v>
      </c>
      <c r="U243">
        <v>198000</v>
      </c>
      <c r="V243">
        <v>-198000</v>
      </c>
      <c r="X243" s="27" t="str">
        <f>VLOOKUP(Результат[[#This Row],[Тип средств]],Таблица4[],2,0)</f>
        <v>Бюджетные средства (Бюджет муниципального образования)</v>
      </c>
      <c r="Y243" s="27" t="str">
        <f>VLOOKUP(Результат[[#This Row],[Тип средств]],Таблица4[],3,0)</f>
        <v>Местный бюджет</v>
      </c>
      <c r="Z243" s="27" t="str">
        <f>IF(LEFT(Результат[[#This Row],[ЦСР]],2)="06",VLOOKUP(Результат[[#This Row],[ЦСР]],Таблица3[[ЦСР]:[Пункт подпрограммы]],4,0),"")</f>
        <v>1.1.4</v>
      </c>
      <c r="AA24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3" s="27" t="str">
        <f t="shared" si="3"/>
        <v>КФКиС</v>
      </c>
    </row>
    <row r="244" spans="1:29" x14ac:dyDescent="0.25">
      <c r="A244" t="s">
        <v>22</v>
      </c>
      <c r="B244">
        <v>1101</v>
      </c>
      <c r="C244" t="s">
        <v>40</v>
      </c>
      <c r="D244">
        <v>621</v>
      </c>
      <c r="E244">
        <v>400010</v>
      </c>
      <c r="F244">
        <v>241</v>
      </c>
      <c r="G244">
        <v>266002</v>
      </c>
      <c r="H244" t="s">
        <v>33</v>
      </c>
      <c r="J244">
        <v>910</v>
      </c>
      <c r="K244">
        <v>272042534</v>
      </c>
      <c r="L244">
        <v>250000</v>
      </c>
      <c r="M244">
        <v>0</v>
      </c>
      <c r="N244">
        <v>0</v>
      </c>
      <c r="O244">
        <v>18483.68</v>
      </c>
      <c r="P244">
        <v>231516.32</v>
      </c>
      <c r="Q244">
        <v>60000</v>
      </c>
      <c r="R244">
        <v>60000</v>
      </c>
      <c r="S244">
        <v>60000</v>
      </c>
      <c r="T244">
        <v>70000</v>
      </c>
      <c r="U244">
        <v>250000</v>
      </c>
      <c r="V244">
        <v>0</v>
      </c>
      <c r="X244" s="27" t="str">
        <f>VLOOKUP(Результат[[#This Row],[Тип средств]],Таблица4[],2,0)</f>
        <v>Бюджетные средства (Бюджет муниципального образования)</v>
      </c>
      <c r="Y244" s="27" t="str">
        <f>VLOOKUP(Результат[[#This Row],[Тип средств]],Таблица4[],3,0)</f>
        <v>Местный бюджет</v>
      </c>
      <c r="Z244" s="27" t="str">
        <f>IF(LEFT(Результат[[#This Row],[ЦСР]],2)="06",VLOOKUP(Результат[[#This Row],[ЦСР]],Таблица3[[ЦСР]:[Пункт подпрограммы]],4,0),"")</f>
        <v>1.1.4</v>
      </c>
      <c r="AA24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4" s="27" t="str">
        <f t="shared" si="3"/>
        <v>КФКиС</v>
      </c>
    </row>
    <row r="245" spans="1:29" x14ac:dyDescent="0.25">
      <c r="A245" t="s">
        <v>22</v>
      </c>
      <c r="B245">
        <v>1101</v>
      </c>
      <c r="C245" t="s">
        <v>40</v>
      </c>
      <c r="D245">
        <v>621</v>
      </c>
      <c r="E245">
        <v>400010</v>
      </c>
      <c r="F245">
        <v>241</v>
      </c>
      <c r="G245">
        <v>267001</v>
      </c>
      <c r="H245" t="s">
        <v>33</v>
      </c>
      <c r="J245">
        <v>910</v>
      </c>
      <c r="K245">
        <v>272042534</v>
      </c>
      <c r="L245">
        <v>-4763</v>
      </c>
      <c r="M245">
        <v>0</v>
      </c>
      <c r="N245">
        <v>0</v>
      </c>
      <c r="O245">
        <v>0</v>
      </c>
      <c r="P245">
        <v>-4763</v>
      </c>
      <c r="Q245">
        <v>0</v>
      </c>
      <c r="R245">
        <v>20000</v>
      </c>
      <c r="S245">
        <v>40000</v>
      </c>
      <c r="T245">
        <v>35237</v>
      </c>
      <c r="U245">
        <v>95237</v>
      </c>
      <c r="V245">
        <v>-100000</v>
      </c>
      <c r="X245" s="27" t="str">
        <f>VLOOKUP(Результат[[#This Row],[Тип средств]],Таблица4[],2,0)</f>
        <v>Бюджетные средства (Бюджет муниципального образования)</v>
      </c>
      <c r="Y245" s="27" t="str">
        <f>VLOOKUP(Результат[[#This Row],[Тип средств]],Таблица4[],3,0)</f>
        <v>Местный бюджет</v>
      </c>
      <c r="Z245" s="27" t="str">
        <f>IF(LEFT(Результат[[#This Row],[ЦСР]],2)="06",VLOOKUP(Результат[[#This Row],[ЦСР]],Таблица3[[ЦСР]:[Пункт подпрограммы]],4,0),"")</f>
        <v>1.1.4</v>
      </c>
      <c r="AA24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5" s="27" t="str">
        <f t="shared" si="3"/>
        <v>КФКиС</v>
      </c>
    </row>
    <row r="246" spans="1:29" x14ac:dyDescent="0.25">
      <c r="A246" t="s">
        <v>22</v>
      </c>
      <c r="B246">
        <v>1101</v>
      </c>
      <c r="C246" t="s">
        <v>40</v>
      </c>
      <c r="D246">
        <v>621</v>
      </c>
      <c r="E246">
        <v>400010</v>
      </c>
      <c r="F246">
        <v>241</v>
      </c>
      <c r="G246">
        <v>267002</v>
      </c>
      <c r="H246" t="s">
        <v>33</v>
      </c>
      <c r="J246">
        <v>910</v>
      </c>
      <c r="K246">
        <v>272042534</v>
      </c>
      <c r="L246">
        <v>0</v>
      </c>
      <c r="M246">
        <v>0</v>
      </c>
      <c r="N246">
        <v>0</v>
      </c>
      <c r="O246">
        <v>0</v>
      </c>
      <c r="P246">
        <v>0</v>
      </c>
      <c r="Q246">
        <v>0</v>
      </c>
      <c r="R246">
        <v>6040</v>
      </c>
      <c r="S246">
        <v>12080</v>
      </c>
      <c r="T246">
        <v>12080</v>
      </c>
      <c r="U246">
        <v>30200</v>
      </c>
      <c r="V246">
        <v>-30200</v>
      </c>
      <c r="X246" s="27" t="str">
        <f>VLOOKUP(Результат[[#This Row],[Тип средств]],Таблица4[],2,0)</f>
        <v>Бюджетные средства (Бюджет муниципального образования)</v>
      </c>
      <c r="Y246" s="27" t="str">
        <f>VLOOKUP(Результат[[#This Row],[Тип средств]],Таблица4[],3,0)</f>
        <v>Местный бюджет</v>
      </c>
      <c r="Z246" s="27" t="str">
        <f>IF(LEFT(Результат[[#This Row],[ЦСР]],2)="06",VLOOKUP(Результат[[#This Row],[ЦСР]],Таблица3[[ЦСР]:[Пункт подпрограммы]],4,0),"")</f>
        <v>1.1.4</v>
      </c>
      <c r="AA24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6" s="27" t="str">
        <f t="shared" si="3"/>
        <v>КФКиС</v>
      </c>
    </row>
    <row r="247" spans="1:29" x14ac:dyDescent="0.25">
      <c r="A247" t="s">
        <v>22</v>
      </c>
      <c r="B247">
        <v>1101</v>
      </c>
      <c r="C247" t="s">
        <v>40</v>
      </c>
      <c r="D247">
        <v>621</v>
      </c>
      <c r="E247">
        <v>400010</v>
      </c>
      <c r="F247">
        <v>241</v>
      </c>
      <c r="G247">
        <v>291001</v>
      </c>
      <c r="H247" t="s">
        <v>33</v>
      </c>
      <c r="J247">
        <v>910</v>
      </c>
      <c r="K247">
        <v>272042534</v>
      </c>
      <c r="L247">
        <v>0</v>
      </c>
      <c r="M247">
        <v>0</v>
      </c>
      <c r="N247">
        <v>0</v>
      </c>
      <c r="O247">
        <v>0</v>
      </c>
      <c r="P247">
        <v>0</v>
      </c>
      <c r="Q247">
        <v>200321</v>
      </c>
      <c r="R247">
        <v>48273</v>
      </c>
      <c r="S247">
        <v>47779</v>
      </c>
      <c r="T247">
        <v>44327</v>
      </c>
      <c r="U247">
        <v>340700</v>
      </c>
      <c r="V247">
        <v>-340700</v>
      </c>
      <c r="X247" s="27" t="str">
        <f>VLOOKUP(Результат[[#This Row],[Тип средств]],Таблица4[],2,0)</f>
        <v>Бюджетные средства (Бюджет муниципального образования)</v>
      </c>
      <c r="Y247" s="27" t="str">
        <f>VLOOKUP(Результат[[#This Row],[Тип средств]],Таблица4[],3,0)</f>
        <v>Местный бюджет</v>
      </c>
      <c r="Z247" s="27" t="str">
        <f>IF(LEFT(Результат[[#This Row],[ЦСР]],2)="06",VLOOKUP(Результат[[#This Row],[ЦСР]],Таблица3[[ЦСР]:[Пункт подпрограммы]],4,0),"")</f>
        <v>1.1.4</v>
      </c>
      <c r="AA24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7" s="27" t="str">
        <f t="shared" si="3"/>
        <v>КФКиС</v>
      </c>
    </row>
    <row r="248" spans="1:29" x14ac:dyDescent="0.25">
      <c r="A248" t="s">
        <v>22</v>
      </c>
      <c r="B248">
        <v>1101</v>
      </c>
      <c r="C248" t="s">
        <v>40</v>
      </c>
      <c r="D248">
        <v>621</v>
      </c>
      <c r="E248">
        <v>400010</v>
      </c>
      <c r="F248">
        <v>241</v>
      </c>
      <c r="G248">
        <v>341001</v>
      </c>
      <c r="H248" t="s">
        <v>33</v>
      </c>
      <c r="J248">
        <v>210</v>
      </c>
      <c r="K248">
        <v>272042534</v>
      </c>
      <c r="L248">
        <v>0</v>
      </c>
      <c r="M248">
        <v>0</v>
      </c>
      <c r="N248">
        <v>0</v>
      </c>
      <c r="O248">
        <v>0</v>
      </c>
      <c r="P248">
        <v>0</v>
      </c>
      <c r="Q248">
        <v>0</v>
      </c>
      <c r="R248">
        <v>0</v>
      </c>
      <c r="S248">
        <v>55700</v>
      </c>
      <c r="T248">
        <v>0</v>
      </c>
      <c r="U248">
        <v>55700</v>
      </c>
      <c r="V248">
        <v>-55700</v>
      </c>
      <c r="X248" s="27" t="str">
        <f>VLOOKUP(Результат[[#This Row],[Тип средств]],Таблица4[],2,0)</f>
        <v>Бюджетные средства (Бюджет муниципального образования)</v>
      </c>
      <c r="Y248" s="27" t="str">
        <f>VLOOKUP(Результат[[#This Row],[Тип средств]],Таблица4[],3,0)</f>
        <v>Местный бюджет</v>
      </c>
      <c r="Z248" s="27" t="str">
        <f>IF(LEFT(Результат[[#This Row],[ЦСР]],2)="06",VLOOKUP(Результат[[#This Row],[ЦСР]],Таблица3[[ЦСР]:[Пункт подпрограммы]],4,0),"")</f>
        <v>1.1.4</v>
      </c>
      <c r="AA24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8" s="27" t="str">
        <f t="shared" si="3"/>
        <v>КФКиС</v>
      </c>
    </row>
    <row r="249" spans="1:29" x14ac:dyDescent="0.25">
      <c r="A249" t="s">
        <v>22</v>
      </c>
      <c r="B249">
        <v>1101</v>
      </c>
      <c r="C249" t="s">
        <v>40</v>
      </c>
      <c r="D249">
        <v>621</v>
      </c>
      <c r="E249">
        <v>400010</v>
      </c>
      <c r="F249">
        <v>241</v>
      </c>
      <c r="G249">
        <v>345003</v>
      </c>
      <c r="H249" t="s">
        <v>33</v>
      </c>
      <c r="J249">
        <v>210</v>
      </c>
      <c r="K249">
        <v>272042534</v>
      </c>
      <c r="L249">
        <v>0</v>
      </c>
      <c r="M249">
        <v>0</v>
      </c>
      <c r="N249">
        <v>0</v>
      </c>
      <c r="O249">
        <v>0</v>
      </c>
      <c r="P249">
        <v>0</v>
      </c>
      <c r="Q249">
        <v>0</v>
      </c>
      <c r="R249">
        <v>0</v>
      </c>
      <c r="S249">
        <v>259200</v>
      </c>
      <c r="T249">
        <v>0</v>
      </c>
      <c r="U249">
        <v>259200</v>
      </c>
      <c r="V249">
        <v>-259200</v>
      </c>
      <c r="X249" s="27" t="str">
        <f>VLOOKUP(Результат[[#This Row],[Тип средств]],Таблица4[],2,0)</f>
        <v>Бюджетные средства (Бюджет муниципального образования)</v>
      </c>
      <c r="Y249" s="27" t="str">
        <f>VLOOKUP(Результат[[#This Row],[Тип средств]],Таблица4[],3,0)</f>
        <v>Местный бюджет</v>
      </c>
      <c r="Z249" s="27" t="str">
        <f>IF(LEFT(Результат[[#This Row],[ЦСР]],2)="06",VLOOKUP(Результат[[#This Row],[ЦСР]],Таблица3[[ЦСР]:[Пункт подпрограммы]],4,0),"")</f>
        <v>1.1.4</v>
      </c>
      <c r="AA24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4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49" s="27" t="str">
        <f t="shared" si="3"/>
        <v>КФКиС</v>
      </c>
    </row>
    <row r="250" spans="1:29" x14ac:dyDescent="0.25">
      <c r="A250" t="s">
        <v>22</v>
      </c>
      <c r="B250">
        <v>1101</v>
      </c>
      <c r="C250" t="s">
        <v>40</v>
      </c>
      <c r="D250">
        <v>621</v>
      </c>
      <c r="E250">
        <v>400010</v>
      </c>
      <c r="F250">
        <v>241</v>
      </c>
      <c r="G250">
        <v>346001</v>
      </c>
      <c r="H250" t="s">
        <v>33</v>
      </c>
      <c r="J250">
        <v>210</v>
      </c>
      <c r="K250">
        <v>272042534</v>
      </c>
      <c r="L250">
        <v>0</v>
      </c>
      <c r="M250">
        <v>0</v>
      </c>
      <c r="N250">
        <v>0</v>
      </c>
      <c r="O250">
        <v>122924.95</v>
      </c>
      <c r="P250">
        <v>-122924.95</v>
      </c>
      <c r="Q250">
        <v>400000</v>
      </c>
      <c r="R250">
        <v>400000</v>
      </c>
      <c r="S250">
        <v>450000</v>
      </c>
      <c r="T250">
        <v>582700</v>
      </c>
      <c r="U250">
        <v>1832700</v>
      </c>
      <c r="V250">
        <v>-1832700</v>
      </c>
      <c r="X250" s="27" t="str">
        <f>VLOOKUP(Результат[[#This Row],[Тип средств]],Таблица4[],2,0)</f>
        <v>Бюджетные средства (Бюджет муниципального образования)</v>
      </c>
      <c r="Y250" s="27" t="str">
        <f>VLOOKUP(Результат[[#This Row],[Тип средств]],Таблица4[],3,0)</f>
        <v>Местный бюджет</v>
      </c>
      <c r="Z250" s="27" t="str">
        <f>IF(LEFT(Результат[[#This Row],[ЦСР]],2)="06",VLOOKUP(Результат[[#This Row],[ЦСР]],Таблица3[[ЦСР]:[Пункт подпрограммы]],4,0),"")</f>
        <v>1.1.4</v>
      </c>
      <c r="AA25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0" s="27" t="str">
        <f t="shared" si="3"/>
        <v>КФКиС</v>
      </c>
    </row>
    <row r="251" spans="1:29" x14ac:dyDescent="0.25">
      <c r="A251" t="s">
        <v>22</v>
      </c>
      <c r="B251">
        <v>1101</v>
      </c>
      <c r="C251" t="s">
        <v>40</v>
      </c>
      <c r="D251">
        <v>621</v>
      </c>
      <c r="E251">
        <v>400010</v>
      </c>
      <c r="F251">
        <v>241</v>
      </c>
      <c r="G251">
        <v>349001</v>
      </c>
      <c r="H251" t="s">
        <v>33</v>
      </c>
      <c r="J251">
        <v>210</v>
      </c>
      <c r="K251">
        <v>272042534</v>
      </c>
      <c r="L251">
        <v>0</v>
      </c>
      <c r="M251">
        <v>0</v>
      </c>
      <c r="N251">
        <v>0</v>
      </c>
      <c r="O251">
        <v>12169.2</v>
      </c>
      <c r="P251">
        <v>-12169.2</v>
      </c>
      <c r="Q251">
        <v>12250</v>
      </c>
      <c r="R251">
        <v>12250</v>
      </c>
      <c r="S251">
        <v>12250</v>
      </c>
      <c r="T251">
        <v>12250</v>
      </c>
      <c r="U251">
        <v>49000</v>
      </c>
      <c r="V251">
        <v>-49000</v>
      </c>
      <c r="X251" s="27" t="str">
        <f>VLOOKUP(Результат[[#This Row],[Тип средств]],Таблица4[],2,0)</f>
        <v>Бюджетные средства (Бюджет муниципального образования)</v>
      </c>
      <c r="Y251" s="27" t="str">
        <f>VLOOKUP(Результат[[#This Row],[Тип средств]],Таблица4[],3,0)</f>
        <v>Местный бюджет</v>
      </c>
      <c r="Z251" s="27" t="str">
        <f>IF(LEFT(Результат[[#This Row],[ЦСР]],2)="06",VLOOKUP(Результат[[#This Row],[ЦСР]],Таблица3[[ЦСР]:[Пункт подпрограммы]],4,0),"")</f>
        <v>1.1.4</v>
      </c>
      <c r="AA25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1" s="27" t="str">
        <f t="shared" si="3"/>
        <v>КФКиС</v>
      </c>
    </row>
    <row r="252" spans="1:29" x14ac:dyDescent="0.25">
      <c r="A252" t="s">
        <v>22</v>
      </c>
      <c r="B252">
        <v>1101</v>
      </c>
      <c r="C252" t="s">
        <v>40</v>
      </c>
      <c r="D252">
        <v>621</v>
      </c>
      <c r="E252">
        <v>400010</v>
      </c>
      <c r="F252">
        <v>241</v>
      </c>
      <c r="G252">
        <v>349002</v>
      </c>
      <c r="H252" t="s">
        <v>33</v>
      </c>
      <c r="J252">
        <v>210</v>
      </c>
      <c r="K252">
        <v>272042535</v>
      </c>
      <c r="L252">
        <v>0</v>
      </c>
      <c r="M252">
        <v>0</v>
      </c>
      <c r="N252">
        <v>0</v>
      </c>
      <c r="O252">
        <v>0</v>
      </c>
      <c r="P252">
        <v>0</v>
      </c>
      <c r="Q252">
        <v>0</v>
      </c>
      <c r="R252">
        <v>0</v>
      </c>
      <c r="S252">
        <v>13761</v>
      </c>
      <c r="T252">
        <v>0</v>
      </c>
      <c r="U252">
        <v>13761</v>
      </c>
      <c r="V252">
        <v>-13761</v>
      </c>
      <c r="X252" s="27" t="str">
        <f>VLOOKUP(Результат[[#This Row],[Тип средств]],Таблица4[],2,0)</f>
        <v>Бюджетные средства (Бюджет муниципального образования)</v>
      </c>
      <c r="Y252" s="27" t="str">
        <f>VLOOKUP(Результат[[#This Row],[Тип средств]],Таблица4[],3,0)</f>
        <v>Местный бюджет</v>
      </c>
      <c r="Z252" s="27" t="str">
        <f>IF(LEFT(Результат[[#This Row],[ЦСР]],2)="06",VLOOKUP(Результат[[#This Row],[ЦСР]],Таблица3[[ЦСР]:[Пункт подпрограммы]],4,0),"")</f>
        <v>1.1.4</v>
      </c>
      <c r="AA25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2" s="27" t="str">
        <f t="shared" si="3"/>
        <v>КФКиС</v>
      </c>
    </row>
    <row r="253" spans="1:29" x14ac:dyDescent="0.25">
      <c r="A253" t="s">
        <v>22</v>
      </c>
      <c r="B253">
        <v>1101</v>
      </c>
      <c r="C253" t="s">
        <v>41</v>
      </c>
      <c r="D253">
        <v>611</v>
      </c>
      <c r="E253">
        <v>400010</v>
      </c>
      <c r="F253">
        <v>241</v>
      </c>
      <c r="G253">
        <v>226010</v>
      </c>
      <c r="H253" t="s">
        <v>29</v>
      </c>
      <c r="J253">
        <v>120</v>
      </c>
      <c r="K253">
        <v>272042534</v>
      </c>
      <c r="L253">
        <v>-229574</v>
      </c>
      <c r="M253">
        <v>-275490</v>
      </c>
      <c r="N253">
        <v>-298448</v>
      </c>
      <c r="O253">
        <v>0</v>
      </c>
      <c r="P253">
        <v>-229574</v>
      </c>
      <c r="Q253">
        <v>0</v>
      </c>
      <c r="R253">
        <v>0</v>
      </c>
      <c r="S253">
        <v>0</v>
      </c>
      <c r="T253">
        <v>0</v>
      </c>
      <c r="U253">
        <v>0</v>
      </c>
      <c r="V253">
        <v>-229574</v>
      </c>
      <c r="X253" s="27" t="str">
        <f>VLOOKUP(Результат[[#This Row],[Тип средств]],Таблица4[],2,0)</f>
        <v>Бюджетные средства (Бюджет муниципального образования)</v>
      </c>
      <c r="Y253" s="27" t="str">
        <f>VLOOKUP(Результат[[#This Row],[Тип средств]],Таблица4[],3,0)</f>
        <v>Местный бюджет</v>
      </c>
      <c r="Z253" s="27" t="str">
        <f>IF(LEFT(Результат[[#This Row],[ЦСР]],2)="06",VLOOKUP(Результат[[#This Row],[ЦСР]],Таблица3[[ЦСР]:[Пункт подпрограммы]],4,0),"")</f>
        <v>1.1.4</v>
      </c>
      <c r="AA25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3" s="27" t="str">
        <f t="shared" si="3"/>
        <v>КФКиС</v>
      </c>
    </row>
    <row r="254" spans="1:29" x14ac:dyDescent="0.25">
      <c r="A254" t="s">
        <v>22</v>
      </c>
      <c r="B254">
        <v>1101</v>
      </c>
      <c r="C254" t="s">
        <v>41</v>
      </c>
      <c r="D254">
        <v>611</v>
      </c>
      <c r="E254">
        <v>400010</v>
      </c>
      <c r="F254">
        <v>241</v>
      </c>
      <c r="G254">
        <v>226010</v>
      </c>
      <c r="H254" t="s">
        <v>31</v>
      </c>
      <c r="J254">
        <v>120</v>
      </c>
      <c r="K254">
        <v>272042534</v>
      </c>
      <c r="L254">
        <v>-7320</v>
      </c>
      <c r="M254">
        <v>-10607</v>
      </c>
      <c r="N254">
        <v>-52224</v>
      </c>
      <c r="O254">
        <v>0</v>
      </c>
      <c r="P254">
        <v>-7320</v>
      </c>
      <c r="Q254">
        <v>0</v>
      </c>
      <c r="R254">
        <v>0</v>
      </c>
      <c r="S254">
        <v>0</v>
      </c>
      <c r="T254">
        <v>0</v>
      </c>
      <c r="U254">
        <v>0</v>
      </c>
      <c r="V254">
        <v>-7320</v>
      </c>
      <c r="X254" s="27" t="str">
        <f>VLOOKUP(Результат[[#This Row],[Тип средств]],Таблица4[],2,0)</f>
        <v>Бюджетные средства (Бюджет муниципального образования)</v>
      </c>
      <c r="Y254" s="27" t="str">
        <f>VLOOKUP(Результат[[#This Row],[Тип средств]],Таблица4[],3,0)</f>
        <v>Местный бюджет</v>
      </c>
      <c r="Z254" s="27" t="str">
        <f>IF(LEFT(Результат[[#This Row],[ЦСР]],2)="06",VLOOKUP(Результат[[#This Row],[ЦСР]],Таблица3[[ЦСР]:[Пункт подпрограммы]],4,0),"")</f>
        <v>1.1.4</v>
      </c>
      <c r="AA25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4" s="27" t="str">
        <f t="shared" si="3"/>
        <v>КФКиС</v>
      </c>
    </row>
    <row r="255" spans="1:29" x14ac:dyDescent="0.25">
      <c r="A255" t="s">
        <v>22</v>
      </c>
      <c r="B255">
        <v>1101</v>
      </c>
      <c r="C255" t="s">
        <v>41</v>
      </c>
      <c r="D255">
        <v>611</v>
      </c>
      <c r="E255">
        <v>400010</v>
      </c>
      <c r="F255">
        <v>241</v>
      </c>
      <c r="G255">
        <v>226010</v>
      </c>
      <c r="H255" t="s">
        <v>24</v>
      </c>
      <c r="J255">
        <v>120</v>
      </c>
      <c r="K255">
        <v>272042534</v>
      </c>
      <c r="L255">
        <v>-178970</v>
      </c>
      <c r="M255">
        <v>-291748</v>
      </c>
      <c r="N255">
        <v>-397752</v>
      </c>
      <c r="O255">
        <v>0</v>
      </c>
      <c r="P255">
        <v>-178970</v>
      </c>
      <c r="Q255">
        <v>0</v>
      </c>
      <c r="R255">
        <v>0</v>
      </c>
      <c r="S255">
        <v>0</v>
      </c>
      <c r="T255">
        <v>0</v>
      </c>
      <c r="U255">
        <v>0</v>
      </c>
      <c r="V255">
        <v>-178970</v>
      </c>
      <c r="X255" s="27" t="str">
        <f>VLOOKUP(Результат[[#This Row],[Тип средств]],Таблица4[],2,0)</f>
        <v>Бюджетные средства (Бюджет муниципального образования)</v>
      </c>
      <c r="Y255" s="27" t="str">
        <f>VLOOKUP(Результат[[#This Row],[Тип средств]],Таблица4[],3,0)</f>
        <v>Местный бюджет</v>
      </c>
      <c r="Z255" s="27" t="str">
        <f>IF(LEFT(Результат[[#This Row],[ЦСР]],2)="06",VLOOKUP(Результат[[#This Row],[ЦСР]],Таблица3[[ЦСР]:[Пункт подпрограммы]],4,0),"")</f>
        <v>1.1.4</v>
      </c>
      <c r="AA25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5" s="27" t="str">
        <f t="shared" si="3"/>
        <v>КФКиС</v>
      </c>
    </row>
    <row r="256" spans="1:29" x14ac:dyDescent="0.25">
      <c r="A256" t="s">
        <v>22</v>
      </c>
      <c r="B256">
        <v>1101</v>
      </c>
      <c r="C256" t="s">
        <v>41</v>
      </c>
      <c r="D256">
        <v>611</v>
      </c>
      <c r="E256">
        <v>400010</v>
      </c>
      <c r="F256">
        <v>241</v>
      </c>
      <c r="G256">
        <v>226011</v>
      </c>
      <c r="H256" t="s">
        <v>29</v>
      </c>
      <c r="J256">
        <v>120</v>
      </c>
      <c r="K256">
        <v>272042534</v>
      </c>
      <c r="L256">
        <v>-61370</v>
      </c>
      <c r="M256">
        <v>-194599</v>
      </c>
      <c r="N256">
        <v>-340384</v>
      </c>
      <c r="O256">
        <v>0</v>
      </c>
      <c r="P256">
        <v>-61370</v>
      </c>
      <c r="Q256">
        <v>0</v>
      </c>
      <c r="R256">
        <v>0</v>
      </c>
      <c r="S256">
        <v>0</v>
      </c>
      <c r="T256">
        <v>0</v>
      </c>
      <c r="U256">
        <v>0</v>
      </c>
      <c r="V256">
        <v>-61370</v>
      </c>
      <c r="X256" s="27" t="str">
        <f>VLOOKUP(Результат[[#This Row],[Тип средств]],Таблица4[],2,0)</f>
        <v>Бюджетные средства (Бюджет муниципального образования)</v>
      </c>
      <c r="Y256" s="27" t="str">
        <f>VLOOKUP(Результат[[#This Row],[Тип средств]],Таблица4[],3,0)</f>
        <v>Местный бюджет</v>
      </c>
      <c r="Z256" s="27" t="str">
        <f>IF(LEFT(Результат[[#This Row],[ЦСР]],2)="06",VLOOKUP(Результат[[#This Row],[ЦСР]],Таблица3[[ЦСР]:[Пункт подпрограммы]],4,0),"")</f>
        <v>1.1.4</v>
      </c>
      <c r="AA25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6" s="27" t="str">
        <f t="shared" si="3"/>
        <v>КФКиС</v>
      </c>
    </row>
    <row r="257" spans="1:29" x14ac:dyDescent="0.25">
      <c r="A257" t="s">
        <v>22</v>
      </c>
      <c r="B257">
        <v>1101</v>
      </c>
      <c r="C257" t="s">
        <v>41</v>
      </c>
      <c r="D257">
        <v>611</v>
      </c>
      <c r="E257">
        <v>400010</v>
      </c>
      <c r="F257">
        <v>241</v>
      </c>
      <c r="G257">
        <v>226011</v>
      </c>
      <c r="H257" t="s">
        <v>31</v>
      </c>
      <c r="J257">
        <v>120</v>
      </c>
      <c r="K257">
        <v>272042534</v>
      </c>
      <c r="L257">
        <v>-168320</v>
      </c>
      <c r="M257">
        <v>-259840</v>
      </c>
      <c r="N257">
        <v>-304640</v>
      </c>
      <c r="O257">
        <v>0</v>
      </c>
      <c r="P257">
        <v>-168320</v>
      </c>
      <c r="Q257">
        <v>0</v>
      </c>
      <c r="R257">
        <v>0</v>
      </c>
      <c r="S257">
        <v>0</v>
      </c>
      <c r="T257">
        <v>0</v>
      </c>
      <c r="U257">
        <v>0</v>
      </c>
      <c r="V257">
        <v>-168320</v>
      </c>
      <c r="X257" s="27" t="str">
        <f>VLOOKUP(Результат[[#This Row],[Тип средств]],Таблица4[],2,0)</f>
        <v>Бюджетные средства (Бюджет муниципального образования)</v>
      </c>
      <c r="Y257" s="27" t="str">
        <f>VLOOKUP(Результат[[#This Row],[Тип средств]],Таблица4[],3,0)</f>
        <v>Местный бюджет</v>
      </c>
      <c r="Z257" s="27" t="str">
        <f>IF(LEFT(Результат[[#This Row],[ЦСР]],2)="06",VLOOKUP(Результат[[#This Row],[ЦСР]],Таблица3[[ЦСР]:[Пункт подпрограммы]],4,0),"")</f>
        <v>1.1.4</v>
      </c>
      <c r="AA25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7" s="27" t="str">
        <f t="shared" si="3"/>
        <v>КФКиС</v>
      </c>
    </row>
    <row r="258" spans="1:29" x14ac:dyDescent="0.25">
      <c r="A258" t="s">
        <v>22</v>
      </c>
      <c r="B258">
        <v>1101</v>
      </c>
      <c r="C258" t="s">
        <v>41</v>
      </c>
      <c r="D258">
        <v>611</v>
      </c>
      <c r="E258">
        <v>400010</v>
      </c>
      <c r="F258">
        <v>241</v>
      </c>
      <c r="G258">
        <v>310003</v>
      </c>
      <c r="H258" t="s">
        <v>29</v>
      </c>
      <c r="J258">
        <v>120</v>
      </c>
      <c r="K258">
        <v>272042534</v>
      </c>
      <c r="L258">
        <v>-25250</v>
      </c>
      <c r="M258">
        <v>-25250</v>
      </c>
      <c r="N258">
        <v>-25250</v>
      </c>
      <c r="O258">
        <v>0</v>
      </c>
      <c r="P258">
        <v>-25250</v>
      </c>
      <c r="Q258">
        <v>0</v>
      </c>
      <c r="R258">
        <v>0</v>
      </c>
      <c r="S258">
        <v>0</v>
      </c>
      <c r="T258">
        <v>0</v>
      </c>
      <c r="U258">
        <v>0</v>
      </c>
      <c r="V258">
        <v>-25250</v>
      </c>
      <c r="X258" s="27" t="str">
        <f>VLOOKUP(Результат[[#This Row],[Тип средств]],Таблица4[],2,0)</f>
        <v>Бюджетные средства (Бюджет муниципального образования)</v>
      </c>
      <c r="Y258" s="27" t="str">
        <f>VLOOKUP(Результат[[#This Row],[Тип средств]],Таблица4[],3,0)</f>
        <v>Местный бюджет</v>
      </c>
      <c r="Z258" s="27" t="str">
        <f>IF(LEFT(Результат[[#This Row],[ЦСР]],2)="06",VLOOKUP(Результат[[#This Row],[ЦСР]],Таблица3[[ЦСР]:[Пункт подпрограммы]],4,0),"")</f>
        <v>1.1.4</v>
      </c>
      <c r="AA25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8" s="27" t="str">
        <f t="shared" si="3"/>
        <v>КФКиС</v>
      </c>
    </row>
    <row r="259" spans="1:29" x14ac:dyDescent="0.25">
      <c r="A259" t="s">
        <v>22</v>
      </c>
      <c r="B259">
        <v>1101</v>
      </c>
      <c r="C259" t="s">
        <v>41</v>
      </c>
      <c r="D259">
        <v>611</v>
      </c>
      <c r="E259">
        <v>400010</v>
      </c>
      <c r="F259">
        <v>241</v>
      </c>
      <c r="G259">
        <v>310003</v>
      </c>
      <c r="H259" t="s">
        <v>24</v>
      </c>
      <c r="J259">
        <v>120</v>
      </c>
      <c r="K259">
        <v>272042534</v>
      </c>
      <c r="L259">
        <v>-37906</v>
      </c>
      <c r="M259">
        <v>-40000</v>
      </c>
      <c r="N259">
        <v>-40000</v>
      </c>
      <c r="O259">
        <v>0</v>
      </c>
      <c r="P259">
        <v>-37906</v>
      </c>
      <c r="Q259">
        <v>0</v>
      </c>
      <c r="R259">
        <v>0</v>
      </c>
      <c r="S259">
        <v>0</v>
      </c>
      <c r="T259">
        <v>0</v>
      </c>
      <c r="U259">
        <v>0</v>
      </c>
      <c r="V259">
        <v>-37906</v>
      </c>
      <c r="X259" s="27" t="str">
        <f>VLOOKUP(Результат[[#This Row],[Тип средств]],Таблица4[],2,0)</f>
        <v>Бюджетные средства (Бюджет муниципального образования)</v>
      </c>
      <c r="Y259" s="27" t="str">
        <f>VLOOKUP(Результат[[#This Row],[Тип средств]],Таблица4[],3,0)</f>
        <v>Местный бюджет</v>
      </c>
      <c r="Z259" s="27" t="str">
        <f>IF(LEFT(Результат[[#This Row],[ЦСР]],2)="06",VLOOKUP(Результат[[#This Row],[ЦСР]],Таблица3[[ЦСР]:[Пункт подпрограммы]],4,0),"")</f>
        <v>1.1.4</v>
      </c>
      <c r="AA25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5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59" s="27" t="str">
        <f t="shared" si="3"/>
        <v>КФКиС</v>
      </c>
    </row>
    <row r="260" spans="1:29" x14ac:dyDescent="0.25">
      <c r="A260" t="s">
        <v>22</v>
      </c>
      <c r="B260">
        <v>1101</v>
      </c>
      <c r="C260" t="s">
        <v>41</v>
      </c>
      <c r="D260">
        <v>611</v>
      </c>
      <c r="E260">
        <v>400010</v>
      </c>
      <c r="F260">
        <v>241</v>
      </c>
      <c r="G260">
        <v>345001</v>
      </c>
      <c r="H260" t="s">
        <v>29</v>
      </c>
      <c r="J260">
        <v>120</v>
      </c>
      <c r="K260">
        <v>272042534</v>
      </c>
      <c r="L260">
        <v>-27500</v>
      </c>
      <c r="M260">
        <v>-27500</v>
      </c>
      <c r="N260">
        <v>-27500</v>
      </c>
      <c r="O260">
        <v>0</v>
      </c>
      <c r="P260">
        <v>-27500</v>
      </c>
      <c r="Q260">
        <v>0</v>
      </c>
      <c r="R260">
        <v>0</v>
      </c>
      <c r="S260">
        <v>0</v>
      </c>
      <c r="T260">
        <v>0</v>
      </c>
      <c r="U260">
        <v>0</v>
      </c>
      <c r="V260">
        <v>-27500</v>
      </c>
      <c r="X260" s="27" t="str">
        <f>VLOOKUP(Результат[[#This Row],[Тип средств]],Таблица4[],2,0)</f>
        <v>Бюджетные средства (Бюджет муниципального образования)</v>
      </c>
      <c r="Y260" s="27" t="str">
        <f>VLOOKUP(Результат[[#This Row],[Тип средств]],Таблица4[],3,0)</f>
        <v>Местный бюджет</v>
      </c>
      <c r="Z260" s="27" t="str">
        <f>IF(LEFT(Результат[[#This Row],[ЦСР]],2)="06",VLOOKUP(Результат[[#This Row],[ЦСР]],Таблица3[[ЦСР]:[Пункт подпрограммы]],4,0),"")</f>
        <v>1.1.4</v>
      </c>
      <c r="AA26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0" s="27" t="str">
        <f t="shared" si="3"/>
        <v>КФКиС</v>
      </c>
    </row>
    <row r="261" spans="1:29" x14ac:dyDescent="0.25">
      <c r="A261" t="s">
        <v>22</v>
      </c>
      <c r="B261">
        <v>1101</v>
      </c>
      <c r="C261" t="s">
        <v>41</v>
      </c>
      <c r="D261">
        <v>611</v>
      </c>
      <c r="E261">
        <v>400010</v>
      </c>
      <c r="F261">
        <v>241</v>
      </c>
      <c r="G261">
        <v>345001</v>
      </c>
      <c r="H261" t="s">
        <v>32</v>
      </c>
      <c r="J261">
        <v>120</v>
      </c>
      <c r="K261">
        <v>272042534</v>
      </c>
      <c r="L261">
        <v>-25116</v>
      </c>
      <c r="M261">
        <v>0</v>
      </c>
      <c r="N261">
        <v>0</v>
      </c>
      <c r="O261">
        <v>0</v>
      </c>
      <c r="P261">
        <v>-25116</v>
      </c>
      <c r="Q261">
        <v>0</v>
      </c>
      <c r="R261">
        <v>0</v>
      </c>
      <c r="S261">
        <v>0</v>
      </c>
      <c r="T261">
        <v>0</v>
      </c>
      <c r="U261">
        <v>0</v>
      </c>
      <c r="V261">
        <v>-25116</v>
      </c>
      <c r="X261" s="27" t="str">
        <f>VLOOKUP(Результат[[#This Row],[Тип средств]],Таблица4[],2,0)</f>
        <v>Бюджетные средства (Бюджет муниципального образования)</v>
      </c>
      <c r="Y261" s="27" t="str">
        <f>VLOOKUP(Результат[[#This Row],[Тип средств]],Таблица4[],3,0)</f>
        <v>Местный бюджет</v>
      </c>
      <c r="Z261" s="27" t="str">
        <f>IF(LEFT(Результат[[#This Row],[ЦСР]],2)="06",VLOOKUP(Результат[[#This Row],[ЦСР]],Таблица3[[ЦСР]:[Пункт подпрограммы]],4,0),"")</f>
        <v>1.1.4</v>
      </c>
      <c r="AA26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1" s="27" t="str">
        <f t="shared" si="3"/>
        <v>КФКиС</v>
      </c>
    </row>
    <row r="262" spans="1:29" x14ac:dyDescent="0.25">
      <c r="A262" t="s">
        <v>22</v>
      </c>
      <c r="B262">
        <v>1101</v>
      </c>
      <c r="C262" t="s">
        <v>41</v>
      </c>
      <c r="D262">
        <v>611</v>
      </c>
      <c r="E262">
        <v>400010</v>
      </c>
      <c r="F262">
        <v>241</v>
      </c>
      <c r="G262">
        <v>346001</v>
      </c>
      <c r="H262" t="s">
        <v>29</v>
      </c>
      <c r="J262">
        <v>120</v>
      </c>
      <c r="K262">
        <v>272042534</v>
      </c>
      <c r="L262">
        <v>-5250</v>
      </c>
      <c r="M262">
        <v>-5250</v>
      </c>
      <c r="N262">
        <v>-5250</v>
      </c>
      <c r="O262">
        <v>0</v>
      </c>
      <c r="P262">
        <v>-5250</v>
      </c>
      <c r="Q262">
        <v>0</v>
      </c>
      <c r="R262">
        <v>0</v>
      </c>
      <c r="S262">
        <v>0</v>
      </c>
      <c r="T262">
        <v>0</v>
      </c>
      <c r="U262">
        <v>0</v>
      </c>
      <c r="V262">
        <v>-5250</v>
      </c>
      <c r="X262" s="27" t="str">
        <f>VLOOKUP(Результат[[#This Row],[Тип средств]],Таблица4[],2,0)</f>
        <v>Бюджетные средства (Бюджет муниципального образования)</v>
      </c>
      <c r="Y262" s="27" t="str">
        <f>VLOOKUP(Результат[[#This Row],[Тип средств]],Таблица4[],3,0)</f>
        <v>Местный бюджет</v>
      </c>
      <c r="Z262" s="27" t="str">
        <f>IF(LEFT(Результат[[#This Row],[ЦСР]],2)="06",VLOOKUP(Результат[[#This Row],[ЦСР]],Таблица3[[ЦСР]:[Пункт подпрограммы]],4,0),"")</f>
        <v>1.1.4</v>
      </c>
      <c r="AA26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2" s="27" t="str">
        <f t="shared" ref="AC262:AC315" si="4">"КФКиС"</f>
        <v>КФКиС</v>
      </c>
    </row>
    <row r="263" spans="1:29" x14ac:dyDescent="0.25">
      <c r="A263" t="s">
        <v>22</v>
      </c>
      <c r="B263">
        <v>1101</v>
      </c>
      <c r="C263" t="s">
        <v>41</v>
      </c>
      <c r="D263">
        <v>621</v>
      </c>
      <c r="E263">
        <v>400010</v>
      </c>
      <c r="F263">
        <v>241</v>
      </c>
      <c r="G263">
        <v>226010</v>
      </c>
      <c r="H263" t="s">
        <v>33</v>
      </c>
      <c r="J263">
        <v>210</v>
      </c>
      <c r="K263">
        <v>272042534</v>
      </c>
      <c r="L263">
        <v>-316729</v>
      </c>
      <c r="M263">
        <v>-480205</v>
      </c>
      <c r="N263">
        <v>-633647</v>
      </c>
      <c r="O263">
        <v>0</v>
      </c>
      <c r="P263">
        <v>-316729</v>
      </c>
      <c r="Q263">
        <v>0</v>
      </c>
      <c r="R263">
        <v>0</v>
      </c>
      <c r="S263">
        <v>0</v>
      </c>
      <c r="T263">
        <v>0</v>
      </c>
      <c r="U263">
        <v>0</v>
      </c>
      <c r="V263">
        <v>-316729</v>
      </c>
      <c r="X263" s="27" t="str">
        <f>VLOOKUP(Результат[[#This Row],[Тип средств]],Таблица4[],2,0)</f>
        <v>Бюджетные средства (Бюджет муниципального образования)</v>
      </c>
      <c r="Y263" s="27" t="str">
        <f>VLOOKUP(Результат[[#This Row],[Тип средств]],Таблица4[],3,0)</f>
        <v>Местный бюджет</v>
      </c>
      <c r="Z263" s="27" t="str">
        <f>IF(LEFT(Результат[[#This Row],[ЦСР]],2)="06",VLOOKUP(Результат[[#This Row],[ЦСР]],Таблица3[[ЦСР]:[Пункт подпрограммы]],4,0),"")</f>
        <v>1.1.4</v>
      </c>
      <c r="AA26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3" s="27" t="str">
        <f t="shared" si="4"/>
        <v>КФКиС</v>
      </c>
    </row>
    <row r="264" spans="1:29" x14ac:dyDescent="0.25">
      <c r="A264" t="s">
        <v>22</v>
      </c>
      <c r="B264">
        <v>1101</v>
      </c>
      <c r="C264" t="s">
        <v>42</v>
      </c>
      <c r="D264">
        <v>621</v>
      </c>
      <c r="E264">
        <v>400010</v>
      </c>
      <c r="F264">
        <v>241</v>
      </c>
      <c r="G264">
        <v>310003</v>
      </c>
      <c r="H264" t="s">
        <v>33</v>
      </c>
      <c r="J264">
        <v>210</v>
      </c>
      <c r="K264">
        <v>272042534</v>
      </c>
      <c r="L264">
        <v>0</v>
      </c>
      <c r="M264">
        <v>0</v>
      </c>
      <c r="N264">
        <v>0</v>
      </c>
      <c r="O264">
        <v>0</v>
      </c>
      <c r="P264">
        <v>0</v>
      </c>
      <c r="Q264">
        <v>0</v>
      </c>
      <c r="R264">
        <v>81363</v>
      </c>
      <c r="S264">
        <v>0</v>
      </c>
      <c r="T264">
        <v>0</v>
      </c>
      <c r="U264">
        <v>81363</v>
      </c>
      <c r="V264">
        <v>-81363</v>
      </c>
      <c r="X264" s="27" t="str">
        <f>VLOOKUP(Результат[[#This Row],[Тип средств]],Таблица4[],2,0)</f>
        <v>Бюджетные средства (Бюджет муниципального образования)</v>
      </c>
      <c r="Y264" s="27" t="str">
        <f>VLOOKUP(Результат[[#This Row],[Тип средств]],Таблица4[],3,0)</f>
        <v>Местный бюджет</v>
      </c>
      <c r="Z264" s="27" t="str">
        <f>IF(LEFT(Результат[[#This Row],[ЦСР]],2)="06",VLOOKUP(Результат[[#This Row],[ЦСР]],Таблица3[[ЦСР]:[Пункт подпрограммы]],4,0),"")</f>
        <v>1.1.4</v>
      </c>
      <c r="AA26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6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64" s="27" t="str">
        <f t="shared" si="4"/>
        <v>КФКиС</v>
      </c>
    </row>
    <row r="265" spans="1:29" x14ac:dyDescent="0.25">
      <c r="A265" t="s">
        <v>22</v>
      </c>
      <c r="B265">
        <v>1101</v>
      </c>
      <c r="C265" t="s">
        <v>43</v>
      </c>
      <c r="D265">
        <v>611</v>
      </c>
      <c r="E265">
        <v>400010</v>
      </c>
      <c r="F265">
        <v>241</v>
      </c>
      <c r="G265">
        <v>346002</v>
      </c>
      <c r="H265" t="s">
        <v>24</v>
      </c>
      <c r="J265">
        <v>120</v>
      </c>
      <c r="K265">
        <v>272042620</v>
      </c>
      <c r="L265">
        <v>0</v>
      </c>
      <c r="M265">
        <v>0</v>
      </c>
      <c r="N265">
        <v>0</v>
      </c>
      <c r="O265">
        <v>0</v>
      </c>
      <c r="P265">
        <v>0</v>
      </c>
      <c r="Q265">
        <v>0</v>
      </c>
      <c r="R265">
        <v>795000</v>
      </c>
      <c r="S265">
        <v>0</v>
      </c>
      <c r="T265">
        <v>0</v>
      </c>
      <c r="U265">
        <v>795000</v>
      </c>
      <c r="V265">
        <v>-795000</v>
      </c>
      <c r="X265" s="27" t="str">
        <f>VLOOKUP(Результат[[#This Row],[Тип средств]],Таблица4[],2,0)</f>
        <v>Бюджетные средства (Бюджет муниципального образования)</v>
      </c>
      <c r="Y265" s="27" t="str">
        <f>VLOOKUP(Результат[[#This Row],[Тип средств]],Таблица4[],3,0)</f>
        <v>Местный бюджет</v>
      </c>
      <c r="Z265" s="27" t="str">
        <f>IF(LEFT(Результат[[#This Row],[ЦСР]],2)="06",VLOOKUP(Результат[[#This Row],[ЦСР]],Таблица3[[ЦСР]:[Пункт подпрограммы]],4,0),"")</f>
        <v/>
      </c>
      <c r="AA265" s="27" t="str">
        <f>IF(LEFT(Результат[[#This Row],[Пункт подпрограммы]],1)="1","Развитие физической культуры и спорта в городе Нефтеюганске","")</f>
        <v/>
      </c>
      <c r="AB26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5" s="27" t="str">
        <f t="shared" si="4"/>
        <v>КФКиС</v>
      </c>
    </row>
    <row r="266" spans="1:29" x14ac:dyDescent="0.25">
      <c r="A266" t="s">
        <v>22</v>
      </c>
      <c r="B266">
        <v>1101</v>
      </c>
      <c r="C266" t="s">
        <v>44</v>
      </c>
      <c r="D266">
        <v>611</v>
      </c>
      <c r="E266">
        <v>400010</v>
      </c>
      <c r="F266">
        <v>241</v>
      </c>
      <c r="G266">
        <v>225010</v>
      </c>
      <c r="H266" t="s">
        <v>29</v>
      </c>
      <c r="J266">
        <v>110</v>
      </c>
      <c r="K266">
        <v>272042520</v>
      </c>
      <c r="L266">
        <v>0</v>
      </c>
      <c r="M266">
        <v>0</v>
      </c>
      <c r="N266">
        <v>0</v>
      </c>
      <c r="O266">
        <v>0</v>
      </c>
      <c r="P266">
        <v>0</v>
      </c>
      <c r="Q266">
        <v>68500</v>
      </c>
      <c r="R266">
        <v>153700</v>
      </c>
      <c r="S266">
        <v>102700</v>
      </c>
      <c r="T266">
        <v>85700</v>
      </c>
      <c r="U266">
        <v>410600</v>
      </c>
      <c r="V266">
        <v>-410600</v>
      </c>
      <c r="X266" s="27" t="str">
        <f>VLOOKUP(Результат[[#This Row],[Тип средств]],Таблица4[],2,0)</f>
        <v>Бюджетные средства (Бюджет муниципального образования)</v>
      </c>
      <c r="Y266" s="27" t="str">
        <f>VLOOKUP(Результат[[#This Row],[Тип средств]],Таблица4[],3,0)</f>
        <v>Местный бюджет</v>
      </c>
      <c r="Z266" s="27" t="str">
        <f>IF(LEFT(Результат[[#This Row],[ЦСР]],2)="06",VLOOKUP(Результат[[#This Row],[ЦСР]],Таблица3[[ЦСР]:[Пункт подпрограммы]],4,0),"")</f>
        <v/>
      </c>
      <c r="AA266" s="27" t="str">
        <f>IF(LEFT(Результат[[#This Row],[Пункт подпрограммы]],1)="1","Развитие физической культуры и спорта в городе Нефтеюганске","")</f>
        <v/>
      </c>
      <c r="AB26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6" s="27" t="str">
        <f t="shared" si="4"/>
        <v>КФКиС</v>
      </c>
    </row>
    <row r="267" spans="1:29" x14ac:dyDescent="0.25">
      <c r="A267" t="s">
        <v>22</v>
      </c>
      <c r="B267">
        <v>1101</v>
      </c>
      <c r="C267" t="s">
        <v>44</v>
      </c>
      <c r="D267">
        <v>611</v>
      </c>
      <c r="E267">
        <v>400010</v>
      </c>
      <c r="F267">
        <v>241</v>
      </c>
      <c r="G267">
        <v>225010</v>
      </c>
      <c r="H267" t="s">
        <v>31</v>
      </c>
      <c r="J267">
        <v>110</v>
      </c>
      <c r="K267">
        <v>272042520</v>
      </c>
      <c r="L267">
        <v>113496</v>
      </c>
      <c r="M267">
        <v>0</v>
      </c>
      <c r="N267">
        <v>0</v>
      </c>
      <c r="O267">
        <v>9458</v>
      </c>
      <c r="P267">
        <v>104038</v>
      </c>
      <c r="Q267">
        <v>28374</v>
      </c>
      <c r="R267">
        <v>28374</v>
      </c>
      <c r="S267">
        <v>62778</v>
      </c>
      <c r="T267">
        <v>28374</v>
      </c>
      <c r="U267">
        <v>147900</v>
      </c>
      <c r="V267">
        <v>-34404</v>
      </c>
      <c r="X267" s="27" t="str">
        <f>VLOOKUP(Результат[[#This Row],[Тип средств]],Таблица4[],2,0)</f>
        <v>Бюджетные средства (Бюджет муниципального образования)</v>
      </c>
      <c r="Y267" s="27" t="str">
        <f>VLOOKUP(Результат[[#This Row],[Тип средств]],Таблица4[],3,0)</f>
        <v>Местный бюджет</v>
      </c>
      <c r="Z267" s="27" t="str">
        <f>IF(LEFT(Результат[[#This Row],[ЦСР]],2)="06",VLOOKUP(Результат[[#This Row],[ЦСР]],Таблица3[[ЦСР]:[Пункт подпрограммы]],4,0),"")</f>
        <v/>
      </c>
      <c r="AA267" s="27" t="str">
        <f>IF(LEFT(Результат[[#This Row],[Пункт подпрограммы]],1)="1","Развитие физической культуры и спорта в городе Нефтеюганске","")</f>
        <v/>
      </c>
      <c r="AB26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7" s="27" t="str">
        <f t="shared" si="4"/>
        <v>КФКиС</v>
      </c>
    </row>
    <row r="268" spans="1:29" x14ac:dyDescent="0.25">
      <c r="A268" t="s">
        <v>22</v>
      </c>
      <c r="B268">
        <v>1101</v>
      </c>
      <c r="C268" t="s">
        <v>44</v>
      </c>
      <c r="D268">
        <v>611</v>
      </c>
      <c r="E268">
        <v>400010</v>
      </c>
      <c r="F268">
        <v>241</v>
      </c>
      <c r="G268">
        <v>225010</v>
      </c>
      <c r="H268" t="s">
        <v>24</v>
      </c>
      <c r="J268">
        <v>110</v>
      </c>
      <c r="K268">
        <v>272042520</v>
      </c>
      <c r="L268">
        <v>0</v>
      </c>
      <c r="M268">
        <v>0</v>
      </c>
      <c r="N268">
        <v>0</v>
      </c>
      <c r="O268">
        <v>0</v>
      </c>
      <c r="P268">
        <v>0</v>
      </c>
      <c r="Q268">
        <v>47000</v>
      </c>
      <c r="R268">
        <v>47000</v>
      </c>
      <c r="S268">
        <v>47000</v>
      </c>
      <c r="T268">
        <v>50403</v>
      </c>
      <c r="U268">
        <v>191403</v>
      </c>
      <c r="V268">
        <v>-191403</v>
      </c>
      <c r="X268" s="27" t="str">
        <f>VLOOKUP(Результат[[#This Row],[Тип средств]],Таблица4[],2,0)</f>
        <v>Бюджетные средства (Бюджет муниципального образования)</v>
      </c>
      <c r="Y268" s="27" t="str">
        <f>VLOOKUP(Результат[[#This Row],[Тип средств]],Таблица4[],3,0)</f>
        <v>Местный бюджет</v>
      </c>
      <c r="Z268" s="27" t="str">
        <f>IF(LEFT(Результат[[#This Row],[ЦСР]],2)="06",VLOOKUP(Результат[[#This Row],[ЦСР]],Таблица3[[ЦСР]:[Пункт подпрограммы]],4,0),"")</f>
        <v/>
      </c>
      <c r="AA268" s="27" t="str">
        <f>IF(LEFT(Результат[[#This Row],[Пункт подпрограммы]],1)="1","Развитие физической культуры и спорта в городе Нефтеюганске","")</f>
        <v/>
      </c>
      <c r="AB26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8" s="27" t="str">
        <f t="shared" si="4"/>
        <v>КФКиС</v>
      </c>
    </row>
    <row r="269" spans="1:29" x14ac:dyDescent="0.25">
      <c r="A269" t="s">
        <v>22</v>
      </c>
      <c r="B269">
        <v>1101</v>
      </c>
      <c r="C269" t="s">
        <v>44</v>
      </c>
      <c r="D269">
        <v>611</v>
      </c>
      <c r="E269">
        <v>400010</v>
      </c>
      <c r="F269">
        <v>241</v>
      </c>
      <c r="G269">
        <v>225010</v>
      </c>
      <c r="H269" t="s">
        <v>32</v>
      </c>
      <c r="J269">
        <v>110</v>
      </c>
      <c r="K269">
        <v>272042520</v>
      </c>
      <c r="L269">
        <v>1678</v>
      </c>
      <c r="M269">
        <v>0</v>
      </c>
      <c r="N269">
        <v>0</v>
      </c>
      <c r="O269">
        <v>32000</v>
      </c>
      <c r="P269">
        <v>-30322</v>
      </c>
      <c r="Q269">
        <v>33678</v>
      </c>
      <c r="R269">
        <v>48000</v>
      </c>
      <c r="S269">
        <v>16000</v>
      </c>
      <c r="T269">
        <v>0</v>
      </c>
      <c r="U269">
        <v>97678</v>
      </c>
      <c r="V269">
        <v>-96000</v>
      </c>
      <c r="X269" s="27" t="str">
        <f>VLOOKUP(Результат[[#This Row],[Тип средств]],Таблица4[],2,0)</f>
        <v>Бюджетные средства (Бюджет муниципального образования)</v>
      </c>
      <c r="Y269" s="27" t="str">
        <f>VLOOKUP(Результат[[#This Row],[Тип средств]],Таблица4[],3,0)</f>
        <v>Местный бюджет</v>
      </c>
      <c r="Z269" s="27" t="str">
        <f>IF(LEFT(Результат[[#This Row],[ЦСР]],2)="06",VLOOKUP(Результат[[#This Row],[ЦСР]],Таблица3[[ЦСР]:[Пункт подпрограммы]],4,0),"")</f>
        <v/>
      </c>
      <c r="AA269" s="27" t="str">
        <f>IF(LEFT(Результат[[#This Row],[Пункт подпрограммы]],1)="1","Развитие физической культуры и спорта в городе Нефтеюганске","")</f>
        <v/>
      </c>
      <c r="AB26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69" s="27" t="str">
        <f t="shared" si="4"/>
        <v>КФКиС</v>
      </c>
    </row>
    <row r="270" spans="1:29" x14ac:dyDescent="0.25">
      <c r="A270" t="s">
        <v>22</v>
      </c>
      <c r="B270">
        <v>1101</v>
      </c>
      <c r="C270" t="s">
        <v>44</v>
      </c>
      <c r="D270">
        <v>611</v>
      </c>
      <c r="E270">
        <v>400010</v>
      </c>
      <c r="F270">
        <v>241</v>
      </c>
      <c r="G270">
        <v>225010</v>
      </c>
      <c r="H270" t="s">
        <v>29</v>
      </c>
      <c r="J270">
        <v>120</v>
      </c>
      <c r="K270">
        <v>272042520</v>
      </c>
      <c r="L270">
        <v>0</v>
      </c>
      <c r="M270">
        <v>0</v>
      </c>
      <c r="N270">
        <v>0</v>
      </c>
      <c r="O270">
        <v>0</v>
      </c>
      <c r="P270">
        <v>0</v>
      </c>
      <c r="Q270">
        <v>0</v>
      </c>
      <c r="R270">
        <v>0</v>
      </c>
      <c r="S270">
        <v>0</v>
      </c>
      <c r="T270">
        <v>108400</v>
      </c>
      <c r="U270">
        <v>108400</v>
      </c>
      <c r="V270">
        <v>-108400</v>
      </c>
      <c r="X270" s="27" t="str">
        <f>VLOOKUP(Результат[[#This Row],[Тип средств]],Таблица4[],2,0)</f>
        <v>Бюджетные средства (Бюджет муниципального образования)</v>
      </c>
      <c r="Y270" s="27" t="str">
        <f>VLOOKUP(Результат[[#This Row],[Тип средств]],Таблица4[],3,0)</f>
        <v>Местный бюджет</v>
      </c>
      <c r="Z270" s="27" t="str">
        <f>IF(LEFT(Результат[[#This Row],[ЦСР]],2)="06",VLOOKUP(Результат[[#This Row],[ЦСР]],Таблица3[[ЦСР]:[Пункт подпрограммы]],4,0),"")</f>
        <v/>
      </c>
      <c r="AA270" s="27" t="str">
        <f>IF(LEFT(Результат[[#This Row],[Пункт подпрограммы]],1)="1","Развитие физической культуры и спорта в городе Нефтеюганске","")</f>
        <v/>
      </c>
      <c r="AB27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0" s="27" t="str">
        <f t="shared" si="4"/>
        <v>КФКиС</v>
      </c>
    </row>
    <row r="271" spans="1:29" x14ac:dyDescent="0.25">
      <c r="A271" t="s">
        <v>22</v>
      </c>
      <c r="B271">
        <v>1101</v>
      </c>
      <c r="C271" t="s">
        <v>44</v>
      </c>
      <c r="D271">
        <v>611</v>
      </c>
      <c r="E271">
        <v>400010</v>
      </c>
      <c r="F271">
        <v>241</v>
      </c>
      <c r="G271">
        <v>225010</v>
      </c>
      <c r="H271" t="s">
        <v>31</v>
      </c>
      <c r="J271">
        <v>120</v>
      </c>
      <c r="K271">
        <v>272042520</v>
      </c>
      <c r="L271">
        <v>-113496</v>
      </c>
      <c r="M271">
        <v>0</v>
      </c>
      <c r="N271">
        <v>0</v>
      </c>
      <c r="O271">
        <v>0</v>
      </c>
      <c r="P271">
        <v>-113496</v>
      </c>
      <c r="Q271">
        <v>0</v>
      </c>
      <c r="R271">
        <v>0</v>
      </c>
      <c r="S271">
        <v>0</v>
      </c>
      <c r="T271">
        <v>0</v>
      </c>
      <c r="U271">
        <v>0</v>
      </c>
      <c r="V271">
        <v>-113496</v>
      </c>
      <c r="X271" s="27" t="str">
        <f>VLOOKUP(Результат[[#This Row],[Тип средств]],Таблица4[],2,0)</f>
        <v>Бюджетные средства (Бюджет муниципального образования)</v>
      </c>
      <c r="Y271" s="27" t="str">
        <f>VLOOKUP(Результат[[#This Row],[Тип средств]],Таблица4[],3,0)</f>
        <v>Местный бюджет</v>
      </c>
      <c r="Z271" s="27" t="str">
        <f>IF(LEFT(Результат[[#This Row],[ЦСР]],2)="06",VLOOKUP(Результат[[#This Row],[ЦСР]],Таблица3[[ЦСР]:[Пункт подпрограммы]],4,0),"")</f>
        <v/>
      </c>
      <c r="AA271" s="27" t="str">
        <f>IF(LEFT(Результат[[#This Row],[Пункт подпрограммы]],1)="1","Развитие физической культуры и спорта в городе Нефтеюганске","")</f>
        <v/>
      </c>
      <c r="AB27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1" s="27" t="str">
        <f t="shared" si="4"/>
        <v>КФКиС</v>
      </c>
    </row>
    <row r="272" spans="1:29" x14ac:dyDescent="0.25">
      <c r="A272" t="s">
        <v>22</v>
      </c>
      <c r="B272">
        <v>1101</v>
      </c>
      <c r="C272" t="s">
        <v>44</v>
      </c>
      <c r="D272">
        <v>611</v>
      </c>
      <c r="E272">
        <v>400010</v>
      </c>
      <c r="F272">
        <v>241</v>
      </c>
      <c r="G272">
        <v>225010</v>
      </c>
      <c r="H272" t="s">
        <v>24</v>
      </c>
      <c r="J272">
        <v>120</v>
      </c>
      <c r="K272">
        <v>272042520</v>
      </c>
      <c r="L272">
        <v>0</v>
      </c>
      <c r="M272">
        <v>0</v>
      </c>
      <c r="N272">
        <v>0</v>
      </c>
      <c r="O272">
        <v>0</v>
      </c>
      <c r="P272">
        <v>0</v>
      </c>
      <c r="Q272">
        <v>0</v>
      </c>
      <c r="R272">
        <v>0</v>
      </c>
      <c r="S272">
        <v>0</v>
      </c>
      <c r="T272">
        <v>62097</v>
      </c>
      <c r="U272">
        <v>62097</v>
      </c>
      <c r="V272">
        <v>-62097</v>
      </c>
      <c r="X272" s="27" t="str">
        <f>VLOOKUP(Результат[[#This Row],[Тип средств]],Таблица4[],2,0)</f>
        <v>Бюджетные средства (Бюджет муниципального образования)</v>
      </c>
      <c r="Y272" s="27" t="str">
        <f>VLOOKUP(Результат[[#This Row],[Тип средств]],Таблица4[],3,0)</f>
        <v>Местный бюджет</v>
      </c>
      <c r="Z272" s="27" t="str">
        <f>IF(LEFT(Результат[[#This Row],[ЦСР]],2)="06",VLOOKUP(Результат[[#This Row],[ЦСР]],Таблица3[[ЦСР]:[Пункт подпрограммы]],4,0),"")</f>
        <v/>
      </c>
      <c r="AA272" s="27" t="str">
        <f>IF(LEFT(Результат[[#This Row],[Пункт подпрограммы]],1)="1","Развитие физической культуры и спорта в городе Нефтеюганске","")</f>
        <v/>
      </c>
      <c r="AB27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2" s="27" t="str">
        <f t="shared" si="4"/>
        <v>КФКиС</v>
      </c>
    </row>
    <row r="273" spans="1:29" x14ac:dyDescent="0.25">
      <c r="A273" t="s">
        <v>22</v>
      </c>
      <c r="B273">
        <v>1101</v>
      </c>
      <c r="C273" t="s">
        <v>44</v>
      </c>
      <c r="D273">
        <v>611</v>
      </c>
      <c r="E273">
        <v>400010</v>
      </c>
      <c r="F273">
        <v>241</v>
      </c>
      <c r="G273">
        <v>225010</v>
      </c>
      <c r="H273" t="s">
        <v>32</v>
      </c>
      <c r="J273">
        <v>120</v>
      </c>
      <c r="K273">
        <v>272042520</v>
      </c>
      <c r="L273">
        <v>-1678</v>
      </c>
      <c r="M273">
        <v>0</v>
      </c>
      <c r="N273">
        <v>0</v>
      </c>
      <c r="O273">
        <v>0</v>
      </c>
      <c r="P273">
        <v>-1678</v>
      </c>
      <c r="Q273">
        <v>3922</v>
      </c>
      <c r="R273">
        <v>5600</v>
      </c>
      <c r="S273">
        <v>37600</v>
      </c>
      <c r="T273">
        <v>45897</v>
      </c>
      <c r="U273">
        <v>93019</v>
      </c>
      <c r="V273">
        <v>-94697</v>
      </c>
      <c r="X273" s="27" t="str">
        <f>VLOOKUP(Результат[[#This Row],[Тип средств]],Таблица4[],2,0)</f>
        <v>Бюджетные средства (Бюджет муниципального образования)</v>
      </c>
      <c r="Y273" s="27" t="str">
        <f>VLOOKUP(Результат[[#This Row],[Тип средств]],Таблица4[],3,0)</f>
        <v>Местный бюджет</v>
      </c>
      <c r="Z273" s="27" t="str">
        <f>IF(LEFT(Результат[[#This Row],[ЦСР]],2)="06",VLOOKUP(Результат[[#This Row],[ЦСР]],Таблица3[[ЦСР]:[Пункт подпрограммы]],4,0),"")</f>
        <v/>
      </c>
      <c r="AA273" s="27" t="str">
        <f>IF(LEFT(Результат[[#This Row],[Пункт подпрограммы]],1)="1","Развитие физической культуры и спорта в городе Нефтеюганске","")</f>
        <v/>
      </c>
      <c r="AB27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3" s="27" t="str">
        <f t="shared" si="4"/>
        <v>КФКиС</v>
      </c>
    </row>
    <row r="274" spans="1:29" x14ac:dyDescent="0.25">
      <c r="A274" t="s">
        <v>22</v>
      </c>
      <c r="B274">
        <v>1101</v>
      </c>
      <c r="C274" t="s">
        <v>44</v>
      </c>
      <c r="D274">
        <v>611</v>
      </c>
      <c r="E274">
        <v>400010</v>
      </c>
      <c r="F274">
        <v>241</v>
      </c>
      <c r="G274">
        <v>310001</v>
      </c>
      <c r="H274" t="s">
        <v>32</v>
      </c>
      <c r="J274">
        <v>120</v>
      </c>
      <c r="K274">
        <v>272042520</v>
      </c>
      <c r="L274">
        <v>0</v>
      </c>
      <c r="M274">
        <v>0</v>
      </c>
      <c r="N274">
        <v>0</v>
      </c>
      <c r="O274">
        <v>0</v>
      </c>
      <c r="P274">
        <v>0</v>
      </c>
      <c r="Q274">
        <v>0</v>
      </c>
      <c r="R274">
        <v>0</v>
      </c>
      <c r="S274">
        <v>9000</v>
      </c>
      <c r="T274">
        <v>0</v>
      </c>
      <c r="U274">
        <v>9000</v>
      </c>
      <c r="V274">
        <v>-9000</v>
      </c>
      <c r="X274" s="27" t="str">
        <f>VLOOKUP(Результат[[#This Row],[Тип средств]],Таблица4[],2,0)</f>
        <v>Бюджетные средства (Бюджет муниципального образования)</v>
      </c>
      <c r="Y274" s="27" t="str">
        <f>VLOOKUP(Результат[[#This Row],[Тип средств]],Таблица4[],3,0)</f>
        <v>Местный бюджет</v>
      </c>
      <c r="Z274" s="27" t="str">
        <f>IF(LEFT(Результат[[#This Row],[ЦСР]],2)="06",VLOOKUP(Результат[[#This Row],[ЦСР]],Таблица3[[ЦСР]:[Пункт подпрограммы]],4,0),"")</f>
        <v/>
      </c>
      <c r="AA274" s="27" t="str">
        <f>IF(LEFT(Результат[[#This Row],[Пункт подпрограммы]],1)="1","Развитие физической культуры и спорта в городе Нефтеюганске","")</f>
        <v/>
      </c>
      <c r="AB27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4" s="27" t="str">
        <f t="shared" si="4"/>
        <v>КФКиС</v>
      </c>
    </row>
    <row r="275" spans="1:29" x14ac:dyDescent="0.25">
      <c r="A275" t="s">
        <v>22</v>
      </c>
      <c r="B275">
        <v>1101</v>
      </c>
      <c r="C275" t="s">
        <v>44</v>
      </c>
      <c r="D275">
        <v>621</v>
      </c>
      <c r="E275">
        <v>400010</v>
      </c>
      <c r="F275">
        <v>241</v>
      </c>
      <c r="G275">
        <v>225010</v>
      </c>
      <c r="H275" t="s">
        <v>33</v>
      </c>
      <c r="J275">
        <v>210</v>
      </c>
      <c r="K275">
        <v>272042520</v>
      </c>
      <c r="L275">
        <v>0</v>
      </c>
      <c r="M275">
        <v>0</v>
      </c>
      <c r="N275">
        <v>0</v>
      </c>
      <c r="O275">
        <v>31332.83</v>
      </c>
      <c r="P275">
        <v>-31332.83</v>
      </c>
      <c r="Q275">
        <v>50833</v>
      </c>
      <c r="R275">
        <v>90000</v>
      </c>
      <c r="S275">
        <v>80000</v>
      </c>
      <c r="T275">
        <v>32270</v>
      </c>
      <c r="U275">
        <v>253103</v>
      </c>
      <c r="V275">
        <v>-253103</v>
      </c>
      <c r="X275" s="27" t="str">
        <f>VLOOKUP(Результат[[#This Row],[Тип средств]],Таблица4[],2,0)</f>
        <v>Бюджетные средства (Бюджет муниципального образования)</v>
      </c>
      <c r="Y275" s="27" t="str">
        <f>VLOOKUP(Результат[[#This Row],[Тип средств]],Таблица4[],3,0)</f>
        <v>Местный бюджет</v>
      </c>
      <c r="Z275" s="27" t="str">
        <f>IF(LEFT(Результат[[#This Row],[ЦСР]],2)="06",VLOOKUP(Результат[[#This Row],[ЦСР]],Таблица3[[ЦСР]:[Пункт подпрограммы]],4,0),"")</f>
        <v/>
      </c>
      <c r="AA275" s="27" t="str">
        <f>IF(LEFT(Результат[[#This Row],[Пункт подпрограммы]],1)="1","Развитие физической культуры и спорта в городе Нефтеюганске","")</f>
        <v/>
      </c>
      <c r="AB27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5" s="27" t="str">
        <f t="shared" si="4"/>
        <v>КФКиС</v>
      </c>
    </row>
    <row r="276" spans="1:29" x14ac:dyDescent="0.25">
      <c r="A276" t="s">
        <v>22</v>
      </c>
      <c r="B276">
        <v>1101</v>
      </c>
      <c r="C276" t="s">
        <v>45</v>
      </c>
      <c r="D276">
        <v>621</v>
      </c>
      <c r="E276">
        <v>400010</v>
      </c>
      <c r="F276">
        <v>241</v>
      </c>
      <c r="G276">
        <v>346001</v>
      </c>
      <c r="H276" t="s">
        <v>33</v>
      </c>
      <c r="J276">
        <v>210</v>
      </c>
      <c r="K276">
        <v>272042534</v>
      </c>
      <c r="L276">
        <v>0</v>
      </c>
      <c r="M276">
        <v>0</v>
      </c>
      <c r="N276">
        <v>0</v>
      </c>
      <c r="O276">
        <v>0</v>
      </c>
      <c r="P276">
        <v>0</v>
      </c>
      <c r="Q276">
        <v>0</v>
      </c>
      <c r="R276">
        <v>104300</v>
      </c>
      <c r="S276">
        <v>0</v>
      </c>
      <c r="T276">
        <v>0</v>
      </c>
      <c r="U276">
        <v>104300</v>
      </c>
      <c r="V276">
        <v>-104300</v>
      </c>
      <c r="X276" s="27" t="str">
        <f>VLOOKUP(Результат[[#This Row],[Тип средств]],Таблица4[],2,0)</f>
        <v>Бюджетные средства (Бюджет муниципального образования)</v>
      </c>
      <c r="Y276" s="27" t="str">
        <f>VLOOKUP(Результат[[#This Row],[Тип средств]],Таблица4[],3,0)</f>
        <v>Местный бюджет</v>
      </c>
      <c r="Z276" s="27" t="str">
        <f>IF(LEFT(Результат[[#This Row],[ЦСР]],2)="06",VLOOKUP(Результат[[#This Row],[ЦСР]],Таблица3[[ЦСР]:[Пункт подпрограммы]],4,0),"")</f>
        <v/>
      </c>
      <c r="AA276" s="27" t="str">
        <f>IF(LEFT(Результат[[#This Row],[Пункт подпрограммы]],1)="1","Развитие физической культуры и спорта в городе Нефтеюганске","")</f>
        <v/>
      </c>
      <c r="AB27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6" s="27" t="str">
        <f t="shared" si="4"/>
        <v>КФКиС</v>
      </c>
    </row>
    <row r="277" spans="1:29" x14ac:dyDescent="0.25">
      <c r="A277" t="s">
        <v>22</v>
      </c>
      <c r="B277">
        <v>1101</v>
      </c>
      <c r="C277" t="s">
        <v>46</v>
      </c>
      <c r="D277">
        <v>611</v>
      </c>
      <c r="E277">
        <v>400010</v>
      </c>
      <c r="F277">
        <v>241</v>
      </c>
      <c r="G277">
        <v>310003</v>
      </c>
      <c r="H277" t="s">
        <v>29</v>
      </c>
      <c r="J277">
        <v>120</v>
      </c>
      <c r="K277">
        <v>272042515</v>
      </c>
      <c r="L277">
        <v>0</v>
      </c>
      <c r="M277">
        <v>0</v>
      </c>
      <c r="N277">
        <v>0</v>
      </c>
      <c r="O277">
        <v>0</v>
      </c>
      <c r="P277">
        <v>0</v>
      </c>
      <c r="Q277">
        <v>0</v>
      </c>
      <c r="R277">
        <v>480000</v>
      </c>
      <c r="S277">
        <v>0</v>
      </c>
      <c r="T277">
        <v>0</v>
      </c>
      <c r="U277">
        <v>480000</v>
      </c>
      <c r="V277">
        <v>-480000</v>
      </c>
      <c r="X277" s="27" t="str">
        <f>VLOOKUP(Результат[[#This Row],[Тип средств]],Таблица4[],2,0)</f>
        <v>Бюджетные средства (Бюджет муниципального образования)</v>
      </c>
      <c r="Y277" s="27" t="str">
        <f>VLOOKUP(Результат[[#This Row],[Тип средств]],Таблица4[],3,0)</f>
        <v>Местный бюджет</v>
      </c>
      <c r="Z277" s="27" t="str">
        <f>IF(LEFT(Результат[[#This Row],[ЦСР]],2)="06",VLOOKUP(Результат[[#This Row],[ЦСР]],Таблица3[[ЦСР]:[Пункт подпрограммы]],4,0),"")</f>
        <v/>
      </c>
      <c r="AA277" s="27" t="str">
        <f>IF(LEFT(Результат[[#This Row],[Пункт подпрограммы]],1)="1","Развитие физической культуры и спорта в городе Нефтеюганске","")</f>
        <v/>
      </c>
      <c r="AB27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77" s="27" t="str">
        <f t="shared" si="4"/>
        <v>КФКиС</v>
      </c>
    </row>
    <row r="278" spans="1:29" x14ac:dyDescent="0.25">
      <c r="A278" t="s">
        <v>22</v>
      </c>
      <c r="B278">
        <v>1102</v>
      </c>
      <c r="C278" t="s">
        <v>47</v>
      </c>
      <c r="D278">
        <v>611</v>
      </c>
      <c r="E278">
        <v>400010</v>
      </c>
      <c r="F278">
        <v>241</v>
      </c>
      <c r="G278">
        <v>212002</v>
      </c>
      <c r="H278" t="s">
        <v>32</v>
      </c>
      <c r="J278">
        <v>910</v>
      </c>
      <c r="K278">
        <v>272042535</v>
      </c>
      <c r="L278">
        <v>0</v>
      </c>
      <c r="M278">
        <v>0</v>
      </c>
      <c r="N278">
        <v>0</v>
      </c>
      <c r="O278">
        <v>0</v>
      </c>
      <c r="P278">
        <v>0</v>
      </c>
      <c r="Q278">
        <v>1800</v>
      </c>
      <c r="R278">
        <v>1200</v>
      </c>
      <c r="S278">
        <v>0</v>
      </c>
      <c r="T278">
        <v>0</v>
      </c>
      <c r="U278">
        <v>3000</v>
      </c>
      <c r="V278">
        <v>-3000</v>
      </c>
      <c r="X278" s="27" t="str">
        <f>VLOOKUP(Результат[[#This Row],[Тип средств]],Таблица4[],2,0)</f>
        <v>Бюджетные средства (Бюджет муниципального образования)</v>
      </c>
      <c r="Y278" s="27" t="str">
        <f>VLOOKUP(Результат[[#This Row],[Тип средств]],Таблица4[],3,0)</f>
        <v>Местный бюджет</v>
      </c>
      <c r="Z278" s="27" t="str">
        <f>IF(LEFT(Результат[[#This Row],[ЦСР]],2)="06",VLOOKUP(Результат[[#This Row],[ЦСР]],Таблица3[[ЦСР]:[Пункт подпрограммы]],4,0),"")</f>
        <v>1.1.1</v>
      </c>
      <c r="AA27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8" s="27" t="str">
        <f t="shared" si="4"/>
        <v>КФКиС</v>
      </c>
    </row>
    <row r="279" spans="1:29" x14ac:dyDescent="0.25">
      <c r="A279" t="s">
        <v>22</v>
      </c>
      <c r="B279">
        <v>1102</v>
      </c>
      <c r="C279" t="s">
        <v>47</v>
      </c>
      <c r="D279">
        <v>611</v>
      </c>
      <c r="E279">
        <v>400010</v>
      </c>
      <c r="F279">
        <v>241</v>
      </c>
      <c r="G279">
        <v>226002</v>
      </c>
      <c r="H279" t="s">
        <v>32</v>
      </c>
      <c r="J279">
        <v>120</v>
      </c>
      <c r="K279">
        <v>272042534</v>
      </c>
      <c r="L279">
        <v>1797151</v>
      </c>
      <c r="M279">
        <v>5088951</v>
      </c>
      <c r="N279">
        <v>5088951</v>
      </c>
      <c r="O279">
        <v>0</v>
      </c>
      <c r="P279">
        <v>1797151</v>
      </c>
      <c r="Q279">
        <v>635132</v>
      </c>
      <c r="R279">
        <v>425438</v>
      </c>
      <c r="S279">
        <v>507883</v>
      </c>
      <c r="T279">
        <v>228698</v>
      </c>
      <c r="U279">
        <v>1797151</v>
      </c>
      <c r="V279">
        <v>0</v>
      </c>
      <c r="X279" s="27" t="str">
        <f>VLOOKUP(Результат[[#This Row],[Тип средств]],Таблица4[],2,0)</f>
        <v>Бюджетные средства (Бюджет муниципального образования)</v>
      </c>
      <c r="Y279" s="27" t="str">
        <f>VLOOKUP(Результат[[#This Row],[Тип средств]],Таблица4[],3,0)</f>
        <v>Местный бюджет</v>
      </c>
      <c r="Z279" s="27" t="str">
        <f>IF(LEFT(Результат[[#This Row],[ЦСР]],2)="06",VLOOKUP(Результат[[#This Row],[ЦСР]],Таблица3[[ЦСР]:[Пункт подпрограммы]],4,0),"")</f>
        <v>1.1.1</v>
      </c>
      <c r="AA27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7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79" s="27" t="str">
        <f t="shared" si="4"/>
        <v>КФКиС</v>
      </c>
    </row>
    <row r="280" spans="1:29" x14ac:dyDescent="0.25">
      <c r="A280" t="s">
        <v>22</v>
      </c>
      <c r="B280">
        <v>1102</v>
      </c>
      <c r="C280" t="s">
        <v>47</v>
      </c>
      <c r="D280">
        <v>611</v>
      </c>
      <c r="E280">
        <v>400010</v>
      </c>
      <c r="F280">
        <v>241</v>
      </c>
      <c r="G280">
        <v>226002</v>
      </c>
      <c r="H280" t="s">
        <v>32</v>
      </c>
      <c r="J280">
        <v>910</v>
      </c>
      <c r="K280">
        <v>272042535</v>
      </c>
      <c r="L280">
        <v>-1797151</v>
      </c>
      <c r="M280">
        <v>-5088951</v>
      </c>
      <c r="N280">
        <v>-5088951</v>
      </c>
      <c r="O280">
        <v>175800</v>
      </c>
      <c r="P280">
        <v>-1972951</v>
      </c>
      <c r="Q280">
        <v>680000</v>
      </c>
      <c r="R280">
        <v>1627300</v>
      </c>
      <c r="S280">
        <v>295400</v>
      </c>
      <c r="T280">
        <v>727700</v>
      </c>
      <c r="U280">
        <v>3330400</v>
      </c>
      <c r="V280">
        <v>-5127551</v>
      </c>
      <c r="X280" s="27" t="str">
        <f>VLOOKUP(Результат[[#This Row],[Тип средств]],Таблица4[],2,0)</f>
        <v>Бюджетные средства (Бюджет муниципального образования)</v>
      </c>
      <c r="Y280" s="27" t="str">
        <f>VLOOKUP(Результат[[#This Row],[Тип средств]],Таблица4[],3,0)</f>
        <v>Местный бюджет</v>
      </c>
      <c r="Z280" s="27" t="str">
        <f>IF(LEFT(Результат[[#This Row],[ЦСР]],2)="06",VLOOKUP(Результат[[#This Row],[ЦСР]],Таблица3[[ЦСР]:[Пункт подпрограммы]],4,0),"")</f>
        <v>1.1.1</v>
      </c>
      <c r="AA28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0" s="27" t="str">
        <f t="shared" si="4"/>
        <v>КФКиС</v>
      </c>
    </row>
    <row r="281" spans="1:29" x14ac:dyDescent="0.25">
      <c r="A281" t="s">
        <v>22</v>
      </c>
      <c r="B281">
        <v>1102</v>
      </c>
      <c r="C281" t="s">
        <v>47</v>
      </c>
      <c r="D281">
        <v>611</v>
      </c>
      <c r="E281">
        <v>400010</v>
      </c>
      <c r="F281">
        <v>241</v>
      </c>
      <c r="G281">
        <v>346001</v>
      </c>
      <c r="H281" t="s">
        <v>32</v>
      </c>
      <c r="J281">
        <v>120</v>
      </c>
      <c r="K281">
        <v>272042535</v>
      </c>
      <c r="L281">
        <v>0</v>
      </c>
      <c r="M281">
        <v>0</v>
      </c>
      <c r="N281">
        <v>0</v>
      </c>
      <c r="O281">
        <v>0</v>
      </c>
      <c r="P281">
        <v>0</v>
      </c>
      <c r="Q281">
        <v>58000</v>
      </c>
      <c r="R281">
        <v>5000</v>
      </c>
      <c r="S281">
        <v>3000</v>
      </c>
      <c r="T281">
        <v>3000</v>
      </c>
      <c r="U281">
        <v>69000</v>
      </c>
      <c r="V281">
        <v>-69000</v>
      </c>
      <c r="X281" s="27" t="str">
        <f>VLOOKUP(Результат[[#This Row],[Тип средств]],Таблица4[],2,0)</f>
        <v>Бюджетные средства (Бюджет муниципального образования)</v>
      </c>
      <c r="Y281" s="27" t="str">
        <f>VLOOKUP(Результат[[#This Row],[Тип средств]],Таблица4[],3,0)</f>
        <v>Местный бюджет</v>
      </c>
      <c r="Z281" s="27" t="str">
        <f>IF(LEFT(Результат[[#This Row],[ЦСР]],2)="06",VLOOKUP(Результат[[#This Row],[ЦСР]],Таблица3[[ЦСР]:[Пункт подпрограммы]],4,0),"")</f>
        <v>1.1.1</v>
      </c>
      <c r="AA28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1" s="27" t="str">
        <f t="shared" si="4"/>
        <v>КФКиС</v>
      </c>
    </row>
    <row r="282" spans="1:29" x14ac:dyDescent="0.25">
      <c r="A282" t="s">
        <v>22</v>
      </c>
      <c r="B282">
        <v>1102</v>
      </c>
      <c r="C282" t="s">
        <v>47</v>
      </c>
      <c r="D282">
        <v>611</v>
      </c>
      <c r="E282">
        <v>400010</v>
      </c>
      <c r="F282">
        <v>241</v>
      </c>
      <c r="G282">
        <v>349002</v>
      </c>
      <c r="H282" t="s">
        <v>32</v>
      </c>
      <c r="J282">
        <v>120</v>
      </c>
      <c r="K282">
        <v>272042535</v>
      </c>
      <c r="L282">
        <v>0</v>
      </c>
      <c r="M282">
        <v>0</v>
      </c>
      <c r="N282">
        <v>0</v>
      </c>
      <c r="O282">
        <v>0</v>
      </c>
      <c r="P282">
        <v>0</v>
      </c>
      <c r="Q282">
        <v>807790</v>
      </c>
      <c r="R282">
        <v>283590</v>
      </c>
      <c r="S282">
        <v>253940</v>
      </c>
      <c r="T282">
        <v>23820</v>
      </c>
      <c r="U282">
        <v>1369140</v>
      </c>
      <c r="V282">
        <v>-1369140</v>
      </c>
      <c r="X282" s="27" t="str">
        <f>VLOOKUP(Результат[[#This Row],[Тип средств]],Таблица4[],2,0)</f>
        <v>Бюджетные средства (Бюджет муниципального образования)</v>
      </c>
      <c r="Y282" s="27" t="str">
        <f>VLOOKUP(Результат[[#This Row],[Тип средств]],Таблица4[],3,0)</f>
        <v>Местный бюджет</v>
      </c>
      <c r="Z282" s="27" t="str">
        <f>IF(LEFT(Результат[[#This Row],[ЦСР]],2)="06",VLOOKUP(Результат[[#This Row],[ЦСР]],Таблица3[[ЦСР]:[Пункт подпрограммы]],4,0),"")</f>
        <v>1.1.1</v>
      </c>
      <c r="AA28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2" s="27" t="str">
        <f t="shared" si="4"/>
        <v>КФКиС</v>
      </c>
    </row>
    <row r="283" spans="1:29" x14ac:dyDescent="0.25">
      <c r="A283" t="s">
        <v>22</v>
      </c>
      <c r="B283">
        <v>1102</v>
      </c>
      <c r="C283" t="s">
        <v>48</v>
      </c>
      <c r="D283">
        <v>611</v>
      </c>
      <c r="E283">
        <v>400010</v>
      </c>
      <c r="F283">
        <v>241</v>
      </c>
      <c r="G283">
        <v>226010</v>
      </c>
      <c r="H283" t="s">
        <v>32</v>
      </c>
      <c r="J283">
        <v>120</v>
      </c>
      <c r="K283">
        <v>272042715</v>
      </c>
      <c r="L283">
        <v>0</v>
      </c>
      <c r="M283">
        <v>0</v>
      </c>
      <c r="N283">
        <v>0</v>
      </c>
      <c r="O283">
        <v>0</v>
      </c>
      <c r="P283">
        <v>0</v>
      </c>
      <c r="Q283">
        <v>0</v>
      </c>
      <c r="R283">
        <v>0</v>
      </c>
      <c r="S283">
        <v>12657</v>
      </c>
      <c r="T283">
        <v>0</v>
      </c>
      <c r="U283">
        <v>12657</v>
      </c>
      <c r="V283">
        <v>-12657</v>
      </c>
      <c r="X283" s="27" t="str">
        <f>VLOOKUP(Результат[[#This Row],[Тип средств]],Таблица4[],2,0)</f>
        <v>Бюджетные средства (Бюджет муниципального образования)</v>
      </c>
      <c r="Y283" s="27" t="str">
        <f>VLOOKUP(Результат[[#This Row],[Тип средств]],Таблица4[],3,0)</f>
        <v>Местный бюджет</v>
      </c>
      <c r="Z283" s="27" t="str">
        <f>IF(LEFT(Результат[[#This Row],[ЦСР]],2)="06",VLOOKUP(Результат[[#This Row],[ЦСР]],Таблица3[[ЦСР]:[Пункт подпрограммы]],4,0),"")</f>
        <v/>
      </c>
      <c r="AA283" s="27" t="str">
        <f>IF(LEFT(Результат[[#This Row],[Пункт подпрограммы]],1)="1","Развитие физической культуры и спорта в городе Нефтеюганске","")</f>
        <v/>
      </c>
      <c r="AB28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3" s="27" t="str">
        <f t="shared" si="4"/>
        <v>КФКиС</v>
      </c>
    </row>
    <row r="284" spans="1:29" x14ac:dyDescent="0.25">
      <c r="A284" t="s">
        <v>22</v>
      </c>
      <c r="B284">
        <v>1102</v>
      </c>
      <c r="C284" t="s">
        <v>48</v>
      </c>
      <c r="D284">
        <v>611</v>
      </c>
      <c r="E284">
        <v>400010</v>
      </c>
      <c r="F284">
        <v>241</v>
      </c>
      <c r="G284">
        <v>349001</v>
      </c>
      <c r="H284" t="s">
        <v>32</v>
      </c>
      <c r="J284">
        <v>120</v>
      </c>
      <c r="K284">
        <v>272042715</v>
      </c>
      <c r="L284">
        <v>0</v>
      </c>
      <c r="M284">
        <v>0</v>
      </c>
      <c r="N284">
        <v>0</v>
      </c>
      <c r="O284">
        <v>0</v>
      </c>
      <c r="P284">
        <v>0</v>
      </c>
      <c r="Q284">
        <v>0</v>
      </c>
      <c r="R284">
        <v>0</v>
      </c>
      <c r="S284">
        <v>7500</v>
      </c>
      <c r="T284">
        <v>0</v>
      </c>
      <c r="U284">
        <v>7500</v>
      </c>
      <c r="V284">
        <v>-7500</v>
      </c>
      <c r="X284" s="27" t="str">
        <f>VLOOKUP(Результат[[#This Row],[Тип средств]],Таблица4[],2,0)</f>
        <v>Бюджетные средства (Бюджет муниципального образования)</v>
      </c>
      <c r="Y284" s="27" t="str">
        <f>VLOOKUP(Результат[[#This Row],[Тип средств]],Таблица4[],3,0)</f>
        <v>Местный бюджет</v>
      </c>
      <c r="Z284" s="27" t="str">
        <f>IF(LEFT(Результат[[#This Row],[ЦСР]],2)="06",VLOOKUP(Результат[[#This Row],[ЦСР]],Таблица3[[ЦСР]:[Пункт подпрограммы]],4,0),"")</f>
        <v/>
      </c>
      <c r="AA284" s="27" t="str">
        <f>IF(LEFT(Результат[[#This Row],[Пункт подпрограммы]],1)="1","Развитие физической культуры и спорта в городе Нефтеюганске","")</f>
        <v/>
      </c>
      <c r="AB28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4" s="27" t="str">
        <f t="shared" si="4"/>
        <v>КФКиС</v>
      </c>
    </row>
    <row r="285" spans="1:29" x14ac:dyDescent="0.25">
      <c r="A285" t="s">
        <v>22</v>
      </c>
      <c r="B285">
        <v>1102</v>
      </c>
      <c r="C285" t="s">
        <v>48</v>
      </c>
      <c r="D285">
        <v>611</v>
      </c>
      <c r="E285">
        <v>400010</v>
      </c>
      <c r="F285">
        <v>241</v>
      </c>
      <c r="G285">
        <v>349007</v>
      </c>
      <c r="H285" t="s">
        <v>32</v>
      </c>
      <c r="J285">
        <v>120</v>
      </c>
      <c r="K285">
        <v>272042715</v>
      </c>
      <c r="L285">
        <v>0</v>
      </c>
      <c r="M285">
        <v>0</v>
      </c>
      <c r="N285">
        <v>0</v>
      </c>
      <c r="O285">
        <v>0</v>
      </c>
      <c r="P285">
        <v>0</v>
      </c>
      <c r="Q285">
        <v>0</v>
      </c>
      <c r="R285">
        <v>101100</v>
      </c>
      <c r="S285">
        <v>0</v>
      </c>
      <c r="T285">
        <v>0</v>
      </c>
      <c r="U285">
        <v>101100</v>
      </c>
      <c r="V285">
        <v>-101100</v>
      </c>
      <c r="X285" s="27" t="str">
        <f>VLOOKUP(Результат[[#This Row],[Тип средств]],Таблица4[],2,0)</f>
        <v>Бюджетные средства (Бюджет муниципального образования)</v>
      </c>
      <c r="Y285" s="27" t="str">
        <f>VLOOKUP(Результат[[#This Row],[Тип средств]],Таблица4[],3,0)</f>
        <v>Местный бюджет</v>
      </c>
      <c r="Z285" s="27" t="str">
        <f>IF(LEFT(Результат[[#This Row],[ЦСР]],2)="06",VLOOKUP(Результат[[#This Row],[ЦСР]],Таблица3[[ЦСР]:[Пункт подпрограммы]],4,0),"")</f>
        <v/>
      </c>
      <c r="AA285" s="27" t="str">
        <f>IF(LEFT(Результат[[#This Row],[Пункт подпрограммы]],1)="1","Развитие физической культуры и спорта в городе Нефтеюганске","")</f>
        <v/>
      </c>
      <c r="AB28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285" s="27" t="str">
        <f t="shared" si="4"/>
        <v>КФКиС</v>
      </c>
    </row>
    <row r="286" spans="1:29" x14ac:dyDescent="0.25">
      <c r="A286" t="s">
        <v>22</v>
      </c>
      <c r="B286">
        <v>1103</v>
      </c>
      <c r="C286" t="s">
        <v>41</v>
      </c>
      <c r="D286">
        <v>611</v>
      </c>
      <c r="E286">
        <v>400010</v>
      </c>
      <c r="F286">
        <v>241</v>
      </c>
      <c r="G286">
        <v>226010</v>
      </c>
      <c r="H286" t="s">
        <v>29</v>
      </c>
      <c r="J286">
        <v>120</v>
      </c>
      <c r="K286">
        <v>272042534</v>
      </c>
      <c r="L286">
        <v>229574</v>
      </c>
      <c r="M286">
        <v>275490</v>
      </c>
      <c r="N286">
        <v>298448</v>
      </c>
      <c r="O286">
        <v>0</v>
      </c>
      <c r="P286">
        <v>229574</v>
      </c>
      <c r="Q286">
        <v>19100</v>
      </c>
      <c r="R286">
        <v>86074</v>
      </c>
      <c r="S286">
        <v>32700</v>
      </c>
      <c r="T286">
        <v>91700</v>
      </c>
      <c r="U286">
        <v>229574</v>
      </c>
      <c r="V286">
        <v>0</v>
      </c>
      <c r="X286" s="27" t="str">
        <f>VLOOKUP(Результат[[#This Row],[Тип средств]],Таблица4[],2,0)</f>
        <v>Бюджетные средства (Бюджет муниципального образования)</v>
      </c>
      <c r="Y286" s="27" t="str">
        <f>VLOOKUP(Результат[[#This Row],[Тип средств]],Таблица4[],3,0)</f>
        <v>Местный бюджет</v>
      </c>
      <c r="Z286" s="27" t="str">
        <f>IF(LEFT(Результат[[#This Row],[ЦСР]],2)="06",VLOOKUP(Результат[[#This Row],[ЦСР]],Таблица3[[ЦСР]:[Пункт подпрограммы]],4,0),"")</f>
        <v>1.1.4</v>
      </c>
      <c r="AA28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6" s="27" t="str">
        <f t="shared" si="4"/>
        <v>КФКиС</v>
      </c>
    </row>
    <row r="287" spans="1:29" x14ac:dyDescent="0.25">
      <c r="A287" t="s">
        <v>22</v>
      </c>
      <c r="B287">
        <v>1103</v>
      </c>
      <c r="C287" t="s">
        <v>41</v>
      </c>
      <c r="D287">
        <v>611</v>
      </c>
      <c r="E287">
        <v>400010</v>
      </c>
      <c r="F287">
        <v>241</v>
      </c>
      <c r="G287">
        <v>226010</v>
      </c>
      <c r="H287" t="s">
        <v>31</v>
      </c>
      <c r="J287">
        <v>120</v>
      </c>
      <c r="K287">
        <v>272042534</v>
      </c>
      <c r="L287">
        <v>7320</v>
      </c>
      <c r="M287">
        <v>10607</v>
      </c>
      <c r="N287">
        <v>52224</v>
      </c>
      <c r="O287">
        <v>0</v>
      </c>
      <c r="P287">
        <v>7320</v>
      </c>
      <c r="Q287">
        <v>7320</v>
      </c>
      <c r="R287">
        <v>0</v>
      </c>
      <c r="S287">
        <v>0</v>
      </c>
      <c r="T287">
        <v>0</v>
      </c>
      <c r="U287">
        <v>7320</v>
      </c>
      <c r="V287">
        <v>0</v>
      </c>
      <c r="X287" s="27" t="str">
        <f>VLOOKUP(Результат[[#This Row],[Тип средств]],Таблица4[],2,0)</f>
        <v>Бюджетные средства (Бюджет муниципального образования)</v>
      </c>
      <c r="Y287" s="27" t="str">
        <f>VLOOKUP(Результат[[#This Row],[Тип средств]],Таблица4[],3,0)</f>
        <v>Местный бюджет</v>
      </c>
      <c r="Z287" s="27" t="str">
        <f>IF(LEFT(Результат[[#This Row],[ЦСР]],2)="06",VLOOKUP(Результат[[#This Row],[ЦСР]],Таблица3[[ЦСР]:[Пункт подпрограммы]],4,0),"")</f>
        <v>1.1.4</v>
      </c>
      <c r="AA28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7" s="27" t="str">
        <f t="shared" si="4"/>
        <v>КФКиС</v>
      </c>
    </row>
    <row r="288" spans="1:29" x14ac:dyDescent="0.25">
      <c r="A288" t="s">
        <v>22</v>
      </c>
      <c r="B288">
        <v>1103</v>
      </c>
      <c r="C288" t="s">
        <v>41</v>
      </c>
      <c r="D288">
        <v>611</v>
      </c>
      <c r="E288">
        <v>400010</v>
      </c>
      <c r="F288">
        <v>241</v>
      </c>
      <c r="G288">
        <v>226010</v>
      </c>
      <c r="H288" t="s">
        <v>24</v>
      </c>
      <c r="J288">
        <v>120</v>
      </c>
      <c r="K288">
        <v>272042534</v>
      </c>
      <c r="L288">
        <v>178970</v>
      </c>
      <c r="M288">
        <v>291748</v>
      </c>
      <c r="N288">
        <v>397752</v>
      </c>
      <c r="O288">
        <v>0</v>
      </c>
      <c r="P288">
        <v>178970</v>
      </c>
      <c r="Q288">
        <v>56400</v>
      </c>
      <c r="R288">
        <v>58800</v>
      </c>
      <c r="S288">
        <v>18800</v>
      </c>
      <c r="T288">
        <v>44970</v>
      </c>
      <c r="U288">
        <v>178970</v>
      </c>
      <c r="V288">
        <v>0</v>
      </c>
      <c r="X288" s="27" t="str">
        <f>VLOOKUP(Результат[[#This Row],[Тип средств]],Таблица4[],2,0)</f>
        <v>Бюджетные средства (Бюджет муниципального образования)</v>
      </c>
      <c r="Y288" s="27" t="str">
        <f>VLOOKUP(Результат[[#This Row],[Тип средств]],Таблица4[],3,0)</f>
        <v>Местный бюджет</v>
      </c>
      <c r="Z288" s="27" t="str">
        <f>IF(LEFT(Результат[[#This Row],[ЦСР]],2)="06",VLOOKUP(Результат[[#This Row],[ЦСР]],Таблица3[[ЦСР]:[Пункт подпрограммы]],4,0),"")</f>
        <v>1.1.4</v>
      </c>
      <c r="AA28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8" s="27" t="str">
        <f t="shared" si="4"/>
        <v>КФКиС</v>
      </c>
    </row>
    <row r="289" spans="1:29" x14ac:dyDescent="0.25">
      <c r="A289" t="s">
        <v>22</v>
      </c>
      <c r="B289">
        <v>1103</v>
      </c>
      <c r="C289" t="s">
        <v>41</v>
      </c>
      <c r="D289">
        <v>611</v>
      </c>
      <c r="E289">
        <v>400010</v>
      </c>
      <c r="F289">
        <v>241</v>
      </c>
      <c r="G289">
        <v>226011</v>
      </c>
      <c r="H289" t="s">
        <v>29</v>
      </c>
      <c r="J289">
        <v>120</v>
      </c>
      <c r="K289">
        <v>272042534</v>
      </c>
      <c r="L289">
        <v>61370</v>
      </c>
      <c r="M289">
        <v>194599</v>
      </c>
      <c r="N289">
        <v>340384</v>
      </c>
      <c r="O289">
        <v>0</v>
      </c>
      <c r="P289">
        <v>61370</v>
      </c>
      <c r="Q289">
        <v>0</v>
      </c>
      <c r="R289">
        <v>61370</v>
      </c>
      <c r="S289">
        <v>0</v>
      </c>
      <c r="T289">
        <v>0</v>
      </c>
      <c r="U289">
        <v>61370</v>
      </c>
      <c r="V289">
        <v>0</v>
      </c>
      <c r="X289" s="27" t="str">
        <f>VLOOKUP(Результат[[#This Row],[Тип средств]],Таблица4[],2,0)</f>
        <v>Бюджетные средства (Бюджет муниципального образования)</v>
      </c>
      <c r="Y289" s="27" t="str">
        <f>VLOOKUP(Результат[[#This Row],[Тип средств]],Таблица4[],3,0)</f>
        <v>Местный бюджет</v>
      </c>
      <c r="Z289" s="27" t="str">
        <f>IF(LEFT(Результат[[#This Row],[ЦСР]],2)="06",VLOOKUP(Результат[[#This Row],[ЦСР]],Таблица3[[ЦСР]:[Пункт подпрограммы]],4,0),"")</f>
        <v>1.1.4</v>
      </c>
      <c r="AA28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8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89" s="27" t="str">
        <f t="shared" si="4"/>
        <v>КФКиС</v>
      </c>
    </row>
    <row r="290" spans="1:29" x14ac:dyDescent="0.25">
      <c r="A290" t="s">
        <v>22</v>
      </c>
      <c r="B290">
        <v>1103</v>
      </c>
      <c r="C290" t="s">
        <v>41</v>
      </c>
      <c r="D290">
        <v>611</v>
      </c>
      <c r="E290">
        <v>400010</v>
      </c>
      <c r="F290">
        <v>241</v>
      </c>
      <c r="G290">
        <v>226011</v>
      </c>
      <c r="H290" t="s">
        <v>31</v>
      </c>
      <c r="J290">
        <v>120</v>
      </c>
      <c r="K290">
        <v>272042534</v>
      </c>
      <c r="L290">
        <v>168320</v>
      </c>
      <c r="M290">
        <v>259840</v>
      </c>
      <c r="N290">
        <v>304640</v>
      </c>
      <c r="O290">
        <v>0</v>
      </c>
      <c r="P290">
        <v>168320</v>
      </c>
      <c r="Q290">
        <v>0</v>
      </c>
      <c r="R290">
        <v>0</v>
      </c>
      <c r="S290">
        <v>0</v>
      </c>
      <c r="T290">
        <v>168320</v>
      </c>
      <c r="U290">
        <v>168320</v>
      </c>
      <c r="V290">
        <v>0</v>
      </c>
      <c r="X290" s="27" t="str">
        <f>VLOOKUP(Результат[[#This Row],[Тип средств]],Таблица4[],2,0)</f>
        <v>Бюджетные средства (Бюджет муниципального образования)</v>
      </c>
      <c r="Y290" s="27" t="str">
        <f>VLOOKUP(Результат[[#This Row],[Тип средств]],Таблица4[],3,0)</f>
        <v>Местный бюджет</v>
      </c>
      <c r="Z290" s="27" t="str">
        <f>IF(LEFT(Результат[[#This Row],[ЦСР]],2)="06",VLOOKUP(Результат[[#This Row],[ЦСР]],Таблица3[[ЦСР]:[Пункт подпрограммы]],4,0),"")</f>
        <v>1.1.4</v>
      </c>
      <c r="AA29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0" s="27" t="str">
        <f t="shared" si="4"/>
        <v>КФКиС</v>
      </c>
    </row>
    <row r="291" spans="1:29" x14ac:dyDescent="0.25">
      <c r="A291" t="s">
        <v>22</v>
      </c>
      <c r="B291">
        <v>1103</v>
      </c>
      <c r="C291" t="s">
        <v>41</v>
      </c>
      <c r="D291">
        <v>611</v>
      </c>
      <c r="E291">
        <v>400010</v>
      </c>
      <c r="F291">
        <v>241</v>
      </c>
      <c r="G291">
        <v>310003</v>
      </c>
      <c r="H291" t="s">
        <v>29</v>
      </c>
      <c r="J291">
        <v>120</v>
      </c>
      <c r="K291">
        <v>272042534</v>
      </c>
      <c r="L291">
        <v>25250</v>
      </c>
      <c r="M291">
        <v>25250</v>
      </c>
      <c r="N291">
        <v>25250</v>
      </c>
      <c r="O291">
        <v>0</v>
      </c>
      <c r="P291">
        <v>25250</v>
      </c>
      <c r="Q291">
        <v>0</v>
      </c>
      <c r="R291">
        <v>25250</v>
      </c>
      <c r="S291">
        <v>0</v>
      </c>
      <c r="T291">
        <v>0</v>
      </c>
      <c r="U291">
        <v>25250</v>
      </c>
      <c r="V291">
        <v>0</v>
      </c>
      <c r="X291" s="27" t="str">
        <f>VLOOKUP(Результат[[#This Row],[Тип средств]],Таблица4[],2,0)</f>
        <v>Бюджетные средства (Бюджет муниципального образования)</v>
      </c>
      <c r="Y291" s="27" t="str">
        <f>VLOOKUP(Результат[[#This Row],[Тип средств]],Таблица4[],3,0)</f>
        <v>Местный бюджет</v>
      </c>
      <c r="Z291" s="27" t="str">
        <f>IF(LEFT(Результат[[#This Row],[ЦСР]],2)="06",VLOOKUP(Результат[[#This Row],[ЦСР]],Таблица3[[ЦСР]:[Пункт подпрограммы]],4,0),"")</f>
        <v>1.1.4</v>
      </c>
      <c r="AA29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1" s="27" t="str">
        <f t="shared" si="4"/>
        <v>КФКиС</v>
      </c>
    </row>
    <row r="292" spans="1:29" x14ac:dyDescent="0.25">
      <c r="A292" t="s">
        <v>22</v>
      </c>
      <c r="B292">
        <v>1103</v>
      </c>
      <c r="C292" t="s">
        <v>41</v>
      </c>
      <c r="D292">
        <v>611</v>
      </c>
      <c r="E292">
        <v>400010</v>
      </c>
      <c r="F292">
        <v>241</v>
      </c>
      <c r="G292">
        <v>310003</v>
      </c>
      <c r="H292" t="s">
        <v>24</v>
      </c>
      <c r="J292">
        <v>120</v>
      </c>
      <c r="K292">
        <v>272042534</v>
      </c>
      <c r="L292">
        <v>37906</v>
      </c>
      <c r="M292">
        <v>40000</v>
      </c>
      <c r="N292">
        <v>40000</v>
      </c>
      <c r="O292">
        <v>0</v>
      </c>
      <c r="P292">
        <v>37906</v>
      </c>
      <c r="Q292">
        <v>0</v>
      </c>
      <c r="R292">
        <v>37906</v>
      </c>
      <c r="S292">
        <v>0</v>
      </c>
      <c r="T292">
        <v>0</v>
      </c>
      <c r="U292">
        <v>37906</v>
      </c>
      <c r="V292">
        <v>0</v>
      </c>
      <c r="X292" s="27" t="str">
        <f>VLOOKUP(Результат[[#This Row],[Тип средств]],Таблица4[],2,0)</f>
        <v>Бюджетные средства (Бюджет муниципального образования)</v>
      </c>
      <c r="Y292" s="27" t="str">
        <f>VLOOKUP(Результат[[#This Row],[Тип средств]],Таблица4[],3,0)</f>
        <v>Местный бюджет</v>
      </c>
      <c r="Z292" s="27" t="str">
        <f>IF(LEFT(Результат[[#This Row],[ЦСР]],2)="06",VLOOKUP(Результат[[#This Row],[ЦСР]],Таблица3[[ЦСР]:[Пункт подпрограммы]],4,0),"")</f>
        <v>1.1.4</v>
      </c>
      <c r="AA29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2" s="27" t="str">
        <f t="shared" si="4"/>
        <v>КФКиС</v>
      </c>
    </row>
    <row r="293" spans="1:29" x14ac:dyDescent="0.25">
      <c r="A293" t="s">
        <v>22</v>
      </c>
      <c r="B293">
        <v>1103</v>
      </c>
      <c r="C293" t="s">
        <v>41</v>
      </c>
      <c r="D293">
        <v>611</v>
      </c>
      <c r="E293">
        <v>400010</v>
      </c>
      <c r="F293">
        <v>241</v>
      </c>
      <c r="G293">
        <v>345001</v>
      </c>
      <c r="H293" t="s">
        <v>29</v>
      </c>
      <c r="J293">
        <v>120</v>
      </c>
      <c r="K293">
        <v>272042534</v>
      </c>
      <c r="L293">
        <v>27500</v>
      </c>
      <c r="M293">
        <v>27500</v>
      </c>
      <c r="N293">
        <v>27500</v>
      </c>
      <c r="O293">
        <v>0</v>
      </c>
      <c r="P293">
        <v>27500</v>
      </c>
      <c r="Q293">
        <v>0</v>
      </c>
      <c r="R293">
        <v>27500</v>
      </c>
      <c r="S293">
        <v>0</v>
      </c>
      <c r="T293">
        <v>0</v>
      </c>
      <c r="U293">
        <v>27500</v>
      </c>
      <c r="V293">
        <v>0</v>
      </c>
      <c r="X293" s="27" t="str">
        <f>VLOOKUP(Результат[[#This Row],[Тип средств]],Таблица4[],2,0)</f>
        <v>Бюджетные средства (Бюджет муниципального образования)</v>
      </c>
      <c r="Y293" s="27" t="str">
        <f>VLOOKUP(Результат[[#This Row],[Тип средств]],Таблица4[],3,0)</f>
        <v>Местный бюджет</v>
      </c>
      <c r="Z293" s="27" t="str">
        <f>IF(LEFT(Результат[[#This Row],[ЦСР]],2)="06",VLOOKUP(Результат[[#This Row],[ЦСР]],Таблица3[[ЦСР]:[Пункт подпрограммы]],4,0),"")</f>
        <v>1.1.4</v>
      </c>
      <c r="AA29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3" s="27" t="str">
        <f t="shared" si="4"/>
        <v>КФКиС</v>
      </c>
    </row>
    <row r="294" spans="1:29" x14ac:dyDescent="0.25">
      <c r="A294" t="s">
        <v>22</v>
      </c>
      <c r="B294">
        <v>1103</v>
      </c>
      <c r="C294" t="s">
        <v>41</v>
      </c>
      <c r="D294">
        <v>611</v>
      </c>
      <c r="E294">
        <v>400010</v>
      </c>
      <c r="F294">
        <v>241</v>
      </c>
      <c r="G294">
        <v>345001</v>
      </c>
      <c r="H294" t="s">
        <v>32</v>
      </c>
      <c r="J294">
        <v>120</v>
      </c>
      <c r="K294">
        <v>272042534</v>
      </c>
      <c r="L294">
        <v>25116</v>
      </c>
      <c r="M294">
        <v>0</v>
      </c>
      <c r="N294">
        <v>0</v>
      </c>
      <c r="O294">
        <v>0</v>
      </c>
      <c r="P294">
        <v>25116</v>
      </c>
      <c r="Q294">
        <v>0</v>
      </c>
      <c r="R294">
        <v>0</v>
      </c>
      <c r="S294">
        <v>25116</v>
      </c>
      <c r="T294">
        <v>0</v>
      </c>
      <c r="U294">
        <v>25116</v>
      </c>
      <c r="V294">
        <v>0</v>
      </c>
      <c r="X294" s="27" t="str">
        <f>VLOOKUP(Результат[[#This Row],[Тип средств]],Таблица4[],2,0)</f>
        <v>Бюджетные средства (Бюджет муниципального образования)</v>
      </c>
      <c r="Y294" s="27" t="str">
        <f>VLOOKUP(Результат[[#This Row],[Тип средств]],Таблица4[],3,0)</f>
        <v>Местный бюджет</v>
      </c>
      <c r="Z294" s="27" t="str">
        <f>IF(LEFT(Результат[[#This Row],[ЦСР]],2)="06",VLOOKUP(Результат[[#This Row],[ЦСР]],Таблица3[[ЦСР]:[Пункт подпрограммы]],4,0),"")</f>
        <v>1.1.4</v>
      </c>
      <c r="AA29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4" s="27" t="str">
        <f t="shared" si="4"/>
        <v>КФКиС</v>
      </c>
    </row>
    <row r="295" spans="1:29" x14ac:dyDescent="0.25">
      <c r="A295" t="s">
        <v>22</v>
      </c>
      <c r="B295">
        <v>1103</v>
      </c>
      <c r="C295" t="s">
        <v>41</v>
      </c>
      <c r="D295">
        <v>611</v>
      </c>
      <c r="E295">
        <v>400010</v>
      </c>
      <c r="F295">
        <v>241</v>
      </c>
      <c r="G295">
        <v>346001</v>
      </c>
      <c r="H295" t="s">
        <v>29</v>
      </c>
      <c r="J295">
        <v>120</v>
      </c>
      <c r="K295">
        <v>272042534</v>
      </c>
      <c r="L295">
        <v>5250</v>
      </c>
      <c r="M295">
        <v>5250</v>
      </c>
      <c r="N295">
        <v>5250</v>
      </c>
      <c r="O295">
        <v>0</v>
      </c>
      <c r="P295">
        <v>5250</v>
      </c>
      <c r="Q295">
        <v>0</v>
      </c>
      <c r="R295">
        <v>5250</v>
      </c>
      <c r="S295">
        <v>0</v>
      </c>
      <c r="T295">
        <v>0</v>
      </c>
      <c r="U295">
        <v>5250</v>
      </c>
      <c r="V295">
        <v>0</v>
      </c>
      <c r="X295" s="27" t="str">
        <f>VLOOKUP(Результат[[#This Row],[Тип средств]],Таблица4[],2,0)</f>
        <v>Бюджетные средства (Бюджет муниципального образования)</v>
      </c>
      <c r="Y295" s="27" t="str">
        <f>VLOOKUP(Результат[[#This Row],[Тип средств]],Таблица4[],3,0)</f>
        <v>Местный бюджет</v>
      </c>
      <c r="Z295" s="27" t="str">
        <f>IF(LEFT(Результат[[#This Row],[ЦСР]],2)="06",VLOOKUP(Результат[[#This Row],[ЦСР]],Таблица3[[ЦСР]:[Пункт подпрограммы]],4,0),"")</f>
        <v>1.1.4</v>
      </c>
      <c r="AA29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5" s="27" t="str">
        <f t="shared" si="4"/>
        <v>КФКиС</v>
      </c>
    </row>
    <row r="296" spans="1:29" x14ac:dyDescent="0.25">
      <c r="A296" t="s">
        <v>22</v>
      </c>
      <c r="B296">
        <v>1103</v>
      </c>
      <c r="C296" t="s">
        <v>41</v>
      </c>
      <c r="D296">
        <v>621</v>
      </c>
      <c r="E296">
        <v>400010</v>
      </c>
      <c r="F296">
        <v>241</v>
      </c>
      <c r="G296">
        <v>226010</v>
      </c>
      <c r="H296" t="s">
        <v>33</v>
      </c>
      <c r="J296">
        <v>210</v>
      </c>
      <c r="K296">
        <v>272042534</v>
      </c>
      <c r="L296">
        <v>316729</v>
      </c>
      <c r="M296">
        <v>480205</v>
      </c>
      <c r="N296">
        <v>633647</v>
      </c>
      <c r="O296">
        <v>22898.3</v>
      </c>
      <c r="P296">
        <v>293830.7</v>
      </c>
      <c r="Q296">
        <v>55000</v>
      </c>
      <c r="R296">
        <v>100000</v>
      </c>
      <c r="S296">
        <v>42200</v>
      </c>
      <c r="T296">
        <v>119529</v>
      </c>
      <c r="U296">
        <v>316729</v>
      </c>
      <c r="V296">
        <v>0</v>
      </c>
      <c r="X296" s="27" t="str">
        <f>VLOOKUP(Результат[[#This Row],[Тип средств]],Таблица4[],2,0)</f>
        <v>Бюджетные средства (Бюджет муниципального образования)</v>
      </c>
      <c r="Y296" s="27" t="str">
        <f>VLOOKUP(Результат[[#This Row],[Тип средств]],Таблица4[],3,0)</f>
        <v>Местный бюджет</v>
      </c>
      <c r="Z296" s="27" t="str">
        <f>IF(LEFT(Результат[[#This Row],[ЦСР]],2)="06",VLOOKUP(Результат[[#This Row],[ЦСР]],Таблица3[[ЦСР]:[Пункт подпрограммы]],4,0),"")</f>
        <v>1.1.4</v>
      </c>
      <c r="AA29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6" s="27" t="str">
        <f t="shared" si="4"/>
        <v>КФКиС</v>
      </c>
    </row>
    <row r="297" spans="1:29" x14ac:dyDescent="0.25">
      <c r="A297" t="s">
        <v>22</v>
      </c>
      <c r="B297">
        <v>1103</v>
      </c>
      <c r="C297" t="s">
        <v>23</v>
      </c>
      <c r="D297">
        <v>612</v>
      </c>
      <c r="E297">
        <v>400010</v>
      </c>
      <c r="F297">
        <v>241</v>
      </c>
      <c r="G297">
        <v>310003</v>
      </c>
      <c r="H297" t="s">
        <v>24</v>
      </c>
      <c r="J297">
        <v>120</v>
      </c>
      <c r="K297">
        <v>272042534</v>
      </c>
      <c r="L297">
        <v>0</v>
      </c>
      <c r="M297">
        <v>0</v>
      </c>
      <c r="N297">
        <v>0</v>
      </c>
      <c r="O297">
        <v>0</v>
      </c>
      <c r="P297">
        <v>0</v>
      </c>
      <c r="Q297">
        <v>0</v>
      </c>
      <c r="R297">
        <v>0</v>
      </c>
      <c r="S297">
        <v>59047</v>
      </c>
      <c r="T297">
        <v>0</v>
      </c>
      <c r="U297">
        <v>59047</v>
      </c>
      <c r="V297">
        <v>-59047</v>
      </c>
      <c r="X297" s="27" t="str">
        <f>VLOOKUP(Результат[[#This Row],[Тип средств]],Таблица4[],2,0)</f>
        <v>Бюджетные средства (Бюджет муниципального образования)</v>
      </c>
      <c r="Y297" s="27" t="str">
        <f>VLOOKUP(Результат[[#This Row],[Тип средств]],Таблица4[],3,0)</f>
        <v>Местный бюджет</v>
      </c>
      <c r="Z297" s="27" t="str">
        <f>IF(LEFT(Результат[[#This Row],[ЦСР]],2)="06",VLOOKUP(Результат[[#This Row],[ЦСР]],Таблица3[[ЦСР]:[Пункт подпрограммы]],4,0),"")</f>
        <v>1.1.5</v>
      </c>
      <c r="AA29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Развитие системы массовой физической культуры, подготовки спортивного резерва и спорта высших достижений</v>
      </c>
      <c r="AC297" s="27" t="str">
        <f t="shared" si="4"/>
        <v>КФКиС</v>
      </c>
    </row>
    <row r="298" spans="1:29" x14ac:dyDescent="0.25">
      <c r="A298" t="s">
        <v>22</v>
      </c>
      <c r="B298">
        <v>1105</v>
      </c>
      <c r="C298" t="s">
        <v>49</v>
      </c>
      <c r="D298">
        <v>121</v>
      </c>
      <c r="E298">
        <v>400010</v>
      </c>
      <c r="F298">
        <v>211</v>
      </c>
      <c r="G298">
        <v>211001</v>
      </c>
      <c r="J298">
        <v>910</v>
      </c>
      <c r="K298">
        <v>272042602</v>
      </c>
      <c r="L298">
        <v>0</v>
      </c>
      <c r="M298">
        <v>0</v>
      </c>
      <c r="N298">
        <v>0</v>
      </c>
      <c r="O298">
        <v>2105186.71</v>
      </c>
      <c r="P298">
        <v>-2105186.71</v>
      </c>
      <c r="Q298">
        <v>3290000</v>
      </c>
      <c r="R298">
        <v>3200000</v>
      </c>
      <c r="S298">
        <v>3498000</v>
      </c>
      <c r="T298">
        <v>5870500</v>
      </c>
      <c r="U298">
        <v>15858500</v>
      </c>
      <c r="V298">
        <v>-15858500</v>
      </c>
      <c r="X298" s="27" t="str">
        <f>VLOOKUP(Результат[[#This Row],[Тип средств]],Таблица4[],2,0)</f>
        <v>Бюджетные средства (Бюджет муниципального образования)</v>
      </c>
      <c r="Y298" s="27" t="str">
        <f>VLOOKUP(Результат[[#This Row],[Тип средств]],Таблица4[],3,0)</f>
        <v>Местный бюджет</v>
      </c>
      <c r="Z298" s="27" t="str">
        <f>IF(LEFT(Результат[[#This Row],[ЦСР]],2)="06",VLOOKUP(Результат[[#This Row],[ЦСР]],Таблица3[[ЦСР]:[Пункт подпрограммы]],4,0),"")</f>
        <v>1.3.1</v>
      </c>
      <c r="AA29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8" s="27" t="str">
        <f t="shared" si="4"/>
        <v>КФКиС</v>
      </c>
    </row>
    <row r="299" spans="1:29" x14ac:dyDescent="0.25">
      <c r="A299" t="s">
        <v>22</v>
      </c>
      <c r="B299">
        <v>1105</v>
      </c>
      <c r="C299" t="s">
        <v>49</v>
      </c>
      <c r="D299">
        <v>122</v>
      </c>
      <c r="E299">
        <v>400010</v>
      </c>
      <c r="F299">
        <v>212</v>
      </c>
      <c r="G299">
        <v>212001</v>
      </c>
      <c r="J299">
        <v>910</v>
      </c>
      <c r="K299">
        <v>272042601</v>
      </c>
      <c r="L299">
        <v>0</v>
      </c>
      <c r="M299">
        <v>0</v>
      </c>
      <c r="N299">
        <v>0</v>
      </c>
      <c r="O299">
        <v>0</v>
      </c>
      <c r="P299">
        <v>0</v>
      </c>
      <c r="Q299">
        <v>3000</v>
      </c>
      <c r="R299">
        <v>5000</v>
      </c>
      <c r="S299">
        <v>5000</v>
      </c>
      <c r="T299">
        <v>5000</v>
      </c>
      <c r="U299">
        <v>18000</v>
      </c>
      <c r="V299">
        <v>-18000</v>
      </c>
      <c r="X299" s="27" t="str">
        <f>VLOOKUP(Результат[[#This Row],[Тип средств]],Таблица4[],2,0)</f>
        <v>Бюджетные средства (Бюджет муниципального образования)</v>
      </c>
      <c r="Y299" s="27" t="str">
        <f>VLOOKUP(Результат[[#This Row],[Тип средств]],Таблица4[],3,0)</f>
        <v>Местный бюджет</v>
      </c>
      <c r="Z299" s="27" t="str">
        <f>IF(LEFT(Результат[[#This Row],[ЦСР]],2)="06",VLOOKUP(Результат[[#This Row],[ЦСР]],Таблица3[[ЦСР]:[Пункт подпрограммы]],4,0),"")</f>
        <v>1.3.1</v>
      </c>
      <c r="AA29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29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299" s="27" t="str">
        <f t="shared" si="4"/>
        <v>КФКиС</v>
      </c>
    </row>
    <row r="300" spans="1:29" x14ac:dyDescent="0.25">
      <c r="A300" t="s">
        <v>22</v>
      </c>
      <c r="B300">
        <v>1105</v>
      </c>
      <c r="C300" t="s">
        <v>49</v>
      </c>
      <c r="D300">
        <v>122</v>
      </c>
      <c r="E300">
        <v>400010</v>
      </c>
      <c r="F300">
        <v>214</v>
      </c>
      <c r="G300">
        <v>214001</v>
      </c>
      <c r="J300">
        <v>910</v>
      </c>
      <c r="K300">
        <v>272042621</v>
      </c>
      <c r="L300">
        <v>0</v>
      </c>
      <c r="M300">
        <v>0</v>
      </c>
      <c r="N300">
        <v>0</v>
      </c>
      <c r="O300">
        <v>0</v>
      </c>
      <c r="P300">
        <v>0</v>
      </c>
      <c r="Q300">
        <v>90000</v>
      </c>
      <c r="R300">
        <v>160000</v>
      </c>
      <c r="S300">
        <v>89000</v>
      </c>
      <c r="T300">
        <v>0</v>
      </c>
      <c r="U300">
        <v>339000</v>
      </c>
      <c r="V300">
        <v>-339000</v>
      </c>
      <c r="X300" s="27" t="str">
        <f>VLOOKUP(Результат[[#This Row],[Тип средств]],Таблица4[],2,0)</f>
        <v>Бюджетные средства (Бюджет муниципального образования)</v>
      </c>
      <c r="Y300" s="27" t="str">
        <f>VLOOKUP(Результат[[#This Row],[Тип средств]],Таблица4[],3,0)</f>
        <v>Местный бюджет</v>
      </c>
      <c r="Z300" s="27" t="str">
        <f>IF(LEFT(Результат[[#This Row],[ЦСР]],2)="06",VLOOKUP(Результат[[#This Row],[ЦСР]],Таблица3[[ЦСР]:[Пункт подпрограммы]],4,0),"")</f>
        <v>1.3.1</v>
      </c>
      <c r="AA30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0" s="27" t="str">
        <f t="shared" si="4"/>
        <v>КФКиС</v>
      </c>
    </row>
    <row r="301" spans="1:29" x14ac:dyDescent="0.25">
      <c r="A301" t="s">
        <v>22</v>
      </c>
      <c r="B301">
        <v>1105</v>
      </c>
      <c r="C301" t="s">
        <v>49</v>
      </c>
      <c r="D301">
        <v>122</v>
      </c>
      <c r="E301">
        <v>400010</v>
      </c>
      <c r="F301">
        <v>226</v>
      </c>
      <c r="G301">
        <v>226008</v>
      </c>
      <c r="J301">
        <v>910</v>
      </c>
      <c r="K301">
        <v>272042601</v>
      </c>
      <c r="L301">
        <v>0</v>
      </c>
      <c r="M301">
        <v>0</v>
      </c>
      <c r="N301">
        <v>0</v>
      </c>
      <c r="O301">
        <v>0</v>
      </c>
      <c r="P301">
        <v>0</v>
      </c>
      <c r="Q301">
        <v>5000</v>
      </c>
      <c r="R301">
        <v>13000</v>
      </c>
      <c r="S301">
        <v>0</v>
      </c>
      <c r="T301">
        <v>0</v>
      </c>
      <c r="U301">
        <v>18000</v>
      </c>
      <c r="V301">
        <v>-18000</v>
      </c>
      <c r="X301" s="27" t="str">
        <f>VLOOKUP(Результат[[#This Row],[Тип средств]],Таблица4[],2,0)</f>
        <v>Бюджетные средства (Бюджет муниципального образования)</v>
      </c>
      <c r="Y301" s="27" t="str">
        <f>VLOOKUP(Результат[[#This Row],[Тип средств]],Таблица4[],3,0)</f>
        <v>Местный бюджет</v>
      </c>
      <c r="Z301" s="27" t="str">
        <f>IF(LEFT(Результат[[#This Row],[ЦСР]],2)="06",VLOOKUP(Результат[[#This Row],[ЦСР]],Таблица3[[ЦСР]:[Пункт подпрограммы]],4,0),"")</f>
        <v>1.3.1</v>
      </c>
      <c r="AA30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1" s="27" t="str">
        <f t="shared" si="4"/>
        <v>КФКиС</v>
      </c>
    </row>
    <row r="302" spans="1:29" x14ac:dyDescent="0.25">
      <c r="A302" t="s">
        <v>22</v>
      </c>
      <c r="B302">
        <v>1105</v>
      </c>
      <c r="C302" t="s">
        <v>49</v>
      </c>
      <c r="D302">
        <v>122</v>
      </c>
      <c r="E302">
        <v>400010</v>
      </c>
      <c r="F302">
        <v>226</v>
      </c>
      <c r="G302">
        <v>226009</v>
      </c>
      <c r="J302">
        <v>910</v>
      </c>
      <c r="K302">
        <v>272042601</v>
      </c>
      <c r="L302">
        <v>0</v>
      </c>
      <c r="M302">
        <v>0</v>
      </c>
      <c r="N302">
        <v>0</v>
      </c>
      <c r="O302">
        <v>0</v>
      </c>
      <c r="P302">
        <v>0</v>
      </c>
      <c r="Q302">
        <v>12000</v>
      </c>
      <c r="R302">
        <v>12000</v>
      </c>
      <c r="S302">
        <v>21000</v>
      </c>
      <c r="T302">
        <v>0</v>
      </c>
      <c r="U302">
        <v>45000</v>
      </c>
      <c r="V302">
        <v>-45000</v>
      </c>
      <c r="X302" s="27" t="str">
        <f>VLOOKUP(Результат[[#This Row],[Тип средств]],Таблица4[],2,0)</f>
        <v>Бюджетные средства (Бюджет муниципального образования)</v>
      </c>
      <c r="Y302" s="27" t="str">
        <f>VLOOKUP(Результат[[#This Row],[Тип средств]],Таблица4[],3,0)</f>
        <v>Местный бюджет</v>
      </c>
      <c r="Z302" s="27" t="str">
        <f>IF(LEFT(Результат[[#This Row],[ЦСР]],2)="06",VLOOKUP(Результат[[#This Row],[ЦСР]],Таблица3[[ЦСР]:[Пункт подпрограммы]],4,0),"")</f>
        <v>1.3.1</v>
      </c>
      <c r="AA30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2" s="27" t="str">
        <f t="shared" si="4"/>
        <v>КФКиС</v>
      </c>
    </row>
    <row r="303" spans="1:29" x14ac:dyDescent="0.25">
      <c r="A303" t="s">
        <v>22</v>
      </c>
      <c r="B303">
        <v>1105</v>
      </c>
      <c r="C303" t="s">
        <v>49</v>
      </c>
      <c r="D303">
        <v>122</v>
      </c>
      <c r="E303">
        <v>400010</v>
      </c>
      <c r="F303">
        <v>267</v>
      </c>
      <c r="G303">
        <v>267001</v>
      </c>
      <c r="J303">
        <v>910</v>
      </c>
      <c r="K303">
        <v>272042601</v>
      </c>
      <c r="L303">
        <v>0</v>
      </c>
      <c r="M303">
        <v>0</v>
      </c>
      <c r="N303">
        <v>0</v>
      </c>
      <c r="O303">
        <v>0</v>
      </c>
      <c r="P303">
        <v>0</v>
      </c>
      <c r="Q303">
        <v>40000</v>
      </c>
      <c r="R303">
        <v>120000</v>
      </c>
      <c r="S303">
        <v>80000</v>
      </c>
      <c r="T303">
        <v>0</v>
      </c>
      <c r="U303">
        <v>240000</v>
      </c>
      <c r="V303">
        <v>-240000</v>
      </c>
      <c r="X303" s="27" t="str">
        <f>VLOOKUP(Результат[[#This Row],[Тип средств]],Таблица4[],2,0)</f>
        <v>Бюджетные средства (Бюджет муниципального образования)</v>
      </c>
      <c r="Y303" s="27" t="str">
        <f>VLOOKUP(Результат[[#This Row],[Тип средств]],Таблица4[],3,0)</f>
        <v>Местный бюджет</v>
      </c>
      <c r="Z303" s="27" t="str">
        <f>IF(LEFT(Результат[[#This Row],[ЦСР]],2)="06",VLOOKUP(Результат[[#This Row],[ЦСР]],Таблица3[[ЦСР]:[Пункт подпрограммы]],4,0),"")</f>
        <v>1.3.1</v>
      </c>
      <c r="AA30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3" s="27" t="str">
        <f t="shared" si="4"/>
        <v>КФКиС</v>
      </c>
    </row>
    <row r="304" spans="1:29" x14ac:dyDescent="0.25">
      <c r="A304" t="s">
        <v>22</v>
      </c>
      <c r="B304">
        <v>1105</v>
      </c>
      <c r="C304" t="s">
        <v>49</v>
      </c>
      <c r="D304">
        <v>129</v>
      </c>
      <c r="E304">
        <v>400010</v>
      </c>
      <c r="F304">
        <v>213</v>
      </c>
      <c r="G304">
        <v>213001</v>
      </c>
      <c r="J304">
        <v>910</v>
      </c>
      <c r="K304">
        <v>272042601</v>
      </c>
      <c r="L304">
        <v>0</v>
      </c>
      <c r="M304">
        <v>0</v>
      </c>
      <c r="N304">
        <v>0</v>
      </c>
      <c r="O304">
        <v>430684.06</v>
      </c>
      <c r="P304">
        <v>-430684.06</v>
      </c>
      <c r="Q304">
        <v>900000</v>
      </c>
      <c r="R304">
        <v>1000000</v>
      </c>
      <c r="S304">
        <v>1060000</v>
      </c>
      <c r="T304">
        <v>1829200</v>
      </c>
      <c r="U304">
        <v>4789200</v>
      </c>
      <c r="V304">
        <v>-4789200</v>
      </c>
      <c r="X304" s="27" t="str">
        <f>VLOOKUP(Результат[[#This Row],[Тип средств]],Таблица4[],2,0)</f>
        <v>Бюджетные средства (Бюджет муниципального образования)</v>
      </c>
      <c r="Y304" s="27" t="str">
        <f>VLOOKUP(Результат[[#This Row],[Тип средств]],Таблица4[],3,0)</f>
        <v>Местный бюджет</v>
      </c>
      <c r="Z304" s="27" t="str">
        <f>IF(LEFT(Результат[[#This Row],[ЦСР]],2)="06",VLOOKUP(Результат[[#This Row],[ЦСР]],Таблица3[[ЦСР]:[Пункт подпрограммы]],4,0),"")</f>
        <v>1.3.1</v>
      </c>
      <c r="AA30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4" s="27" t="str">
        <f t="shared" si="4"/>
        <v>КФКиС</v>
      </c>
    </row>
    <row r="305" spans="1:29" x14ac:dyDescent="0.25">
      <c r="A305" t="s">
        <v>22</v>
      </c>
      <c r="B305">
        <v>1105</v>
      </c>
      <c r="C305" t="s">
        <v>49</v>
      </c>
      <c r="D305">
        <v>129</v>
      </c>
      <c r="E305">
        <v>400010</v>
      </c>
      <c r="F305">
        <v>213</v>
      </c>
      <c r="G305">
        <v>213002</v>
      </c>
      <c r="J305">
        <v>910</v>
      </c>
      <c r="K305">
        <v>272042621</v>
      </c>
      <c r="L305">
        <v>0</v>
      </c>
      <c r="M305">
        <v>0</v>
      </c>
      <c r="N305">
        <v>0</v>
      </c>
      <c r="O305">
        <v>0</v>
      </c>
      <c r="P305">
        <v>0</v>
      </c>
      <c r="Q305">
        <v>0</v>
      </c>
      <c r="R305">
        <v>30000</v>
      </c>
      <c r="S305">
        <v>34000</v>
      </c>
      <c r="T305">
        <v>0</v>
      </c>
      <c r="U305">
        <v>64000</v>
      </c>
      <c r="V305">
        <v>-64000</v>
      </c>
      <c r="X305" s="27" t="str">
        <f>VLOOKUP(Результат[[#This Row],[Тип средств]],Таблица4[],2,0)</f>
        <v>Бюджетные средства (Бюджет муниципального образования)</v>
      </c>
      <c r="Y305" s="27" t="str">
        <f>VLOOKUP(Результат[[#This Row],[Тип средств]],Таблица4[],3,0)</f>
        <v>Местный бюджет</v>
      </c>
      <c r="Z305" s="27" t="str">
        <f>IF(LEFT(Результат[[#This Row],[ЦСР]],2)="06",VLOOKUP(Результат[[#This Row],[ЦСР]],Таблица3[[ЦСР]:[Пункт подпрограммы]],4,0),"")</f>
        <v>1.3.1</v>
      </c>
      <c r="AA305"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5" s="27" t="str">
        <f t="shared" si="4"/>
        <v>КФКиС</v>
      </c>
    </row>
    <row r="306" spans="1:29" x14ac:dyDescent="0.25">
      <c r="A306" t="s">
        <v>22</v>
      </c>
      <c r="B306">
        <v>1105</v>
      </c>
      <c r="C306" t="s">
        <v>49</v>
      </c>
      <c r="D306">
        <v>129</v>
      </c>
      <c r="E306">
        <v>400010</v>
      </c>
      <c r="F306">
        <v>267</v>
      </c>
      <c r="G306">
        <v>267002</v>
      </c>
      <c r="J306">
        <v>910</v>
      </c>
      <c r="K306">
        <v>272042601</v>
      </c>
      <c r="L306">
        <v>0</v>
      </c>
      <c r="M306">
        <v>0</v>
      </c>
      <c r="N306">
        <v>0</v>
      </c>
      <c r="O306">
        <v>0</v>
      </c>
      <c r="P306">
        <v>0</v>
      </c>
      <c r="Q306">
        <v>12080</v>
      </c>
      <c r="R306">
        <v>36260</v>
      </c>
      <c r="S306">
        <v>24160</v>
      </c>
      <c r="T306">
        <v>0</v>
      </c>
      <c r="U306">
        <v>72500</v>
      </c>
      <c r="V306">
        <v>-72500</v>
      </c>
      <c r="X306" s="27" t="str">
        <f>VLOOKUP(Результат[[#This Row],[Тип средств]],Таблица4[],2,0)</f>
        <v>Бюджетные средства (Бюджет муниципального образования)</v>
      </c>
      <c r="Y306" s="27" t="str">
        <f>VLOOKUP(Результат[[#This Row],[Тип средств]],Таблица4[],3,0)</f>
        <v>Местный бюджет</v>
      </c>
      <c r="Z306" s="27" t="str">
        <f>IF(LEFT(Результат[[#This Row],[ЦСР]],2)="06",VLOOKUP(Результат[[#This Row],[ЦСР]],Таблица3[[ЦСР]:[Пункт подпрограммы]],4,0),"")</f>
        <v>1.3.1</v>
      </c>
      <c r="AA306"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6"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6" s="27" t="str">
        <f t="shared" si="4"/>
        <v>КФКиС</v>
      </c>
    </row>
    <row r="307" spans="1:29" x14ac:dyDescent="0.25">
      <c r="A307" t="s">
        <v>22</v>
      </c>
      <c r="B307">
        <v>1105</v>
      </c>
      <c r="C307" t="s">
        <v>49</v>
      </c>
      <c r="D307">
        <v>244</v>
      </c>
      <c r="E307">
        <v>400010</v>
      </c>
      <c r="F307">
        <v>221</v>
      </c>
      <c r="G307">
        <v>221001</v>
      </c>
      <c r="J307">
        <v>110</v>
      </c>
      <c r="K307">
        <v>272042601</v>
      </c>
      <c r="L307">
        <v>0</v>
      </c>
      <c r="M307">
        <v>0</v>
      </c>
      <c r="N307">
        <v>0</v>
      </c>
      <c r="O307">
        <v>13145.66</v>
      </c>
      <c r="P307">
        <v>-13145.66</v>
      </c>
      <c r="Q307">
        <v>30000</v>
      </c>
      <c r="R307">
        <v>39000</v>
      </c>
      <c r="S307">
        <v>42000</v>
      </c>
      <c r="T307">
        <v>85100</v>
      </c>
      <c r="U307">
        <v>196100</v>
      </c>
      <c r="V307">
        <v>-196100</v>
      </c>
      <c r="X307" s="27" t="str">
        <f>VLOOKUP(Результат[[#This Row],[Тип средств]],Таблица4[],2,0)</f>
        <v>Бюджетные средства (Бюджет муниципального образования)</v>
      </c>
      <c r="Y307" s="27" t="str">
        <f>VLOOKUP(Результат[[#This Row],[Тип средств]],Таблица4[],3,0)</f>
        <v>Местный бюджет</v>
      </c>
      <c r="Z307" s="27" t="str">
        <f>IF(LEFT(Результат[[#This Row],[ЦСР]],2)="06",VLOOKUP(Результат[[#This Row],[ЦСР]],Таблица3[[ЦСР]:[Пункт подпрограммы]],4,0),"")</f>
        <v>1.3.1</v>
      </c>
      <c r="AA307"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7"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7" s="27" t="str">
        <f t="shared" si="4"/>
        <v>КФКиС</v>
      </c>
    </row>
    <row r="308" spans="1:29" x14ac:dyDescent="0.25">
      <c r="A308" t="s">
        <v>22</v>
      </c>
      <c r="B308">
        <v>1105</v>
      </c>
      <c r="C308" t="s">
        <v>49</v>
      </c>
      <c r="D308">
        <v>244</v>
      </c>
      <c r="E308">
        <v>400010</v>
      </c>
      <c r="F308">
        <v>225</v>
      </c>
      <c r="G308">
        <v>225005</v>
      </c>
      <c r="J308">
        <v>110</v>
      </c>
      <c r="K308">
        <v>272042601</v>
      </c>
      <c r="L308">
        <v>0</v>
      </c>
      <c r="M308">
        <v>0</v>
      </c>
      <c r="N308">
        <v>0</v>
      </c>
      <c r="O308">
        <v>13920</v>
      </c>
      <c r="P308">
        <v>-13920</v>
      </c>
      <c r="Q308">
        <v>21750</v>
      </c>
      <c r="R308">
        <v>21750</v>
      </c>
      <c r="S308">
        <v>21750</v>
      </c>
      <c r="T308">
        <v>21750</v>
      </c>
      <c r="U308">
        <v>87000</v>
      </c>
      <c r="V308">
        <v>-87000</v>
      </c>
      <c r="X308" s="27" t="str">
        <f>VLOOKUP(Результат[[#This Row],[Тип средств]],Таблица4[],2,0)</f>
        <v>Бюджетные средства (Бюджет муниципального образования)</v>
      </c>
      <c r="Y308" s="27" t="str">
        <f>VLOOKUP(Результат[[#This Row],[Тип средств]],Таблица4[],3,0)</f>
        <v>Местный бюджет</v>
      </c>
      <c r="Z308" s="27" t="str">
        <f>IF(LEFT(Результат[[#This Row],[ЦСР]],2)="06",VLOOKUP(Результат[[#This Row],[ЦСР]],Таблица3[[ЦСР]:[Пункт подпрограммы]],4,0),"")</f>
        <v>1.3.1</v>
      </c>
      <c r="AA308"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8"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8" s="27" t="str">
        <f t="shared" si="4"/>
        <v>КФКиС</v>
      </c>
    </row>
    <row r="309" spans="1:29" x14ac:dyDescent="0.25">
      <c r="A309" t="s">
        <v>22</v>
      </c>
      <c r="B309">
        <v>1105</v>
      </c>
      <c r="C309" t="s">
        <v>49</v>
      </c>
      <c r="D309">
        <v>244</v>
      </c>
      <c r="E309">
        <v>400010</v>
      </c>
      <c r="F309">
        <v>226</v>
      </c>
      <c r="G309">
        <v>226005</v>
      </c>
      <c r="J309">
        <v>110</v>
      </c>
      <c r="K309">
        <v>272042601</v>
      </c>
      <c r="L309">
        <v>0</v>
      </c>
      <c r="M309">
        <v>0</v>
      </c>
      <c r="N309">
        <v>0</v>
      </c>
      <c r="O309">
        <v>47688</v>
      </c>
      <c r="P309">
        <v>-47688</v>
      </c>
      <c r="Q309">
        <v>91504</v>
      </c>
      <c r="R309">
        <v>20000</v>
      </c>
      <c r="S309">
        <v>22400</v>
      </c>
      <c r="T309">
        <v>22000</v>
      </c>
      <c r="U309">
        <v>155904</v>
      </c>
      <c r="V309">
        <v>-155904</v>
      </c>
      <c r="X309" s="27" t="str">
        <f>VLOOKUP(Результат[[#This Row],[Тип средств]],Таблица4[],2,0)</f>
        <v>Бюджетные средства (Бюджет муниципального образования)</v>
      </c>
      <c r="Y309" s="27" t="str">
        <f>VLOOKUP(Результат[[#This Row],[Тип средств]],Таблица4[],3,0)</f>
        <v>Местный бюджет</v>
      </c>
      <c r="Z309" s="27" t="str">
        <f>IF(LEFT(Результат[[#This Row],[ЦСР]],2)="06",VLOOKUP(Результат[[#This Row],[ЦСР]],Таблица3[[ЦСР]:[Пункт подпрограммы]],4,0),"")</f>
        <v>1.3.1</v>
      </c>
      <c r="AA309"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09"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09" s="27" t="str">
        <f t="shared" si="4"/>
        <v>КФКиС</v>
      </c>
    </row>
    <row r="310" spans="1:29" x14ac:dyDescent="0.25">
      <c r="A310" t="s">
        <v>22</v>
      </c>
      <c r="B310">
        <v>1105</v>
      </c>
      <c r="C310" t="s">
        <v>49</v>
      </c>
      <c r="D310">
        <v>244</v>
      </c>
      <c r="E310">
        <v>400010</v>
      </c>
      <c r="F310">
        <v>226</v>
      </c>
      <c r="G310">
        <v>226005</v>
      </c>
      <c r="J310">
        <v>120</v>
      </c>
      <c r="K310">
        <v>272042601</v>
      </c>
      <c r="L310">
        <v>0</v>
      </c>
      <c r="M310">
        <v>0</v>
      </c>
      <c r="N310">
        <v>0</v>
      </c>
      <c r="O310">
        <v>0</v>
      </c>
      <c r="P310">
        <v>0</v>
      </c>
      <c r="Q310">
        <v>81996</v>
      </c>
      <c r="R310">
        <v>36000</v>
      </c>
      <c r="S310">
        <v>36000</v>
      </c>
      <c r="T310">
        <v>48000</v>
      </c>
      <c r="U310">
        <v>201996</v>
      </c>
      <c r="V310">
        <v>-201996</v>
      </c>
      <c r="X310" s="27" t="str">
        <f>VLOOKUP(Результат[[#This Row],[Тип средств]],Таблица4[],2,0)</f>
        <v>Бюджетные средства (Бюджет муниципального образования)</v>
      </c>
      <c r="Y310" s="27" t="str">
        <f>VLOOKUP(Результат[[#This Row],[Тип средств]],Таблица4[],3,0)</f>
        <v>Местный бюджет</v>
      </c>
      <c r="Z310" s="27" t="str">
        <f>IF(LEFT(Результат[[#This Row],[ЦСР]],2)="06",VLOOKUP(Результат[[#This Row],[ЦСР]],Таблица3[[ЦСР]:[Пункт подпрограммы]],4,0),"")</f>
        <v>1.3.1</v>
      </c>
      <c r="AA310"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0"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0" s="27" t="str">
        <f t="shared" si="4"/>
        <v>КФКиС</v>
      </c>
    </row>
    <row r="311" spans="1:29" x14ac:dyDescent="0.25">
      <c r="A311" t="s">
        <v>22</v>
      </c>
      <c r="B311">
        <v>1105</v>
      </c>
      <c r="C311" t="s">
        <v>49</v>
      </c>
      <c r="D311">
        <v>244</v>
      </c>
      <c r="E311">
        <v>400010</v>
      </c>
      <c r="F311">
        <v>226</v>
      </c>
      <c r="G311">
        <v>226010</v>
      </c>
      <c r="J311">
        <v>120</v>
      </c>
      <c r="K311">
        <v>272042601</v>
      </c>
      <c r="L311">
        <v>0</v>
      </c>
      <c r="M311">
        <v>0</v>
      </c>
      <c r="N311">
        <v>0</v>
      </c>
      <c r="O311">
        <v>28800</v>
      </c>
      <c r="P311">
        <v>-28800</v>
      </c>
      <c r="Q311">
        <v>28800</v>
      </c>
      <c r="R311">
        <v>10000</v>
      </c>
      <c r="S311">
        <v>14700</v>
      </c>
      <c r="T311">
        <v>0</v>
      </c>
      <c r="U311">
        <v>53500</v>
      </c>
      <c r="V311">
        <v>-53500</v>
      </c>
      <c r="X311" s="27" t="str">
        <f>VLOOKUP(Результат[[#This Row],[Тип средств]],Таблица4[],2,0)</f>
        <v>Бюджетные средства (Бюджет муниципального образования)</v>
      </c>
      <c r="Y311" s="27" t="str">
        <f>VLOOKUP(Результат[[#This Row],[Тип средств]],Таблица4[],3,0)</f>
        <v>Местный бюджет</v>
      </c>
      <c r="Z311" s="27" t="str">
        <f>IF(LEFT(Результат[[#This Row],[ЦСР]],2)="06",VLOOKUP(Результат[[#This Row],[ЦСР]],Таблица3[[ЦСР]:[Пункт подпрограммы]],4,0),"")</f>
        <v>1.3.1</v>
      </c>
      <c r="AA311"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1"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1" s="27" t="str">
        <f t="shared" si="4"/>
        <v>КФКиС</v>
      </c>
    </row>
    <row r="312" spans="1:29" x14ac:dyDescent="0.25">
      <c r="A312" t="s">
        <v>22</v>
      </c>
      <c r="B312">
        <v>1105</v>
      </c>
      <c r="C312" t="s">
        <v>49</v>
      </c>
      <c r="D312">
        <v>244</v>
      </c>
      <c r="E312">
        <v>400010</v>
      </c>
      <c r="F312">
        <v>226</v>
      </c>
      <c r="G312">
        <v>226011</v>
      </c>
      <c r="J312">
        <v>120</v>
      </c>
      <c r="K312">
        <v>272042601</v>
      </c>
      <c r="L312">
        <v>0</v>
      </c>
      <c r="M312">
        <v>0</v>
      </c>
      <c r="N312">
        <v>0</v>
      </c>
      <c r="O312">
        <v>0</v>
      </c>
      <c r="P312">
        <v>0</v>
      </c>
      <c r="Q312">
        <v>0</v>
      </c>
      <c r="R312">
        <v>0</v>
      </c>
      <c r="S312">
        <v>0</v>
      </c>
      <c r="T312">
        <v>81200</v>
      </c>
      <c r="U312">
        <v>81200</v>
      </c>
      <c r="V312">
        <v>-81200</v>
      </c>
      <c r="X312" s="27" t="str">
        <f>VLOOKUP(Результат[[#This Row],[Тип средств]],Таблица4[],2,0)</f>
        <v>Бюджетные средства (Бюджет муниципального образования)</v>
      </c>
      <c r="Y312" s="27" t="str">
        <f>VLOOKUP(Результат[[#This Row],[Тип средств]],Таблица4[],3,0)</f>
        <v>Местный бюджет</v>
      </c>
      <c r="Z312" s="27" t="str">
        <f>IF(LEFT(Результат[[#This Row],[ЦСР]],2)="06",VLOOKUP(Результат[[#This Row],[ЦСР]],Таблица3[[ЦСР]:[Пункт подпрограммы]],4,0),"")</f>
        <v>1.3.1</v>
      </c>
      <c r="AA312"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2"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2" s="27" t="str">
        <f t="shared" si="4"/>
        <v>КФКиС</v>
      </c>
    </row>
    <row r="313" spans="1:29" x14ac:dyDescent="0.25">
      <c r="A313" t="s">
        <v>22</v>
      </c>
      <c r="B313">
        <v>1105</v>
      </c>
      <c r="C313" t="s">
        <v>49</v>
      </c>
      <c r="D313">
        <v>244</v>
      </c>
      <c r="E313">
        <v>400010</v>
      </c>
      <c r="F313">
        <v>226</v>
      </c>
      <c r="G313">
        <v>226012</v>
      </c>
      <c r="J313">
        <v>120</v>
      </c>
      <c r="K313">
        <v>272042601</v>
      </c>
      <c r="L313">
        <v>0</v>
      </c>
      <c r="M313">
        <v>0</v>
      </c>
      <c r="N313">
        <v>0</v>
      </c>
      <c r="O313">
        <v>0</v>
      </c>
      <c r="P313">
        <v>0</v>
      </c>
      <c r="Q313">
        <v>0</v>
      </c>
      <c r="R313">
        <v>0</v>
      </c>
      <c r="S313">
        <v>31400</v>
      </c>
      <c r="T313">
        <v>0</v>
      </c>
      <c r="U313">
        <v>31400</v>
      </c>
      <c r="V313">
        <v>-31400</v>
      </c>
      <c r="X313" s="27" t="str">
        <f>VLOOKUP(Результат[[#This Row],[Тип средств]],Таблица4[],2,0)</f>
        <v>Бюджетные средства (Бюджет муниципального образования)</v>
      </c>
      <c r="Y313" s="27" t="str">
        <f>VLOOKUP(Результат[[#This Row],[Тип средств]],Таблица4[],3,0)</f>
        <v>Местный бюджет</v>
      </c>
      <c r="Z313" s="27" t="str">
        <f>IF(LEFT(Результат[[#This Row],[ЦСР]],2)="06",VLOOKUP(Результат[[#This Row],[ЦСР]],Таблица3[[ЦСР]:[Пункт подпрограммы]],4,0),"")</f>
        <v>1.3.1</v>
      </c>
      <c r="AA313"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3"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3" s="27" t="str">
        <f t="shared" si="4"/>
        <v>КФКиС</v>
      </c>
    </row>
    <row r="314" spans="1:29" x14ac:dyDescent="0.25">
      <c r="A314" t="s">
        <v>22</v>
      </c>
      <c r="B314">
        <v>1105</v>
      </c>
      <c r="C314" t="s">
        <v>49</v>
      </c>
      <c r="D314">
        <v>244</v>
      </c>
      <c r="E314">
        <v>400010</v>
      </c>
      <c r="F314">
        <v>346</v>
      </c>
      <c r="G314">
        <v>346001</v>
      </c>
      <c r="J314">
        <v>110</v>
      </c>
      <c r="K314">
        <v>272042601</v>
      </c>
      <c r="L314">
        <v>0</v>
      </c>
      <c r="M314">
        <v>0</v>
      </c>
      <c r="N314">
        <v>0</v>
      </c>
      <c r="O314">
        <v>0</v>
      </c>
      <c r="P314">
        <v>0</v>
      </c>
      <c r="Q314">
        <v>0</v>
      </c>
      <c r="R314">
        <v>68700</v>
      </c>
      <c r="S314">
        <v>0</v>
      </c>
      <c r="T314">
        <v>0</v>
      </c>
      <c r="U314">
        <v>68700</v>
      </c>
      <c r="V314">
        <v>-68700</v>
      </c>
      <c r="X314" s="27" t="str">
        <f>VLOOKUP(Результат[[#This Row],[Тип средств]],Таблица4[],2,0)</f>
        <v>Бюджетные средства (Бюджет муниципального образования)</v>
      </c>
      <c r="Y314" s="27" t="str">
        <f>VLOOKUP(Результат[[#This Row],[Тип средств]],Таблица4[],3,0)</f>
        <v>Местный бюджет</v>
      </c>
      <c r="Z314" s="27" t="str">
        <f>IF(LEFT(Результат[[#This Row],[ЦСР]],2)="06",VLOOKUP(Результат[[#This Row],[ЦСР]],Таблица3[[ЦСР]:[Пункт подпрограммы]],4,0),"")</f>
        <v>1.3.1</v>
      </c>
      <c r="AA314" s="27" t="str">
        <f>IF(LEFT(Результат[[#This Row],[Пункт подпрограммы]],1)="1","Развитие физической культуры и спорта в городе Нефтеюганске","")</f>
        <v>Развитие физической культуры и спорта в городе Нефтеюганске</v>
      </c>
      <c r="AB314"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Организация деятельности в сфере физической культуры и спорта</v>
      </c>
      <c r="AC314" s="27" t="str">
        <f t="shared" si="4"/>
        <v>КФКиС</v>
      </c>
    </row>
    <row r="315" spans="1:29" x14ac:dyDescent="0.25">
      <c r="A315" t="s">
        <v>22</v>
      </c>
      <c r="B315">
        <v>1105</v>
      </c>
      <c r="C315" t="s">
        <v>50</v>
      </c>
      <c r="D315">
        <v>244</v>
      </c>
      <c r="E315">
        <v>400010</v>
      </c>
      <c r="F315">
        <v>226</v>
      </c>
      <c r="G315">
        <v>226010</v>
      </c>
      <c r="J315">
        <v>120</v>
      </c>
      <c r="K315">
        <v>272042515</v>
      </c>
      <c r="L315">
        <v>0</v>
      </c>
      <c r="M315">
        <v>0</v>
      </c>
      <c r="N315">
        <v>0</v>
      </c>
      <c r="O315">
        <v>0</v>
      </c>
      <c r="P315">
        <v>0</v>
      </c>
      <c r="Q315">
        <v>0</v>
      </c>
      <c r="R315">
        <v>20000</v>
      </c>
      <c r="S315">
        <v>0</v>
      </c>
      <c r="T315">
        <v>0</v>
      </c>
      <c r="U315">
        <v>20000</v>
      </c>
      <c r="V315">
        <v>-20000</v>
      </c>
      <c r="X315" s="27" t="str">
        <f>VLOOKUP(Результат[[#This Row],[Тип средств]],Таблица4[],2,0)</f>
        <v>Бюджетные средства (Бюджет муниципального образования)</v>
      </c>
      <c r="Y315" s="27" t="str">
        <f>VLOOKUP(Результат[[#This Row],[Тип средств]],Таблица4[],3,0)</f>
        <v>Местный бюджет</v>
      </c>
      <c r="Z315" s="27" t="str">
        <f>IF(LEFT(Результат[[#This Row],[ЦСР]],2)="06",VLOOKUP(Результат[[#This Row],[ЦСР]],Таблица3[[ЦСР]:[Пункт подпрограммы]],4,0),"")</f>
        <v/>
      </c>
      <c r="AA315" s="27" t="str">
        <f>IF(LEFT(Результат[[#This Row],[Пункт подпрограммы]],1)="1","Развитие физической культуры и спорта в городе Нефтеюганске","")</f>
        <v/>
      </c>
      <c r="AB315" s="27" t="str">
        <f>IF(Результат[[#This Row],[Пункт подпрограммы]]="","",IF(LEFT(Результат[[#This Row],[Пункт подпрограммы]],3)="1.1","Развитие системы массовой физической культуры, подготовки спортивного резерва и спорта высших достижений",IF(LEFT(Результат[[#This Row],[Пункт подпрограммы]],3)="1.2","Развитие материально-технической базы и спортивной инфраструктуры",IF(LEFT(Результат[[#This Row],[Пункт подпрограммы]],3)="1.3","Организация деятельности в сфере физической культуры и спорта"))))</f>
        <v/>
      </c>
      <c r="AC315" s="27" t="str">
        <f t="shared" si="4"/>
        <v>КФКиС</v>
      </c>
    </row>
    <row r="316" spans="1:29" x14ac:dyDescent="0.25">
      <c r="A316" t="s">
        <v>1387</v>
      </c>
      <c r="O316" s="33">
        <f>SUBTOTAL(109,Результат[Исполнено])</f>
        <v>71932548.149999991</v>
      </c>
      <c r="U316" s="32"/>
      <c r="X316">
        <f>SUBTOTAL(103,Результат[тип средств2])</f>
        <v>310</v>
      </c>
    </row>
    <row r="319" spans="1:29" x14ac:dyDescent="0.25">
      <c r="U319" s="2"/>
    </row>
  </sheetData>
  <phoneticPr fontId="3" type="noConversion"/>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3:J13"/>
  <sheetViews>
    <sheetView workbookViewId="0">
      <selection activeCell="F21" sqref="F21"/>
    </sheetView>
  </sheetViews>
  <sheetFormatPr defaultRowHeight="15" x14ac:dyDescent="0.25"/>
  <cols>
    <col min="1" max="1" width="12.140625" customWidth="1"/>
    <col min="2" max="2" width="66.85546875" customWidth="1"/>
    <col min="3" max="3" width="23.28515625" customWidth="1"/>
    <col min="4" max="4" width="29" customWidth="1"/>
    <col min="5" max="14" width="14.5703125" customWidth="1"/>
  </cols>
  <sheetData>
    <row r="3" spans="1:10" x14ac:dyDescent="0.25">
      <c r="E3" s="5" t="s">
        <v>1396</v>
      </c>
      <c r="F3" s="5" t="s">
        <v>1446</v>
      </c>
    </row>
    <row r="4" spans="1:10" x14ac:dyDescent="0.25">
      <c r="E4" t="s">
        <v>1395</v>
      </c>
      <c r="H4" t="s">
        <v>1397</v>
      </c>
    </row>
    <row r="5" spans="1:10" x14ac:dyDescent="0.25">
      <c r="A5" s="5" t="s">
        <v>1297</v>
      </c>
      <c r="B5" s="5" t="s">
        <v>1452</v>
      </c>
      <c r="C5" s="5" t="s">
        <v>1453</v>
      </c>
      <c r="D5" s="5" t="s">
        <v>1456</v>
      </c>
      <c r="E5" t="s">
        <v>1448</v>
      </c>
      <c r="F5" t="s">
        <v>1447</v>
      </c>
      <c r="G5" t="s">
        <v>1299</v>
      </c>
      <c r="H5" t="s">
        <v>1448</v>
      </c>
      <c r="I5" t="s">
        <v>1447</v>
      </c>
      <c r="J5" t="s">
        <v>1299</v>
      </c>
    </row>
    <row r="6" spans="1:10" x14ac:dyDescent="0.25">
      <c r="A6" t="s">
        <v>1389</v>
      </c>
      <c r="B6" t="s">
        <v>1425</v>
      </c>
      <c r="C6" t="s">
        <v>1455</v>
      </c>
      <c r="D6" t="s">
        <v>1429</v>
      </c>
      <c r="E6" s="6">
        <v>745600</v>
      </c>
      <c r="F6" s="6"/>
      <c r="G6" s="6"/>
      <c r="H6" s="6">
        <v>0</v>
      </c>
      <c r="I6" s="6"/>
      <c r="J6" s="6"/>
    </row>
    <row r="7" spans="1:10" x14ac:dyDescent="0.25">
      <c r="A7" t="s">
        <v>1390</v>
      </c>
      <c r="B7" t="s">
        <v>1425</v>
      </c>
      <c r="C7" t="s">
        <v>1455</v>
      </c>
      <c r="D7" t="s">
        <v>1429</v>
      </c>
      <c r="E7" s="6">
        <v>793854</v>
      </c>
      <c r="F7" s="6">
        <v>2381560</v>
      </c>
      <c r="G7" s="6"/>
      <c r="H7" s="6">
        <v>0</v>
      </c>
      <c r="I7" s="6">
        <v>0</v>
      </c>
      <c r="J7" s="6"/>
    </row>
    <row r="8" spans="1:10" x14ac:dyDescent="0.25">
      <c r="A8" t="s">
        <v>1391</v>
      </c>
      <c r="B8" t="s">
        <v>1425</v>
      </c>
      <c r="C8" t="s">
        <v>1455</v>
      </c>
      <c r="D8" t="s">
        <v>1429</v>
      </c>
      <c r="E8" s="6">
        <v>652826871</v>
      </c>
      <c r="F8" s="6">
        <v>22128700</v>
      </c>
      <c r="G8" s="6"/>
      <c r="H8" s="6">
        <v>69044517.890000001</v>
      </c>
      <c r="I8" s="6">
        <v>0</v>
      </c>
      <c r="J8" s="6"/>
    </row>
    <row r="9" spans="1:10" x14ac:dyDescent="0.25">
      <c r="A9" t="s">
        <v>1392</v>
      </c>
      <c r="B9" t="s">
        <v>1425</v>
      </c>
      <c r="C9" t="s">
        <v>1455</v>
      </c>
      <c r="D9" t="s">
        <v>1429</v>
      </c>
      <c r="E9" s="6">
        <v>59047</v>
      </c>
      <c r="F9" s="6">
        <v>617048</v>
      </c>
      <c r="G9" s="6">
        <v>504852</v>
      </c>
      <c r="H9" s="6">
        <v>0</v>
      </c>
      <c r="I9" s="6">
        <v>0</v>
      </c>
      <c r="J9" s="6">
        <v>0</v>
      </c>
    </row>
    <row r="10" spans="1:10" x14ac:dyDescent="0.25">
      <c r="A10" t="s">
        <v>1393</v>
      </c>
      <c r="B10" t="s">
        <v>1425</v>
      </c>
      <c r="C10" t="s">
        <v>1454</v>
      </c>
      <c r="D10" t="s">
        <v>1429</v>
      </c>
      <c r="E10" s="6">
        <v>22320000</v>
      </c>
      <c r="F10" s="6"/>
      <c r="G10" s="6"/>
      <c r="H10" s="6">
        <v>2639424.4299999997</v>
      </c>
      <c r="I10" s="6"/>
      <c r="J10" s="6"/>
    </row>
    <row r="11" spans="1:10" x14ac:dyDescent="0.25">
      <c r="A11" t="s">
        <v>1426</v>
      </c>
      <c r="B11" t="s">
        <v>1425</v>
      </c>
      <c r="C11" t="s">
        <v>1455</v>
      </c>
      <c r="D11" t="s">
        <v>1429</v>
      </c>
      <c r="E11" s="6">
        <v>6568691</v>
      </c>
      <c r="F11" s="6"/>
      <c r="G11" s="6"/>
      <c r="H11" s="6">
        <v>175800</v>
      </c>
      <c r="I11" s="6"/>
      <c r="J11" s="6"/>
    </row>
    <row r="12" spans="1:10" x14ac:dyDescent="0.25">
      <c r="A12" t="s">
        <v>1432</v>
      </c>
      <c r="B12" t="s">
        <v>1425</v>
      </c>
      <c r="C12" t="s">
        <v>1458</v>
      </c>
      <c r="D12" t="s">
        <v>1429</v>
      </c>
      <c r="E12" s="6"/>
      <c r="F12" s="6">
        <v>310000</v>
      </c>
      <c r="G12" s="6"/>
      <c r="H12" s="6"/>
      <c r="I12" s="6">
        <v>0</v>
      </c>
      <c r="J12" s="6"/>
    </row>
    <row r="13" spans="1:10" x14ac:dyDescent="0.25">
      <c r="A13" t="s">
        <v>1394</v>
      </c>
      <c r="E13" s="6">
        <v>683314063</v>
      </c>
      <c r="F13" s="6">
        <v>25437308</v>
      </c>
      <c r="G13" s="6">
        <v>504852</v>
      </c>
      <c r="H13" s="6">
        <v>71859742.319999993</v>
      </c>
      <c r="I13" s="6">
        <v>0</v>
      </c>
      <c r="J13" s="6">
        <v>0</v>
      </c>
    </row>
  </sheetData>
  <pageMargins left="0.7" right="0.7" top="0.75" bottom="0.75" header="0.3" footer="0.3"/>
  <pageSetup paperSize="9"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59"/>
  <sheetViews>
    <sheetView topLeftCell="A109" workbookViewId="0">
      <selection activeCell="B139" sqref="B139"/>
    </sheetView>
  </sheetViews>
  <sheetFormatPr defaultRowHeight="12.75" x14ac:dyDescent="0.2"/>
  <cols>
    <col min="1" max="1" width="12" style="3" customWidth="1"/>
    <col min="2" max="2" width="45.140625" style="1" customWidth="1"/>
    <col min="3" max="3" width="8" style="1" customWidth="1"/>
    <col min="4" max="4" width="19.7109375" style="1" customWidth="1"/>
    <col min="5" max="5" width="56.85546875" style="1" customWidth="1"/>
    <col min="6" max="6" width="9.140625" style="1"/>
    <col min="7" max="7" width="14.140625" style="1" customWidth="1"/>
    <col min="8" max="16384" width="9.140625" style="1"/>
  </cols>
  <sheetData>
    <row r="1" spans="1:5" x14ac:dyDescent="0.2">
      <c r="A1" s="3" t="s">
        <v>2</v>
      </c>
      <c r="B1" s="1" t="s">
        <v>847</v>
      </c>
      <c r="C1" s="1" t="s">
        <v>1296</v>
      </c>
      <c r="D1" s="1" t="s">
        <v>1297</v>
      </c>
      <c r="E1" s="1" t="s">
        <v>848</v>
      </c>
    </row>
    <row r="2" spans="1:5" x14ac:dyDescent="0.2">
      <c r="A2" s="3" t="s">
        <v>849</v>
      </c>
      <c r="B2" s="1" t="s">
        <v>509</v>
      </c>
      <c r="C2" s="1" t="str">
        <f>MID(RIGHT(Таблица3[[#This Row],[ЦСР]],LEN(Таблица3[[#This Row],[ЦСР]])-2),1,3)</f>
        <v>000</v>
      </c>
      <c r="D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 s="1" t="s">
        <v>51</v>
      </c>
    </row>
    <row r="3" spans="1:5" x14ac:dyDescent="0.2">
      <c r="A3" s="3" t="s">
        <v>850</v>
      </c>
      <c r="B3" s="1" t="s">
        <v>510</v>
      </c>
      <c r="C3" s="1" t="str">
        <f>MID(RIGHT(Таблица3[[#This Row],[ЦСР]],LEN(Таблица3[[#This Row],[ЦСР]])-2),1,3)</f>
        <v>100</v>
      </c>
      <c r="D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 s="1" t="s">
        <v>52</v>
      </c>
    </row>
    <row r="4" spans="1:5" x14ac:dyDescent="0.2">
      <c r="A4" s="3" t="s">
        <v>851</v>
      </c>
      <c r="B4" s="1" t="s">
        <v>511</v>
      </c>
      <c r="C4" s="1" t="str">
        <f>MID(RIGHT(Таблица3[[#This Row],[ЦСР]],LEN(Таблица3[[#This Row],[ЦСР]])-2),1,3)</f>
        <v>101</v>
      </c>
      <c r="D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 s="1" t="s">
        <v>53</v>
      </c>
    </row>
    <row r="5" spans="1:5" x14ac:dyDescent="0.2">
      <c r="A5" s="3" t="s">
        <v>852</v>
      </c>
      <c r="B5" s="1" t="s">
        <v>512</v>
      </c>
      <c r="C5" s="1" t="str">
        <f>MID(RIGHT(Таблица3[[#This Row],[ЦСР]],LEN(Таблица3[[#This Row],[ЦСР]])-2),1,3)</f>
        <v>101</v>
      </c>
      <c r="D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 s="1" t="s">
        <v>54</v>
      </c>
    </row>
    <row r="6" spans="1:5" x14ac:dyDescent="0.2">
      <c r="A6" s="3" t="s">
        <v>853</v>
      </c>
      <c r="B6" s="1" t="s">
        <v>513</v>
      </c>
      <c r="C6" s="1" t="str">
        <f>MID(RIGHT(Таблица3[[#This Row],[ЦСР]],LEN(Таблица3[[#This Row],[ЦСР]])-2),1,3)</f>
        <v>101</v>
      </c>
      <c r="D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 s="1" t="s">
        <v>55</v>
      </c>
    </row>
    <row r="7" spans="1:5" x14ac:dyDescent="0.2">
      <c r="A7" s="3" t="s">
        <v>854</v>
      </c>
      <c r="B7" s="1" t="s">
        <v>514</v>
      </c>
      <c r="C7" s="1" t="str">
        <f>MID(RIGHT(Таблица3[[#This Row],[ЦСР]],LEN(Таблица3[[#This Row],[ЦСР]])-2),1,3)</f>
        <v>101</v>
      </c>
      <c r="D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 s="1" t="s">
        <v>56</v>
      </c>
    </row>
    <row r="8" spans="1:5" x14ac:dyDescent="0.2">
      <c r="A8" s="3" t="s">
        <v>855</v>
      </c>
      <c r="B8" s="1" t="s">
        <v>515</v>
      </c>
      <c r="C8" s="1" t="str">
        <f>MID(RIGHT(Таблица3[[#This Row],[ЦСР]],LEN(Таблица3[[#This Row],[ЦСР]])-2),1,3)</f>
        <v>101</v>
      </c>
      <c r="D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 s="1" t="s">
        <v>57</v>
      </c>
    </row>
    <row r="9" spans="1:5" x14ac:dyDescent="0.2">
      <c r="A9" s="3" t="s">
        <v>856</v>
      </c>
      <c r="B9" s="1" t="s">
        <v>516</v>
      </c>
      <c r="C9" s="1" t="str">
        <f>MID(RIGHT(Таблица3[[#This Row],[ЦСР]],LEN(Таблица3[[#This Row],[ЦСР]])-2),1,3)</f>
        <v>101</v>
      </c>
      <c r="D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 s="1" t="s">
        <v>58</v>
      </c>
    </row>
    <row r="10" spans="1:5" x14ac:dyDescent="0.2">
      <c r="A10" s="3" t="s">
        <v>857</v>
      </c>
      <c r="B10" s="1" t="s">
        <v>517</v>
      </c>
      <c r="C10" s="1" t="str">
        <f>MID(RIGHT(Таблица3[[#This Row],[ЦСР]],LEN(Таблица3[[#This Row],[ЦСР]])-2),1,3)</f>
        <v>101</v>
      </c>
      <c r="D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 s="1" t="s">
        <v>59</v>
      </c>
    </row>
    <row r="11" spans="1:5" x14ac:dyDescent="0.2">
      <c r="A11" s="3" t="s">
        <v>858</v>
      </c>
      <c r="B11" s="1" t="s">
        <v>518</v>
      </c>
      <c r="C11" s="1" t="str">
        <f>MID(RIGHT(Таблица3[[#This Row],[ЦСР]],LEN(Таблица3[[#This Row],[ЦСР]])-2),1,3)</f>
        <v>101</v>
      </c>
      <c r="D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 s="1" t="s">
        <v>60</v>
      </c>
    </row>
    <row r="12" spans="1:5" x14ac:dyDescent="0.2">
      <c r="A12" s="3" t="s">
        <v>859</v>
      </c>
      <c r="B12" s="1" t="s">
        <v>519</v>
      </c>
      <c r="C12" s="1" t="str">
        <f>MID(RIGHT(Таблица3[[#This Row],[ЦСР]],LEN(Таблица3[[#This Row],[ЦСР]])-2),1,3)</f>
        <v>101</v>
      </c>
      <c r="D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2" s="1" t="s">
        <v>61</v>
      </c>
    </row>
    <row r="13" spans="1:5" x14ac:dyDescent="0.2">
      <c r="A13" s="3" t="s">
        <v>860</v>
      </c>
      <c r="B13" s="1" t="s">
        <v>520</v>
      </c>
      <c r="C13" s="1" t="str">
        <f>MID(RIGHT(Таблица3[[#This Row],[ЦСР]],LEN(Таблица3[[#This Row],[ЦСР]])-2),1,3)</f>
        <v>101</v>
      </c>
      <c r="D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 s="1" t="s">
        <v>62</v>
      </c>
    </row>
    <row r="14" spans="1:5" x14ac:dyDescent="0.2">
      <c r="A14" s="3" t="s">
        <v>861</v>
      </c>
      <c r="B14" s="1" t="s">
        <v>521</v>
      </c>
      <c r="C14" s="1" t="str">
        <f>MID(RIGHT(Таблица3[[#This Row],[ЦСР]],LEN(Таблица3[[#This Row],[ЦСР]])-2),1,3)</f>
        <v>101</v>
      </c>
      <c r="D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 s="1" t="s">
        <v>63</v>
      </c>
    </row>
    <row r="15" spans="1:5" x14ac:dyDescent="0.2">
      <c r="A15" s="3" t="s">
        <v>862</v>
      </c>
      <c r="B15" s="1" t="s">
        <v>522</v>
      </c>
      <c r="C15" s="1" t="str">
        <f>MID(RIGHT(Таблица3[[#This Row],[ЦСР]],LEN(Таблица3[[#This Row],[ЦСР]])-2),1,3)</f>
        <v>101</v>
      </c>
      <c r="D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 s="1" t="s">
        <v>64</v>
      </c>
    </row>
    <row r="16" spans="1:5" x14ac:dyDescent="0.2">
      <c r="A16" s="3" t="s">
        <v>863</v>
      </c>
      <c r="B16" s="1" t="s">
        <v>523</v>
      </c>
      <c r="C16" s="1" t="str">
        <f>MID(RIGHT(Таблица3[[#This Row],[ЦСР]],LEN(Таблица3[[#This Row],[ЦСР]])-2),1,3)</f>
        <v>101</v>
      </c>
      <c r="D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 s="1" t="s">
        <v>65</v>
      </c>
    </row>
    <row r="17" spans="1:5" x14ac:dyDescent="0.2">
      <c r="A17" s="3" t="s">
        <v>864</v>
      </c>
      <c r="B17" s="1" t="s">
        <v>524</v>
      </c>
      <c r="C17" s="1" t="str">
        <f>MID(RIGHT(Таблица3[[#This Row],[ЦСР]],LEN(Таблица3[[#This Row],[ЦСР]])-2),1,3)</f>
        <v>101</v>
      </c>
      <c r="D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 s="1" t="s">
        <v>66</v>
      </c>
    </row>
    <row r="18" spans="1:5" x14ac:dyDescent="0.2">
      <c r="A18" s="3" t="s">
        <v>865</v>
      </c>
      <c r="B18" s="1" t="s">
        <v>525</v>
      </c>
      <c r="C18" s="1" t="str">
        <f>MID(RIGHT(Таблица3[[#This Row],[ЦСР]],LEN(Таблица3[[#This Row],[ЦСР]])-2),1,3)</f>
        <v>210</v>
      </c>
      <c r="D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 s="1" t="s">
        <v>67</v>
      </c>
    </row>
    <row r="19" spans="1:5" x14ac:dyDescent="0.2">
      <c r="A19" s="3" t="s">
        <v>866</v>
      </c>
      <c r="B19" s="1" t="s">
        <v>526</v>
      </c>
      <c r="C19" s="1" t="str">
        <f>MID(RIGHT(Таблица3[[#This Row],[ЦСР]],LEN(Таблица3[[#This Row],[ЦСР]])-2),1,3)</f>
        <v>210</v>
      </c>
      <c r="D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 s="1" t="s">
        <v>68</v>
      </c>
    </row>
    <row r="20" spans="1:5" x14ac:dyDescent="0.2">
      <c r="A20" s="3" t="s">
        <v>867</v>
      </c>
      <c r="B20" s="1" t="s">
        <v>527</v>
      </c>
      <c r="C20" s="1" t="str">
        <f>MID(RIGHT(Таблица3[[#This Row],[ЦСР]],LEN(Таблица3[[#This Row],[ЦСР]])-2),1,3)</f>
        <v>102</v>
      </c>
      <c r="D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 s="1" t="s">
        <v>69</v>
      </c>
    </row>
    <row r="21" spans="1:5" x14ac:dyDescent="0.2">
      <c r="A21" s="3" t="s">
        <v>868</v>
      </c>
      <c r="B21" s="1" t="s">
        <v>528</v>
      </c>
      <c r="C21" s="1" t="str">
        <f>MID(RIGHT(Таблица3[[#This Row],[ЦСР]],LEN(Таблица3[[#This Row],[ЦСР]])-2),1,3)</f>
        <v>102</v>
      </c>
      <c r="D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 s="1" t="s">
        <v>70</v>
      </c>
    </row>
    <row r="22" spans="1:5" x14ac:dyDescent="0.2">
      <c r="A22" s="3" t="s">
        <v>869</v>
      </c>
      <c r="B22" s="1" t="s">
        <v>529</v>
      </c>
      <c r="C22" s="1" t="str">
        <f>MID(RIGHT(Таблица3[[#This Row],[ЦСР]],LEN(Таблица3[[#This Row],[ЦСР]])-2),1,3)</f>
        <v>102</v>
      </c>
      <c r="D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 s="1" t="s">
        <v>71</v>
      </c>
    </row>
    <row r="23" spans="1:5" x14ac:dyDescent="0.2">
      <c r="A23" s="3" t="s">
        <v>870</v>
      </c>
      <c r="B23" s="1" t="s">
        <v>524</v>
      </c>
      <c r="C23" s="1" t="str">
        <f>MID(RIGHT(Таблица3[[#This Row],[ЦСР]],LEN(Таблица3[[#This Row],[ЦСР]])-2),1,3)</f>
        <v>102</v>
      </c>
      <c r="D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 s="1" t="s">
        <v>72</v>
      </c>
    </row>
    <row r="24" spans="1:5" x14ac:dyDescent="0.2">
      <c r="A24" s="3" t="s">
        <v>871</v>
      </c>
      <c r="B24" s="1" t="s">
        <v>530</v>
      </c>
      <c r="C24" s="1" t="str">
        <f>MID(RIGHT(Таблица3[[#This Row],[ЦСР]],LEN(Таблица3[[#This Row],[ЦСР]])-2),1,3)</f>
        <v>210</v>
      </c>
      <c r="D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 s="1" t="s">
        <v>73</v>
      </c>
    </row>
    <row r="25" spans="1:5" x14ac:dyDescent="0.2">
      <c r="A25" s="3" t="s">
        <v>872</v>
      </c>
      <c r="B25" s="1" t="s">
        <v>531</v>
      </c>
      <c r="C25" s="1" t="str">
        <f>MID(RIGHT(Таблица3[[#This Row],[ЦСР]],LEN(Таблица3[[#This Row],[ЦСР]])-2),1,3)</f>
        <v>103</v>
      </c>
      <c r="D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 s="1" t="s">
        <v>74</v>
      </c>
    </row>
    <row r="26" spans="1:5" x14ac:dyDescent="0.2">
      <c r="A26" s="3" t="s">
        <v>873</v>
      </c>
      <c r="B26" s="1" t="s">
        <v>524</v>
      </c>
      <c r="C26" s="1" t="str">
        <f>MID(RIGHT(Таблица3[[#This Row],[ЦСР]],LEN(Таблица3[[#This Row],[ЦСР]])-2),1,3)</f>
        <v>103</v>
      </c>
      <c r="D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 s="1" t="s">
        <v>75</v>
      </c>
    </row>
    <row r="27" spans="1:5" x14ac:dyDescent="0.2">
      <c r="A27" s="3" t="s">
        <v>874</v>
      </c>
      <c r="B27" s="1" t="s">
        <v>532</v>
      </c>
      <c r="C27" s="1" t="str">
        <f>MID(RIGHT(Таблица3[[#This Row],[ЦСР]],LEN(Таблица3[[#This Row],[ЦСР]])-2),1,3)</f>
        <v>105</v>
      </c>
      <c r="D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 s="1" t="s">
        <v>76</v>
      </c>
    </row>
    <row r="28" spans="1:5" x14ac:dyDescent="0.2">
      <c r="A28" s="3" t="s">
        <v>875</v>
      </c>
      <c r="B28" s="1" t="s">
        <v>533</v>
      </c>
      <c r="C28" s="1" t="str">
        <f>MID(RIGHT(Таблица3[[#This Row],[ЦСР]],LEN(Таблица3[[#This Row],[ЦСР]])-2),1,3)</f>
        <v>105</v>
      </c>
      <c r="D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 s="1" t="s">
        <v>77</v>
      </c>
    </row>
    <row r="29" spans="1:5" x14ac:dyDescent="0.2">
      <c r="A29" s="3" t="s">
        <v>876</v>
      </c>
      <c r="B29" s="1" t="s">
        <v>534</v>
      </c>
      <c r="C29" s="1" t="str">
        <f>MID(RIGHT(Таблица3[[#This Row],[ЦСР]],LEN(Таблица3[[#This Row],[ЦСР]])-2),1,3)</f>
        <v>106</v>
      </c>
      <c r="D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 s="1" t="s">
        <v>78</v>
      </c>
    </row>
    <row r="30" spans="1:5" x14ac:dyDescent="0.2">
      <c r="A30" s="3" t="s">
        <v>877</v>
      </c>
      <c r="B30" s="1" t="s">
        <v>525</v>
      </c>
      <c r="C30" s="1" t="str">
        <f>MID(RIGHT(Таблица3[[#This Row],[ЦСР]],LEN(Таблица3[[#This Row],[ЦСР]])-2),1,3)</f>
        <v>210</v>
      </c>
      <c r="D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 s="1" t="s">
        <v>79</v>
      </c>
    </row>
    <row r="31" spans="1:5" x14ac:dyDescent="0.2">
      <c r="A31" s="3" t="s">
        <v>878</v>
      </c>
      <c r="B31" s="1" t="s">
        <v>535</v>
      </c>
      <c r="C31" s="1" t="str">
        <f>MID(RIGHT(Таблица3[[#This Row],[ЦСР]],LEN(Таблица3[[#This Row],[ЦСР]])-2),1,3)</f>
        <v>21E</v>
      </c>
      <c r="D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 s="1" t="s">
        <v>80</v>
      </c>
    </row>
    <row r="32" spans="1:5" x14ac:dyDescent="0.2">
      <c r="A32" s="3" t="s">
        <v>879</v>
      </c>
      <c r="B32" s="1" t="s">
        <v>536</v>
      </c>
      <c r="C32" s="1" t="str">
        <f>MID(RIGHT(Таблица3[[#This Row],[ЦСР]],LEN(Таблица3[[#This Row],[ЦСР]])-2),1,3)</f>
        <v>21E</v>
      </c>
      <c r="D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 s="1" t="s">
        <v>81</v>
      </c>
    </row>
    <row r="33" spans="1:5" x14ac:dyDescent="0.2">
      <c r="A33" s="3" t="s">
        <v>880</v>
      </c>
      <c r="B33" s="1" t="s">
        <v>537</v>
      </c>
      <c r="C33" s="1" t="str">
        <f>MID(RIGHT(Таблица3[[#This Row],[ЦСР]],LEN(Таблица3[[#This Row],[ЦСР]])-2),1,3)</f>
        <v>21E</v>
      </c>
      <c r="D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 s="1" t="s">
        <v>82</v>
      </c>
    </row>
    <row r="34" spans="1:5" x14ac:dyDescent="0.2">
      <c r="A34" s="3" t="s">
        <v>881</v>
      </c>
      <c r="B34" s="1" t="s">
        <v>538</v>
      </c>
      <c r="C34" s="1" t="str">
        <f>MID(RIGHT(Таблица3[[#This Row],[ЦСР]],LEN(Таблица3[[#This Row],[ЦСР]])-2),1,3)</f>
        <v>21E</v>
      </c>
      <c r="D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 s="1" t="s">
        <v>83</v>
      </c>
    </row>
    <row r="35" spans="1:5" x14ac:dyDescent="0.2">
      <c r="A35" s="3" t="s">
        <v>882</v>
      </c>
      <c r="B35" s="1" t="s">
        <v>539</v>
      </c>
      <c r="C35" s="1" t="str">
        <f>MID(RIGHT(Таблица3[[#This Row],[ЦСР]],LEN(Таблица3[[#This Row],[ЦСР]])-2),1,3)</f>
        <v>21E</v>
      </c>
      <c r="D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 s="1" t="s">
        <v>84</v>
      </c>
    </row>
    <row r="36" spans="1:5" x14ac:dyDescent="0.2">
      <c r="A36" s="3" t="s">
        <v>883</v>
      </c>
      <c r="B36" s="1" t="s">
        <v>540</v>
      </c>
      <c r="C36" s="1" t="str">
        <f>MID(RIGHT(Таблица3[[#This Row],[ЦСР]],LEN(Таблица3[[#This Row],[ЦСР]])-2),1,3)</f>
        <v>21E</v>
      </c>
      <c r="D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 s="1" t="s">
        <v>85</v>
      </c>
    </row>
    <row r="37" spans="1:5" x14ac:dyDescent="0.2">
      <c r="A37" s="3" t="s">
        <v>884</v>
      </c>
      <c r="B37" s="1" t="s">
        <v>541</v>
      </c>
      <c r="C37" s="1" t="str">
        <f>MID(RIGHT(Таблица3[[#This Row],[ЦСР]],LEN(Таблица3[[#This Row],[ЦСР]])-2),1,3)</f>
        <v>21E</v>
      </c>
      <c r="D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 s="1" t="s">
        <v>86</v>
      </c>
    </row>
    <row r="38" spans="1:5" x14ac:dyDescent="0.2">
      <c r="A38" s="3" t="s">
        <v>885</v>
      </c>
      <c r="B38" s="1" t="s">
        <v>542</v>
      </c>
      <c r="C38" s="1" t="str">
        <f>MID(RIGHT(Таблица3[[#This Row],[ЦСР]],LEN(Таблица3[[#This Row],[ЦСР]])-2),1,3)</f>
        <v>200</v>
      </c>
      <c r="D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 s="1" t="s">
        <v>87</v>
      </c>
    </row>
    <row r="39" spans="1:5" x14ac:dyDescent="0.2">
      <c r="A39" s="3" t="s">
        <v>886</v>
      </c>
      <c r="B39" s="1" t="s">
        <v>543</v>
      </c>
      <c r="C39" s="1" t="str">
        <f>MID(RIGHT(Таблица3[[#This Row],[ЦСР]],LEN(Таблица3[[#This Row],[ЦСР]])-2),1,3)</f>
        <v>201</v>
      </c>
      <c r="D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 s="1" t="s">
        <v>88</v>
      </c>
    </row>
    <row r="40" spans="1:5" x14ac:dyDescent="0.2">
      <c r="A40" s="3" t="s">
        <v>887</v>
      </c>
      <c r="B40" s="1" t="s">
        <v>544</v>
      </c>
      <c r="C40" s="1" t="str">
        <f>MID(RIGHT(Таблица3[[#This Row],[ЦСР]],LEN(Таблица3[[#This Row],[ЦСР]])-2),1,3)</f>
        <v>201</v>
      </c>
      <c r="D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 s="1" t="s">
        <v>89</v>
      </c>
    </row>
    <row r="41" spans="1:5" x14ac:dyDescent="0.2">
      <c r="A41" s="3" t="s">
        <v>888</v>
      </c>
      <c r="B41" s="1" t="s">
        <v>524</v>
      </c>
      <c r="C41" s="1" t="str">
        <f>MID(RIGHT(Таблица3[[#This Row],[ЦСР]],LEN(Таблица3[[#This Row],[ЦСР]])-2),1,3)</f>
        <v>201</v>
      </c>
      <c r="D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 s="1" t="s">
        <v>90</v>
      </c>
    </row>
    <row r="42" spans="1:5" x14ac:dyDescent="0.2">
      <c r="A42" s="3" t="s">
        <v>889</v>
      </c>
      <c r="B42" s="1" t="s">
        <v>545</v>
      </c>
      <c r="C42" s="1" t="str">
        <f>MID(RIGHT(Таблица3[[#This Row],[ЦСР]],LEN(Таблица3[[#This Row],[ЦСР]])-2),1,3)</f>
        <v>300</v>
      </c>
      <c r="D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 s="1" t="s">
        <v>91</v>
      </c>
    </row>
    <row r="43" spans="1:5" x14ac:dyDescent="0.2">
      <c r="A43" s="3" t="s">
        <v>890</v>
      </c>
      <c r="B43" s="1" t="s">
        <v>546</v>
      </c>
      <c r="C43" s="1" t="str">
        <f>MID(RIGHT(Таблица3[[#This Row],[ЦСР]],LEN(Таблица3[[#This Row],[ЦСР]])-2),1,3)</f>
        <v>301</v>
      </c>
      <c r="D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 s="1" t="s">
        <v>92</v>
      </c>
    </row>
    <row r="44" spans="1:5" x14ac:dyDescent="0.2">
      <c r="A44" s="3" t="s">
        <v>891</v>
      </c>
      <c r="B44" s="1" t="s">
        <v>547</v>
      </c>
      <c r="C44" s="1" t="str">
        <f>MID(RIGHT(Таблица3[[#This Row],[ЦСР]],LEN(Таблица3[[#This Row],[ЦСР]])-2),1,3)</f>
        <v>301</v>
      </c>
      <c r="D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 s="1" t="s">
        <v>93</v>
      </c>
    </row>
    <row r="45" spans="1:5" x14ac:dyDescent="0.2">
      <c r="A45" s="3" t="s">
        <v>892</v>
      </c>
      <c r="B45" s="1" t="s">
        <v>548</v>
      </c>
      <c r="C45" s="1" t="str">
        <f>MID(RIGHT(Таблица3[[#This Row],[ЦСР]],LEN(Таблица3[[#This Row],[ЦСР]])-2),1,3)</f>
        <v>301</v>
      </c>
      <c r="D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 s="1" t="s">
        <v>94</v>
      </c>
    </row>
    <row r="46" spans="1:5" x14ac:dyDescent="0.2">
      <c r="A46" s="3" t="s">
        <v>893</v>
      </c>
      <c r="B46" s="1" t="s">
        <v>549</v>
      </c>
      <c r="C46" s="1" t="str">
        <f>MID(RIGHT(Таблица3[[#This Row],[ЦСР]],LEN(Таблица3[[#This Row],[ЦСР]])-2),1,3)</f>
        <v>301</v>
      </c>
      <c r="D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6" s="1" t="s">
        <v>95</v>
      </c>
    </row>
    <row r="47" spans="1:5" x14ac:dyDescent="0.2">
      <c r="A47" s="3" t="s">
        <v>894</v>
      </c>
      <c r="B47" s="1" t="s">
        <v>550</v>
      </c>
      <c r="C47" s="1" t="str">
        <f>MID(RIGHT(Таблица3[[#This Row],[ЦСР]],LEN(Таблица3[[#This Row],[ЦСР]])-2),1,3)</f>
        <v>230</v>
      </c>
      <c r="D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7" s="1" t="s">
        <v>96</v>
      </c>
    </row>
    <row r="48" spans="1:5" x14ac:dyDescent="0.2">
      <c r="A48" s="3" t="s">
        <v>895</v>
      </c>
      <c r="B48" s="1" t="s">
        <v>551</v>
      </c>
      <c r="C48" s="1" t="str">
        <f>MID(RIGHT(Таблица3[[#This Row],[ЦСР]],LEN(Таблица3[[#This Row],[ЦСР]])-2),1,3)</f>
        <v>400</v>
      </c>
      <c r="D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8" s="1" t="s">
        <v>97</v>
      </c>
    </row>
    <row r="49" spans="1:5" x14ac:dyDescent="0.2">
      <c r="A49" s="3" t="s">
        <v>896</v>
      </c>
      <c r="B49" s="1" t="s">
        <v>552</v>
      </c>
      <c r="C49" s="1" t="str">
        <f>MID(RIGHT(Таблица3[[#This Row],[ЦСР]],LEN(Таблица3[[#This Row],[ЦСР]])-2),1,3)</f>
        <v>401</v>
      </c>
      <c r="D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9" s="1" t="s">
        <v>98</v>
      </c>
    </row>
    <row r="50" spans="1:5" x14ac:dyDescent="0.2">
      <c r="A50" s="3" t="s">
        <v>897</v>
      </c>
      <c r="B50" s="1" t="s">
        <v>512</v>
      </c>
      <c r="C50" s="1" t="str">
        <f>MID(RIGHT(Таблица3[[#This Row],[ЦСР]],LEN(Таблица3[[#This Row],[ЦСР]])-2),1,3)</f>
        <v>401</v>
      </c>
      <c r="D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0" s="1" t="s">
        <v>99</v>
      </c>
    </row>
    <row r="51" spans="1:5" x14ac:dyDescent="0.2">
      <c r="A51" s="3" t="s">
        <v>898</v>
      </c>
      <c r="B51" s="1" t="s">
        <v>553</v>
      </c>
      <c r="C51" s="1" t="str">
        <f>MID(RIGHT(Таблица3[[#This Row],[ЦСР]],LEN(Таблица3[[#This Row],[ЦСР]])-2),1,3)</f>
        <v>401</v>
      </c>
      <c r="D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1" s="1" t="s">
        <v>100</v>
      </c>
    </row>
    <row r="52" spans="1:5" x14ac:dyDescent="0.2">
      <c r="A52" s="3" t="s">
        <v>899</v>
      </c>
      <c r="B52" s="1" t="s">
        <v>522</v>
      </c>
      <c r="C52" s="1" t="str">
        <f>MID(RIGHT(Таблица3[[#This Row],[ЦСР]],LEN(Таблица3[[#This Row],[ЦСР]])-2),1,3)</f>
        <v>401</v>
      </c>
      <c r="D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2" s="1" t="s">
        <v>101</v>
      </c>
    </row>
    <row r="53" spans="1:5" x14ac:dyDescent="0.2">
      <c r="A53" s="3" t="s">
        <v>900</v>
      </c>
      <c r="B53" s="1" t="s">
        <v>523</v>
      </c>
      <c r="C53" s="1" t="str">
        <f>MID(RIGHT(Таблица3[[#This Row],[ЦСР]],LEN(Таблица3[[#This Row],[ЦСР]])-2),1,3)</f>
        <v>401</v>
      </c>
      <c r="D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3" s="1" t="s">
        <v>102</v>
      </c>
    </row>
    <row r="54" spans="1:5" x14ac:dyDescent="0.2">
      <c r="A54" s="3" t="s">
        <v>901</v>
      </c>
      <c r="B54" s="1" t="s">
        <v>524</v>
      </c>
      <c r="C54" s="1" t="str">
        <f>MID(RIGHT(Таблица3[[#This Row],[ЦСР]],LEN(Таблица3[[#This Row],[ЦСР]])-2),1,3)</f>
        <v>401</v>
      </c>
      <c r="D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4" s="1" t="s">
        <v>103</v>
      </c>
    </row>
    <row r="55" spans="1:5" x14ac:dyDescent="0.2">
      <c r="A55" s="3" t="s">
        <v>902</v>
      </c>
      <c r="B55" s="1" t="s">
        <v>554</v>
      </c>
      <c r="C55" s="1" t="str">
        <f>MID(RIGHT(Таблица3[[#This Row],[ЦСР]],LEN(Таблица3[[#This Row],[ЦСР]])-2),1,3)</f>
        <v>402</v>
      </c>
      <c r="D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5" s="1" t="s">
        <v>104</v>
      </c>
    </row>
    <row r="56" spans="1:5" x14ac:dyDescent="0.2">
      <c r="A56" s="3" t="s">
        <v>903</v>
      </c>
      <c r="B56" s="1" t="s">
        <v>524</v>
      </c>
      <c r="C56" s="1" t="str">
        <f>MID(RIGHT(Таблица3[[#This Row],[ЦСР]],LEN(Таблица3[[#This Row],[ЦСР]])-2),1,3)</f>
        <v>402</v>
      </c>
      <c r="D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6" s="1" t="s">
        <v>105</v>
      </c>
    </row>
    <row r="57" spans="1:5" x14ac:dyDescent="0.2">
      <c r="A57" s="3" t="s">
        <v>904</v>
      </c>
      <c r="B57" s="1" t="s">
        <v>555</v>
      </c>
      <c r="C57" s="1" t="str">
        <f>MID(RIGHT(Таблица3[[#This Row],[ЦСР]],LEN(Таблица3[[#This Row],[ЦСР]])-2),1,3)</f>
        <v>500</v>
      </c>
      <c r="D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7" s="1" t="s">
        <v>106</v>
      </c>
    </row>
    <row r="58" spans="1:5" x14ac:dyDescent="0.2">
      <c r="A58" s="3" t="s">
        <v>905</v>
      </c>
      <c r="B58" s="1" t="s">
        <v>556</v>
      </c>
      <c r="C58" s="1" t="str">
        <f>MID(RIGHT(Таблица3[[#This Row],[ЦСР]],LEN(Таблица3[[#This Row],[ЦСР]])-2),1,3)</f>
        <v>501</v>
      </c>
      <c r="D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8" s="1" t="s">
        <v>107</v>
      </c>
    </row>
    <row r="59" spans="1:5" x14ac:dyDescent="0.2">
      <c r="A59" s="3" t="s">
        <v>906</v>
      </c>
      <c r="B59" s="1" t="s">
        <v>557</v>
      </c>
      <c r="C59" s="1" t="str">
        <f>MID(RIGHT(Таблица3[[#This Row],[ЦСР]],LEN(Таблица3[[#This Row],[ЦСР]])-2),1,3)</f>
        <v>501</v>
      </c>
      <c r="D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59" s="1" t="s">
        <v>108</v>
      </c>
    </row>
    <row r="60" spans="1:5" x14ac:dyDescent="0.2">
      <c r="A60" s="3" t="s">
        <v>907</v>
      </c>
      <c r="B60" s="1" t="s">
        <v>558</v>
      </c>
      <c r="C60" s="1" t="str">
        <f>MID(RIGHT(Таблица3[[#This Row],[ЦСР]],LEN(Таблица3[[#This Row],[ЦСР]])-2),1,3)</f>
        <v>501</v>
      </c>
      <c r="D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0" s="1" t="s">
        <v>109</v>
      </c>
    </row>
    <row r="61" spans="1:5" x14ac:dyDescent="0.2">
      <c r="A61" s="3" t="s">
        <v>908</v>
      </c>
      <c r="B61" s="1" t="s">
        <v>559</v>
      </c>
      <c r="C61" s="1" t="str">
        <f>MID(RIGHT(Таблица3[[#This Row],[ЦСР]],LEN(Таблица3[[#This Row],[ЦСР]])-2),1,3)</f>
        <v>502</v>
      </c>
      <c r="D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1" s="1" t="s">
        <v>110</v>
      </c>
    </row>
    <row r="62" spans="1:5" x14ac:dyDescent="0.2">
      <c r="A62" s="3" t="s">
        <v>909</v>
      </c>
      <c r="B62" s="1" t="s">
        <v>512</v>
      </c>
      <c r="C62" s="1" t="str">
        <f>MID(RIGHT(Таблица3[[#This Row],[ЦСР]],LEN(Таблица3[[#This Row],[ЦСР]])-2),1,3)</f>
        <v>502</v>
      </c>
      <c r="D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2" s="1" t="s">
        <v>111</v>
      </c>
    </row>
    <row r="63" spans="1:5" x14ac:dyDescent="0.2">
      <c r="A63" s="3" t="s">
        <v>910</v>
      </c>
      <c r="B63" s="1" t="s">
        <v>524</v>
      </c>
      <c r="C63" s="1" t="str">
        <f>MID(RIGHT(Таблица3[[#This Row],[ЦСР]],LEN(Таблица3[[#This Row],[ЦСР]])-2),1,3)</f>
        <v>502</v>
      </c>
      <c r="D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3" s="1" t="s">
        <v>112</v>
      </c>
    </row>
    <row r="64" spans="1:5" x14ac:dyDescent="0.2">
      <c r="A64" s="3" t="s">
        <v>911</v>
      </c>
      <c r="B64" s="1" t="s">
        <v>560</v>
      </c>
      <c r="C64" s="1" t="str">
        <f>MID(RIGHT(Таблица3[[#This Row],[ЦСР]],LEN(Таблица3[[#This Row],[ЦСР]])-2),1,3)</f>
        <v>600</v>
      </c>
      <c r="D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4" s="1" t="s">
        <v>113</v>
      </c>
    </row>
    <row r="65" spans="1:5" x14ac:dyDescent="0.2">
      <c r="A65" s="3" t="s">
        <v>912</v>
      </c>
      <c r="B65" s="1" t="s">
        <v>561</v>
      </c>
      <c r="C65" s="1" t="str">
        <f>MID(RIGHT(Таблица3[[#This Row],[ЦСР]],LEN(Таблица3[[#This Row],[ЦСР]])-2),1,3)</f>
        <v>601</v>
      </c>
      <c r="D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5" s="1" t="s">
        <v>114</v>
      </c>
    </row>
    <row r="66" spans="1:5" x14ac:dyDescent="0.2">
      <c r="A66" s="3" t="s">
        <v>913</v>
      </c>
      <c r="B66" s="1" t="s">
        <v>524</v>
      </c>
      <c r="C66" s="1" t="str">
        <f>MID(RIGHT(Таблица3[[#This Row],[ЦСР]],LEN(Таблица3[[#This Row],[ЦСР]])-2),1,3)</f>
        <v>601</v>
      </c>
      <c r="D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6" s="1" t="s">
        <v>115</v>
      </c>
    </row>
    <row r="67" spans="1:5" x14ac:dyDescent="0.2">
      <c r="A67" s="3" t="s">
        <v>914</v>
      </c>
      <c r="B67" s="1" t="s">
        <v>562</v>
      </c>
      <c r="C67" s="1" t="str">
        <f>MID(RIGHT(Таблица3[[#This Row],[ЦСР]],LEN(Таблица3[[#This Row],[ЦСР]])-2),1,3)</f>
        <v>000</v>
      </c>
      <c r="D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7" s="1" t="s">
        <v>116</v>
      </c>
    </row>
    <row r="68" spans="1:5" x14ac:dyDescent="0.2">
      <c r="A68" s="3" t="s">
        <v>915</v>
      </c>
      <c r="B68" s="1" t="s">
        <v>563</v>
      </c>
      <c r="C68" s="1" t="str">
        <f>MID(RIGHT(Таблица3[[#This Row],[ЦСР]],LEN(Таблица3[[#This Row],[ЦСР]])-2),1,3)</f>
        <v>100</v>
      </c>
      <c r="D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8" s="1" t="s">
        <v>117</v>
      </c>
    </row>
    <row r="69" spans="1:5" x14ac:dyDescent="0.2">
      <c r="A69" s="3" t="s">
        <v>916</v>
      </c>
      <c r="B69" s="1" t="s">
        <v>564</v>
      </c>
      <c r="C69" s="1" t="str">
        <f>MID(RIGHT(Таблица3[[#This Row],[ЦСР]],LEN(Таблица3[[#This Row],[ЦСР]])-2),1,3)</f>
        <v>101</v>
      </c>
      <c r="D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69" s="1" t="s">
        <v>118</v>
      </c>
    </row>
    <row r="70" spans="1:5" x14ac:dyDescent="0.2">
      <c r="A70" s="3" t="s">
        <v>917</v>
      </c>
      <c r="B70" s="1" t="s">
        <v>565</v>
      </c>
      <c r="C70" s="1" t="str">
        <f>MID(RIGHT(Таблица3[[#This Row],[ЦСР]],LEN(Таблица3[[#This Row],[ЦСР]])-2),1,3)</f>
        <v>101</v>
      </c>
      <c r="D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0" s="1" t="s">
        <v>119</v>
      </c>
    </row>
    <row r="71" spans="1:5" x14ac:dyDescent="0.2">
      <c r="A71" s="3" t="s">
        <v>918</v>
      </c>
      <c r="B71" s="1" t="s">
        <v>566</v>
      </c>
      <c r="C71" s="1" t="str">
        <f>MID(RIGHT(Таблица3[[#This Row],[ЦСР]],LEN(Таблица3[[#This Row],[ЦСР]])-2),1,3)</f>
        <v>102</v>
      </c>
      <c r="D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1" s="1" t="s">
        <v>120</v>
      </c>
    </row>
    <row r="72" spans="1:5" x14ac:dyDescent="0.2">
      <c r="A72" s="3" t="s">
        <v>919</v>
      </c>
      <c r="B72" s="1" t="s">
        <v>567</v>
      </c>
      <c r="C72" s="1" t="str">
        <f>MID(RIGHT(Таблица3[[#This Row],[ЦСР]],LEN(Таблица3[[#This Row],[ЦСР]])-2),1,3)</f>
        <v>102</v>
      </c>
      <c r="D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2" s="1" t="s">
        <v>121</v>
      </c>
    </row>
    <row r="73" spans="1:5" x14ac:dyDescent="0.2">
      <c r="A73" s="3" t="s">
        <v>920</v>
      </c>
      <c r="B73" s="1" t="s">
        <v>568</v>
      </c>
      <c r="C73" s="1" t="str">
        <f>MID(RIGHT(Таблица3[[#This Row],[ЦСР]],LEN(Таблица3[[#This Row],[ЦСР]])-2),1,3)</f>
        <v>310</v>
      </c>
      <c r="D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3" s="1" t="s">
        <v>122</v>
      </c>
    </row>
    <row r="74" spans="1:5" x14ac:dyDescent="0.2">
      <c r="A74" s="3" t="s">
        <v>921</v>
      </c>
      <c r="B74" s="1" t="s">
        <v>569</v>
      </c>
      <c r="C74" s="1" t="str">
        <f>MID(RIGHT(Таблица3[[#This Row],[ЦСР]],LEN(Таблица3[[#This Row],[ЦСР]])-2),1,3)</f>
        <v>200</v>
      </c>
      <c r="D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4" s="1" t="s">
        <v>123</v>
      </c>
    </row>
    <row r="75" spans="1:5" x14ac:dyDescent="0.2">
      <c r="A75" s="3" t="s">
        <v>922</v>
      </c>
      <c r="B75" s="1" t="s">
        <v>570</v>
      </c>
      <c r="C75" s="1" t="str">
        <f>MID(RIGHT(Таблица3[[#This Row],[ЦСР]],LEN(Таблица3[[#This Row],[ЦСР]])-2),1,3)</f>
        <v>201</v>
      </c>
      <c r="D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5" s="1" t="s">
        <v>124</v>
      </c>
    </row>
    <row r="76" spans="1:5" x14ac:dyDescent="0.2">
      <c r="A76" s="3" t="s">
        <v>923</v>
      </c>
      <c r="B76" s="1" t="s">
        <v>571</v>
      </c>
      <c r="C76" s="1" t="str">
        <f>MID(RIGHT(Таблица3[[#This Row],[ЦСР]],LEN(Таблица3[[#This Row],[ЦСР]])-2),1,3)</f>
        <v>201</v>
      </c>
      <c r="D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6" s="1" t="s">
        <v>125</v>
      </c>
    </row>
    <row r="77" spans="1:5" x14ac:dyDescent="0.2">
      <c r="A77" s="3" t="s">
        <v>924</v>
      </c>
      <c r="B77" s="1" t="s">
        <v>572</v>
      </c>
      <c r="C77" s="1" t="str">
        <f>MID(RIGHT(Таблица3[[#This Row],[ЦСР]],LEN(Таблица3[[#This Row],[ЦСР]])-2),1,3)</f>
        <v>201</v>
      </c>
      <c r="D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7" s="1" t="s">
        <v>126</v>
      </c>
    </row>
    <row r="78" spans="1:5" x14ac:dyDescent="0.2">
      <c r="A78" s="3" t="s">
        <v>925</v>
      </c>
      <c r="B78" s="1" t="s">
        <v>573</v>
      </c>
      <c r="C78" s="1" t="str">
        <f>MID(RIGHT(Таблица3[[#This Row],[ЦСР]],LEN(Таблица3[[#This Row],[ЦСР]])-2),1,3)</f>
        <v>201</v>
      </c>
      <c r="D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8" s="1" t="s">
        <v>127</v>
      </c>
    </row>
    <row r="79" spans="1:5" x14ac:dyDescent="0.2">
      <c r="A79" s="3" t="s">
        <v>926</v>
      </c>
      <c r="B79" s="1" t="s">
        <v>574</v>
      </c>
      <c r="C79" s="1" t="str">
        <f>MID(RIGHT(Таблица3[[#This Row],[ЦСР]],LEN(Таблица3[[#This Row],[ЦСР]])-2),1,3)</f>
        <v>320</v>
      </c>
      <c r="D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79" s="1" t="s">
        <v>128</v>
      </c>
    </row>
    <row r="80" spans="1:5" x14ac:dyDescent="0.2">
      <c r="A80" s="3" t="s">
        <v>927</v>
      </c>
      <c r="B80" s="1" t="s">
        <v>574</v>
      </c>
      <c r="C80" s="1" t="str">
        <f>MID(RIGHT(Таблица3[[#This Row],[ЦСР]],LEN(Таблица3[[#This Row],[ЦСР]])-2),1,3)</f>
        <v>320</v>
      </c>
      <c r="D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0" s="1" t="s">
        <v>129</v>
      </c>
    </row>
    <row r="81" spans="1:5" x14ac:dyDescent="0.2">
      <c r="A81" s="3" t="s">
        <v>928</v>
      </c>
      <c r="B81" s="1" t="s">
        <v>575</v>
      </c>
      <c r="C81" s="1" t="str">
        <f>MID(RIGHT(Таблица3[[#This Row],[ЦСР]],LEN(Таблица3[[#This Row],[ЦСР]])-2),1,3)</f>
        <v>000</v>
      </c>
      <c r="D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1" s="1" t="s">
        <v>130</v>
      </c>
    </row>
    <row r="82" spans="1:5" x14ac:dyDescent="0.2">
      <c r="A82" s="3" t="s">
        <v>929</v>
      </c>
      <c r="B82" s="1" t="s">
        <v>576</v>
      </c>
      <c r="C82" s="1" t="str">
        <f>MID(RIGHT(Таблица3[[#This Row],[ЦСР]],LEN(Таблица3[[#This Row],[ЦСР]])-2),1,3)</f>
        <v>001</v>
      </c>
      <c r="D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2" s="1" t="s">
        <v>131</v>
      </c>
    </row>
    <row r="83" spans="1:5" x14ac:dyDescent="0.2">
      <c r="A83" s="3" t="s">
        <v>930</v>
      </c>
      <c r="B83" s="1" t="s">
        <v>524</v>
      </c>
      <c r="C83" s="1" t="str">
        <f>MID(RIGHT(Таблица3[[#This Row],[ЦСР]],LEN(Таблица3[[#This Row],[ЦСР]])-2),1,3)</f>
        <v>001</v>
      </c>
      <c r="D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3" s="1" t="s">
        <v>132</v>
      </c>
    </row>
    <row r="84" spans="1:5" x14ac:dyDescent="0.2">
      <c r="A84" s="3" t="s">
        <v>931</v>
      </c>
      <c r="B84" s="1" t="s">
        <v>577</v>
      </c>
      <c r="C84" s="1" t="str">
        <f>MID(RIGHT(Таблица3[[#This Row],[ЦСР]],LEN(Таблица3[[#This Row],[ЦСР]])-2),1,3)</f>
        <v>002</v>
      </c>
      <c r="D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4" s="1" t="s">
        <v>133</v>
      </c>
    </row>
    <row r="85" spans="1:5" x14ac:dyDescent="0.2">
      <c r="A85" s="3" t="s">
        <v>932</v>
      </c>
      <c r="B85" s="1" t="s">
        <v>524</v>
      </c>
      <c r="C85" s="1" t="str">
        <f>MID(RIGHT(Таблица3[[#This Row],[ЦСР]],LEN(Таблица3[[#This Row],[ЦСР]])-2),1,3)</f>
        <v>002</v>
      </c>
      <c r="D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5" s="1" t="s">
        <v>134</v>
      </c>
    </row>
    <row r="86" spans="1:5" x14ac:dyDescent="0.2">
      <c r="A86" s="3" t="s">
        <v>933</v>
      </c>
      <c r="B86" s="1" t="s">
        <v>578</v>
      </c>
      <c r="C86" s="1" t="str">
        <f>MID(RIGHT(Таблица3[[#This Row],[ЦСР]],LEN(Таблица3[[#This Row],[ЦСР]])-2),1,3)</f>
        <v>000</v>
      </c>
      <c r="D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6" s="1" t="s">
        <v>135</v>
      </c>
    </row>
    <row r="87" spans="1:5" x14ac:dyDescent="0.2">
      <c r="A87" s="3" t="s">
        <v>934</v>
      </c>
      <c r="B87" s="1" t="s">
        <v>579</v>
      </c>
      <c r="C87" s="1" t="str">
        <f>MID(RIGHT(Таблица3[[#This Row],[ЦСР]],LEN(Таблица3[[#This Row],[ЦСР]])-2),1,3)</f>
        <v>100</v>
      </c>
      <c r="D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7" s="1" t="s">
        <v>136</v>
      </c>
    </row>
    <row r="88" spans="1:5" x14ac:dyDescent="0.2">
      <c r="A88" s="3" t="s">
        <v>935</v>
      </c>
      <c r="B88" s="1" t="s">
        <v>580</v>
      </c>
      <c r="C88" s="1" t="str">
        <f>MID(RIGHT(Таблица3[[#This Row],[ЦСР]],LEN(Таблица3[[#This Row],[ЦСР]])-2),1,3)</f>
        <v>101</v>
      </c>
      <c r="D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8" s="1" t="s">
        <v>137</v>
      </c>
    </row>
    <row r="89" spans="1:5" x14ac:dyDescent="0.2">
      <c r="A89" s="3" t="s">
        <v>936</v>
      </c>
      <c r="B89" s="1" t="s">
        <v>512</v>
      </c>
      <c r="C89" s="1" t="str">
        <f>MID(RIGHT(Таблица3[[#This Row],[ЦСР]],LEN(Таблица3[[#This Row],[ЦСР]])-2),1,3)</f>
        <v>101</v>
      </c>
      <c r="D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89" s="1" t="s">
        <v>138</v>
      </c>
    </row>
    <row r="90" spans="1:5" x14ac:dyDescent="0.2">
      <c r="A90" s="3" t="s">
        <v>937</v>
      </c>
      <c r="B90" s="1" t="s">
        <v>581</v>
      </c>
      <c r="C90" s="1" t="str">
        <f>MID(RIGHT(Таблица3[[#This Row],[ЦСР]],LEN(Таблица3[[#This Row],[ЦСР]])-2),1,3)</f>
        <v>101</v>
      </c>
      <c r="D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0" s="1" t="s">
        <v>139</v>
      </c>
    </row>
    <row r="91" spans="1:5" x14ac:dyDescent="0.2">
      <c r="A91" s="3" t="s">
        <v>938</v>
      </c>
      <c r="B91" s="1" t="s">
        <v>523</v>
      </c>
      <c r="C91" s="1" t="str">
        <f>MID(RIGHT(Таблица3[[#This Row],[ЦСР]],LEN(Таблица3[[#This Row],[ЦСР]])-2),1,3)</f>
        <v>101</v>
      </c>
      <c r="D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1" s="1" t="s">
        <v>140</v>
      </c>
    </row>
    <row r="92" spans="1:5" x14ac:dyDescent="0.2">
      <c r="A92" s="3" t="s">
        <v>939</v>
      </c>
      <c r="B92" s="1" t="s">
        <v>582</v>
      </c>
      <c r="C92" s="1" t="str">
        <f>MID(RIGHT(Таблица3[[#This Row],[ЦСР]],LEN(Таблица3[[#This Row],[ЦСР]])-2),1,3)</f>
        <v>510</v>
      </c>
      <c r="D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2" s="1" t="s">
        <v>141</v>
      </c>
    </row>
    <row r="93" spans="1:5" x14ac:dyDescent="0.2">
      <c r="A93" s="3" t="s">
        <v>940</v>
      </c>
      <c r="B93" s="1" t="s">
        <v>583</v>
      </c>
      <c r="C93" s="1" t="str">
        <f>MID(RIGHT(Таблица3[[#This Row],[ЦСР]],LEN(Таблица3[[#This Row],[ЦСР]])-2),1,3)</f>
        <v>510</v>
      </c>
      <c r="D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3" s="1" t="s">
        <v>142</v>
      </c>
    </row>
    <row r="94" spans="1:5" x14ac:dyDescent="0.2">
      <c r="A94" s="3" t="s">
        <v>941</v>
      </c>
      <c r="B94" s="1" t="s">
        <v>584</v>
      </c>
      <c r="C94" s="1" t="str">
        <f>MID(RIGHT(Таблица3[[#This Row],[ЦСР]],LEN(Таблица3[[#This Row],[ЦСР]])-2),1,3)</f>
        <v>510</v>
      </c>
      <c r="D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4" s="1" t="s">
        <v>143</v>
      </c>
    </row>
    <row r="95" spans="1:5" x14ac:dyDescent="0.2">
      <c r="A95" s="3" t="s">
        <v>942</v>
      </c>
      <c r="B95" s="1" t="s">
        <v>585</v>
      </c>
      <c r="C95" s="1" t="str">
        <f>MID(RIGHT(Таблица3[[#This Row],[ЦСР]],LEN(Таблица3[[#This Row],[ЦСР]])-2),1,3)</f>
        <v>102</v>
      </c>
      <c r="D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5" s="1" t="s">
        <v>144</v>
      </c>
    </row>
    <row r="96" spans="1:5" x14ac:dyDescent="0.2">
      <c r="A96" s="3" t="s">
        <v>943</v>
      </c>
      <c r="B96" s="1" t="s">
        <v>512</v>
      </c>
      <c r="C96" s="1" t="str">
        <f>MID(RIGHT(Таблица3[[#This Row],[ЦСР]],LEN(Таблица3[[#This Row],[ЦСР]])-2),1,3)</f>
        <v>102</v>
      </c>
      <c r="D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6" s="1" t="s">
        <v>145</v>
      </c>
    </row>
    <row r="97" spans="1:5" x14ac:dyDescent="0.2">
      <c r="A97" s="3" t="s">
        <v>944</v>
      </c>
      <c r="B97" s="1" t="s">
        <v>523</v>
      </c>
      <c r="C97" s="1" t="str">
        <f>MID(RIGHT(Таблица3[[#This Row],[ЦСР]],LEN(Таблица3[[#This Row],[ЦСР]])-2),1,3)</f>
        <v>102</v>
      </c>
      <c r="D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7" s="1" t="s">
        <v>146</v>
      </c>
    </row>
    <row r="98" spans="1:5" x14ac:dyDescent="0.2">
      <c r="A98" s="3" t="s">
        <v>945</v>
      </c>
      <c r="B98" s="1" t="s">
        <v>586</v>
      </c>
      <c r="C98" s="1" t="str">
        <f>MID(RIGHT(Таблица3[[#This Row],[ЦСР]],LEN(Таблица3[[#This Row],[ЦСР]])-2),1,3)</f>
        <v>103</v>
      </c>
      <c r="D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8" s="1" t="s">
        <v>147</v>
      </c>
    </row>
    <row r="99" spans="1:5" x14ac:dyDescent="0.2">
      <c r="A99" s="3" t="s">
        <v>946</v>
      </c>
      <c r="B99" s="1" t="s">
        <v>524</v>
      </c>
      <c r="C99" s="1" t="str">
        <f>MID(RIGHT(Таблица3[[#This Row],[ЦСР]],LEN(Таблица3[[#This Row],[ЦСР]])-2),1,3)</f>
        <v>103</v>
      </c>
      <c r="D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99" s="1" t="s">
        <v>148</v>
      </c>
    </row>
    <row r="100" spans="1:5" x14ac:dyDescent="0.2">
      <c r="A100" s="3" t="s">
        <v>947</v>
      </c>
      <c r="B100" s="1" t="s">
        <v>587</v>
      </c>
      <c r="C100" s="1" t="str">
        <f>MID(RIGHT(Таблица3[[#This Row],[ЦСР]],LEN(Таблица3[[#This Row],[ЦСР]])-2),1,3)</f>
        <v>105</v>
      </c>
      <c r="D1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0" s="1" t="s">
        <v>149</v>
      </c>
    </row>
    <row r="101" spans="1:5" x14ac:dyDescent="0.2">
      <c r="A101" s="3" t="s">
        <v>948</v>
      </c>
      <c r="B101" s="1" t="s">
        <v>588</v>
      </c>
      <c r="C101" s="1" t="str">
        <f>MID(RIGHT(Таблица3[[#This Row],[ЦСР]],LEN(Таблица3[[#This Row],[ЦСР]])-2),1,3)</f>
        <v>105</v>
      </c>
      <c r="D1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1" s="1" t="s">
        <v>150</v>
      </c>
    </row>
    <row r="102" spans="1:5" x14ac:dyDescent="0.2">
      <c r="A102" s="3" t="s">
        <v>949</v>
      </c>
      <c r="B102" s="1" t="s">
        <v>528</v>
      </c>
      <c r="C102" s="1" t="str">
        <f>MID(RIGHT(Таблица3[[#This Row],[ЦСР]],LEN(Таблица3[[#This Row],[ЦСР]])-2),1,3)</f>
        <v>105</v>
      </c>
      <c r="D1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2" s="1" t="s">
        <v>151</v>
      </c>
    </row>
    <row r="103" spans="1:5" x14ac:dyDescent="0.2">
      <c r="A103" s="3" t="s">
        <v>950</v>
      </c>
      <c r="B103" s="1" t="s">
        <v>589</v>
      </c>
      <c r="C103" s="1" t="str">
        <f>MID(RIGHT(Таблица3[[#This Row],[ЦСР]],LEN(Таблица3[[#This Row],[ЦСР]])-2),1,3)</f>
        <v>51A</v>
      </c>
      <c r="D1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3" s="1" t="s">
        <v>152</v>
      </c>
    </row>
    <row r="104" spans="1:5" x14ac:dyDescent="0.2">
      <c r="A104" s="3" t="s">
        <v>951</v>
      </c>
      <c r="B104" s="1" t="s">
        <v>590</v>
      </c>
      <c r="C104" s="1" t="str">
        <f>MID(RIGHT(Таблица3[[#This Row],[ЦСР]],LEN(Таблица3[[#This Row],[ЦСР]])-2),1,3)</f>
        <v>51A</v>
      </c>
      <c r="D1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4" s="1" t="s">
        <v>153</v>
      </c>
    </row>
    <row r="105" spans="1:5" x14ac:dyDescent="0.2">
      <c r="A105" s="3" t="s">
        <v>952</v>
      </c>
      <c r="B105" s="1" t="s">
        <v>591</v>
      </c>
      <c r="C105" s="1" t="str">
        <f>MID(RIGHT(Таблица3[[#This Row],[ЦСР]],LEN(Таблица3[[#This Row],[ЦСР]])-2),1,3)</f>
        <v>51A</v>
      </c>
      <c r="D1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5" s="1" t="s">
        <v>154</v>
      </c>
    </row>
    <row r="106" spans="1:5" x14ac:dyDescent="0.2">
      <c r="A106" s="3" t="s">
        <v>953</v>
      </c>
      <c r="B106" s="1" t="s">
        <v>592</v>
      </c>
      <c r="C106" s="1" t="str">
        <f>MID(RIGHT(Таблица3[[#This Row],[ЦСР]],LEN(Таблица3[[#This Row],[ЦСР]])-2),1,3)</f>
        <v>51A</v>
      </c>
      <c r="D1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6" s="1" t="s">
        <v>155</v>
      </c>
    </row>
    <row r="107" spans="1:5" x14ac:dyDescent="0.2">
      <c r="A107" s="3" t="s">
        <v>954</v>
      </c>
      <c r="B107" s="1" t="s">
        <v>593</v>
      </c>
      <c r="C107" s="1" t="str">
        <f>MID(RIGHT(Таблица3[[#This Row],[ЦСР]],LEN(Таблица3[[#This Row],[ЦСР]])-2),1,3)</f>
        <v>300</v>
      </c>
      <c r="D1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7" s="1" t="s">
        <v>156</v>
      </c>
    </row>
    <row r="108" spans="1:5" x14ac:dyDescent="0.2">
      <c r="A108" s="3" t="s">
        <v>955</v>
      </c>
      <c r="B108" s="1" t="s">
        <v>594</v>
      </c>
      <c r="C108" s="1" t="str">
        <f>MID(RIGHT(Таблица3[[#This Row],[ЦСР]],LEN(Таблица3[[#This Row],[ЦСР]])-2),1,3)</f>
        <v>301</v>
      </c>
      <c r="D1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8" s="1" t="s">
        <v>157</v>
      </c>
    </row>
    <row r="109" spans="1:5" x14ac:dyDescent="0.2">
      <c r="A109" s="3" t="s">
        <v>956</v>
      </c>
      <c r="B109" s="1" t="s">
        <v>557</v>
      </c>
      <c r="C109" s="1" t="str">
        <f>MID(RIGHT(Таблица3[[#This Row],[ЦСР]],LEN(Таблица3[[#This Row],[ЦСР]])-2),1,3)</f>
        <v>301</v>
      </c>
      <c r="D1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09" s="1" t="s">
        <v>158</v>
      </c>
    </row>
    <row r="110" spans="1:5" x14ac:dyDescent="0.2">
      <c r="A110" s="3" t="s">
        <v>957</v>
      </c>
      <c r="B110" s="1" t="s">
        <v>558</v>
      </c>
      <c r="C110" s="1" t="str">
        <f>MID(RIGHT(Таблица3[[#This Row],[ЦСР]],LEN(Таблица3[[#This Row],[ЦСР]])-2),1,3)</f>
        <v>301</v>
      </c>
      <c r="D1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0" s="1" t="s">
        <v>159</v>
      </c>
    </row>
    <row r="111" spans="1:5" x14ac:dyDescent="0.2">
      <c r="A111" s="3" t="s">
        <v>958</v>
      </c>
      <c r="B111" s="1" t="s">
        <v>595</v>
      </c>
      <c r="C111" s="1" t="str">
        <f>MID(RIGHT(Таблица3[[#This Row],[ЦСР]],LEN(Таблица3[[#This Row],[ЦСР]])-2),1,3)</f>
        <v>302</v>
      </c>
      <c r="D1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1" s="1" t="s">
        <v>160</v>
      </c>
    </row>
    <row r="112" spans="1:5" x14ac:dyDescent="0.2">
      <c r="A112" s="3" t="s">
        <v>959</v>
      </c>
      <c r="B112" s="1" t="s">
        <v>596</v>
      </c>
      <c r="C112" s="1" t="str">
        <f>MID(RIGHT(Таблица3[[#This Row],[ЦСР]],LEN(Таблица3[[#This Row],[ЦСР]])-2),1,3)</f>
        <v>302</v>
      </c>
      <c r="D1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2" s="1" t="s">
        <v>161</v>
      </c>
    </row>
    <row r="113" spans="1:5" x14ac:dyDescent="0.2">
      <c r="A113" s="3" t="s">
        <v>960</v>
      </c>
      <c r="B113" s="1" t="s">
        <v>597</v>
      </c>
      <c r="C113" s="1" t="str">
        <f>MID(RIGHT(Таблица3[[#This Row],[ЦСР]],LEN(Таблица3[[#This Row],[ЦСР]])-2),1,3)</f>
        <v>302</v>
      </c>
      <c r="D1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13" s="1" t="s">
        <v>162</v>
      </c>
    </row>
    <row r="114" spans="1:5" x14ac:dyDescent="0.2">
      <c r="A114" s="3" t="s">
        <v>961</v>
      </c>
      <c r="B114" s="1" t="s">
        <v>598</v>
      </c>
      <c r="C114" s="1" t="str">
        <f>MID(RIGHT(Таблица3[[#This Row],[ЦСР]],LEN(Таблица3[[#This Row],[ЦСР]])-2),1,3)</f>
        <v>000</v>
      </c>
      <c r="D1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0.0</v>
      </c>
      <c r="E114" s="1" t="s">
        <v>163</v>
      </c>
    </row>
    <row r="115" spans="1:5" x14ac:dyDescent="0.2">
      <c r="A115" s="3" t="s">
        <v>962</v>
      </c>
      <c r="B115" s="1" t="s">
        <v>599</v>
      </c>
      <c r="C115" s="1" t="str">
        <f>MID(RIGHT(Таблица3[[#This Row],[ЦСР]],LEN(Таблица3[[#This Row],[ЦСР]])-2),1,3)</f>
        <v>100</v>
      </c>
      <c r="D1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1.0</v>
      </c>
      <c r="E115" s="1" t="s">
        <v>164</v>
      </c>
    </row>
    <row r="116" spans="1:5" x14ac:dyDescent="0.2">
      <c r="A116" s="3" t="s">
        <v>963</v>
      </c>
      <c r="B116" s="1" t="s">
        <v>600</v>
      </c>
      <c r="C116" s="1" t="str">
        <f>MID(RIGHT(Таблица3[[#This Row],[ЦСР]],LEN(Таблица3[[#This Row],[ЦСР]])-2),1,3)</f>
        <v>101</v>
      </c>
      <c r="D1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v>
      </c>
      <c r="E116" s="1" t="s">
        <v>165</v>
      </c>
    </row>
    <row r="117" spans="1:5" x14ac:dyDescent="0.2">
      <c r="A117" s="3" t="s">
        <v>47</v>
      </c>
      <c r="B117" s="1" t="s">
        <v>524</v>
      </c>
      <c r="C117" s="1" t="str">
        <f>MID(RIGHT(Таблица3[[#This Row],[ЦСР]],LEN(Таблица3[[#This Row],[ЦСР]])-2),1,3)</f>
        <v>101</v>
      </c>
      <c r="D1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1.1.1</v>
      </c>
      <c r="E117" s="1" t="s">
        <v>166</v>
      </c>
    </row>
    <row r="118" spans="1:5" x14ac:dyDescent="0.2">
      <c r="A118" s="3" t="s">
        <v>964</v>
      </c>
      <c r="B118" s="1" t="s">
        <v>601</v>
      </c>
      <c r="C118" s="1" t="str">
        <f>MID(RIGHT(Таблица3[[#This Row],[ЦСР]],LEN(Таблица3[[#This Row],[ЦСР]])-2),1,3)</f>
        <v>102</v>
      </c>
      <c r="D1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v>
      </c>
      <c r="E118" s="1" t="s">
        <v>167</v>
      </c>
    </row>
    <row r="119" spans="1:5" x14ac:dyDescent="0.2">
      <c r="A119" s="3" t="s">
        <v>38</v>
      </c>
      <c r="B119" s="1" t="s">
        <v>547</v>
      </c>
      <c r="C119" s="1" t="str">
        <f>MID(RIGHT(Таблица3[[#This Row],[ЦСР]],LEN(Таблица3[[#This Row],[ЦСР]])-2),1,3)</f>
        <v>102</v>
      </c>
      <c r="D1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1.1.2</v>
      </c>
      <c r="E119" s="1" t="s">
        <v>168</v>
      </c>
    </row>
    <row r="120" spans="1:5" x14ac:dyDescent="0.2">
      <c r="A120" s="3" t="s">
        <v>26</v>
      </c>
      <c r="B120" s="1" t="s">
        <v>602</v>
      </c>
      <c r="C120" s="1" t="str">
        <f>MID(RIGHT(Таблица3[[#This Row],[ЦСР]],LEN(Таблица3[[#This Row],[ЦСР]])-2),1,3)</f>
        <v>102</v>
      </c>
      <c r="D1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0" s="1" t="s">
        <v>169</v>
      </c>
    </row>
    <row r="121" spans="1:5" x14ac:dyDescent="0.2">
      <c r="A121" s="3" t="s">
        <v>39</v>
      </c>
      <c r="B121" s="1" t="s">
        <v>603</v>
      </c>
      <c r="C121" s="1" t="str">
        <f>MID(RIGHT(Таблица3[[#This Row],[ЦСР]],LEN(Таблица3[[#This Row],[ЦСР]])-2),1,3)</f>
        <v>102</v>
      </c>
      <c r="D1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1.1.3</v>
      </c>
      <c r="E121" s="1" t="s">
        <v>170</v>
      </c>
    </row>
    <row r="122" spans="1:5" x14ac:dyDescent="0.2">
      <c r="A122" s="3" t="s">
        <v>965</v>
      </c>
      <c r="B122" s="1" t="s">
        <v>604</v>
      </c>
      <c r="C122" s="1" t="str">
        <f>MID(RIGHT(Таблица3[[#This Row],[ЦСР]],LEN(Таблица3[[#This Row],[ЦСР]])-2),1,3)</f>
        <v>103</v>
      </c>
      <c r="D1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2" s="1" t="s">
        <v>171</v>
      </c>
    </row>
    <row r="123" spans="1:5" x14ac:dyDescent="0.2">
      <c r="A123" s="3" t="s">
        <v>40</v>
      </c>
      <c r="B123" s="1" t="s">
        <v>512</v>
      </c>
      <c r="C123" s="1" t="str">
        <f>MID(RIGHT(Таблица3[[#This Row],[ЦСР]],LEN(Таблица3[[#This Row],[ЦСР]])-2),1,3)</f>
        <v>103</v>
      </c>
      <c r="D1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3" s="1" t="s">
        <v>172</v>
      </c>
    </row>
    <row r="124" spans="1:5" x14ac:dyDescent="0.2">
      <c r="A124" s="3" t="s">
        <v>28</v>
      </c>
      <c r="B124" s="1" t="s">
        <v>605</v>
      </c>
      <c r="C124" s="1" t="str">
        <f>MID(RIGHT(Таблица3[[#This Row],[ЦСР]],LEN(Таблица3[[#This Row],[ЦСР]])-2),1,3)</f>
        <v>103</v>
      </c>
      <c r="D1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4" s="1" t="s">
        <v>173</v>
      </c>
    </row>
    <row r="125" spans="1:5" x14ac:dyDescent="0.2">
      <c r="A125" s="3" t="s">
        <v>34</v>
      </c>
      <c r="B125" s="1" t="s">
        <v>606</v>
      </c>
      <c r="C125" s="1" t="str">
        <f>MID(RIGHT(Таблица3[[#This Row],[ЦСР]],LEN(Таблица3[[#This Row],[ЦСР]])-2),1,3)</f>
        <v>103</v>
      </c>
      <c r="D1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5" s="1" t="s">
        <v>174</v>
      </c>
    </row>
    <row r="126" spans="1:5" x14ac:dyDescent="0.2">
      <c r="A126" s="3" t="s">
        <v>41</v>
      </c>
      <c r="B126" s="1" t="s">
        <v>607</v>
      </c>
      <c r="C126" s="1" t="str">
        <f>MID(RIGHT(Таблица3[[#This Row],[ЦСР]],LEN(Таблица3[[#This Row],[ЦСР]])-2),1,3)</f>
        <v>103</v>
      </c>
      <c r="D1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6" s="1" t="s">
        <v>175</v>
      </c>
    </row>
    <row r="127" spans="1:5" x14ac:dyDescent="0.2">
      <c r="A127" s="3" t="s">
        <v>42</v>
      </c>
      <c r="B127" s="1" t="s">
        <v>608</v>
      </c>
      <c r="C127" s="1" t="str">
        <f>MID(RIGHT(Таблица3[[#This Row],[ЦСР]],LEN(Таблица3[[#This Row],[ЦСР]])-2),1,3)</f>
        <v>103</v>
      </c>
      <c r="D1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1.1.4</v>
      </c>
      <c r="E127" s="1" t="s">
        <v>176</v>
      </c>
    </row>
    <row r="128" spans="1:5" x14ac:dyDescent="0.2">
      <c r="A128" s="3" t="s">
        <v>846</v>
      </c>
      <c r="B128" s="1" t="s">
        <v>609</v>
      </c>
      <c r="C128" s="1" t="str">
        <f>MID(RIGHT(Таблица3[[#This Row],[ЦСР]],LEN(Таблица3[[#This Row],[ЦСР]])-2),1,3)</f>
        <v>1P5</v>
      </c>
      <c r="D1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1.5</v>
      </c>
      <c r="E128" s="1" t="s">
        <v>177</v>
      </c>
    </row>
    <row r="129" spans="1:5" x14ac:dyDescent="0.2">
      <c r="A129" s="3" t="s">
        <v>23</v>
      </c>
      <c r="B129" s="1" t="s">
        <v>610</v>
      </c>
      <c r="C129" s="1" t="str">
        <f>MID(RIGHT(Таблица3[[#This Row],[ЦСР]],LEN(Таблица3[[#This Row],[ЦСР]])-2),1,3)</f>
        <v>1P5</v>
      </c>
      <c r="D1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1.1.5</v>
      </c>
      <c r="E129" s="1" t="s">
        <v>178</v>
      </c>
    </row>
    <row r="130" spans="1:5" x14ac:dyDescent="0.2">
      <c r="A130" s="3" t="s">
        <v>966</v>
      </c>
      <c r="B130" s="1" t="s">
        <v>611</v>
      </c>
      <c r="C130" s="1" t="str">
        <f>MID(RIGHT(Таблица3[[#This Row],[ЦСР]],LEN(Таблица3[[#This Row],[ЦСР]])-2),1,3)</f>
        <v>200</v>
      </c>
      <c r="D1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2.0</v>
      </c>
      <c r="E130" s="1" t="s">
        <v>179</v>
      </c>
    </row>
    <row r="131" spans="1:5" x14ac:dyDescent="0.2">
      <c r="A131" s="3" t="s">
        <v>967</v>
      </c>
      <c r="B131" s="1" t="s">
        <v>612</v>
      </c>
      <c r="C131" s="1" t="str">
        <f>MID(RIGHT(Таблица3[[#This Row],[ЦСР]],LEN(Таблица3[[#This Row],[ЦСР]])-2),1,3)</f>
        <v>201</v>
      </c>
      <c r="D1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1" s="1" t="s">
        <v>180</v>
      </c>
    </row>
    <row r="132" spans="1:5" x14ac:dyDescent="0.2">
      <c r="A132" s="3" t="s">
        <v>968</v>
      </c>
      <c r="B132" s="1" t="s">
        <v>523</v>
      </c>
      <c r="C132" s="1" t="str">
        <f>MID(RIGHT(Таблица3[[#This Row],[ЦСР]],LEN(Таблица3[[#This Row],[ЦСР]])-2),1,3)</f>
        <v>201</v>
      </c>
      <c r="D1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2" s="1" t="s">
        <v>181</v>
      </c>
    </row>
    <row r="133" spans="1:5" x14ac:dyDescent="0.2">
      <c r="A133" s="3" t="s">
        <v>969</v>
      </c>
      <c r="B133" s="1" t="s">
        <v>524</v>
      </c>
      <c r="C133" s="1" t="str">
        <f>MID(RIGHT(Таблица3[[#This Row],[ЦСР]],LEN(Таблица3[[#This Row],[ЦСР]])-2),1,3)</f>
        <v>201</v>
      </c>
      <c r="D1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1.2.1</v>
      </c>
      <c r="E133" s="1" t="s">
        <v>182</v>
      </c>
    </row>
    <row r="134" spans="1:5" x14ac:dyDescent="0.2">
      <c r="A134" s="3" t="s">
        <v>970</v>
      </c>
      <c r="B134" s="1" t="s">
        <v>613</v>
      </c>
      <c r="C134" s="1" t="str">
        <f>MID(RIGHT(Таблица3[[#This Row],[ЦСР]],LEN(Таблица3[[#This Row],[ЦСР]])-2),1,3)</f>
        <v>202</v>
      </c>
      <c r="D1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4" s="1" t="s">
        <v>183</v>
      </c>
    </row>
    <row r="135" spans="1:5" x14ac:dyDescent="0.2">
      <c r="A135" s="3" t="s">
        <v>971</v>
      </c>
      <c r="B135" s="1" t="s">
        <v>528</v>
      </c>
      <c r="C135" s="1" t="str">
        <f>MID(RIGHT(Таблица3[[#This Row],[ЦСР]],LEN(Таблица3[[#This Row],[ЦСР]])-2),1,3)</f>
        <v>202</v>
      </c>
      <c r="D1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5" s="1" t="s">
        <v>184</v>
      </c>
    </row>
    <row r="136" spans="1:5" x14ac:dyDescent="0.2">
      <c r="A136" s="3" t="s">
        <v>972</v>
      </c>
      <c r="B136" s="1" t="s">
        <v>614</v>
      </c>
      <c r="C136" s="1" t="str">
        <f>MID(RIGHT(Таблица3[[#This Row],[ЦСР]],LEN(Таблица3[[#This Row],[ЦСР]])-2),1,3)</f>
        <v>202</v>
      </c>
      <c r="D1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6" s="1" t="s">
        <v>185</v>
      </c>
    </row>
    <row r="137" spans="1:5" x14ac:dyDescent="0.2">
      <c r="A137" s="3" t="s">
        <v>973</v>
      </c>
      <c r="B137" s="1" t="s">
        <v>524</v>
      </c>
      <c r="C137" s="1" t="str">
        <f>MID(RIGHT(Таблица3[[#This Row],[ЦСР]],LEN(Таблица3[[#This Row],[ЦСР]])-2),1,3)</f>
        <v>202</v>
      </c>
      <c r="D1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1.2.2</v>
      </c>
      <c r="E137" s="1" t="s">
        <v>186</v>
      </c>
    </row>
    <row r="138" spans="1:5" x14ac:dyDescent="0.2">
      <c r="A138" s="3" t="s">
        <v>974</v>
      </c>
      <c r="B138" s="1" t="s">
        <v>615</v>
      </c>
      <c r="C138" s="1" t="str">
        <f>MID(RIGHT(Таблица3[[#This Row],[ЦСР]],LEN(Таблица3[[#This Row],[ЦСР]])-2),1,3)</f>
        <v>620</v>
      </c>
      <c r="D1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38" s="1" t="s">
        <v>187</v>
      </c>
    </row>
    <row r="139" spans="1:5" x14ac:dyDescent="0.2">
      <c r="A139" s="3" t="s">
        <v>975</v>
      </c>
      <c r="B139" s="1" t="s">
        <v>616</v>
      </c>
      <c r="C139" s="1" t="str">
        <f>MID(RIGHT(Таблица3[[#This Row],[ЦСР]],LEN(Таблица3[[#This Row],[ЦСР]])-2),1,3)</f>
        <v>300</v>
      </c>
      <c r="D1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3.0</v>
      </c>
      <c r="E139" s="1" t="s">
        <v>188</v>
      </c>
    </row>
    <row r="140" spans="1:5" x14ac:dyDescent="0.2">
      <c r="A140" s="3" t="s">
        <v>976</v>
      </c>
      <c r="B140" s="1" t="s">
        <v>617</v>
      </c>
      <c r="C140" s="1" t="str">
        <f>MID(RIGHT(Таблица3[[#This Row],[ЦСР]],LEN(Таблица3[[#This Row],[ЦСР]])-2),1,3)</f>
        <v>301</v>
      </c>
      <c r="D1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0" s="1" t="s">
        <v>189</v>
      </c>
    </row>
    <row r="141" spans="1:5" x14ac:dyDescent="0.2">
      <c r="A141" s="3" t="s">
        <v>49</v>
      </c>
      <c r="B141" s="1" t="s">
        <v>557</v>
      </c>
      <c r="C141" s="1" t="str">
        <f>MID(RIGHT(Таблица3[[#This Row],[ЦСР]],LEN(Таблица3[[#This Row],[ЦСР]])-2),1,3)</f>
        <v>301</v>
      </c>
      <c r="D1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1" s="1" t="s">
        <v>190</v>
      </c>
    </row>
    <row r="142" spans="1:5" x14ac:dyDescent="0.2">
      <c r="A142" s="3" t="s">
        <v>977</v>
      </c>
      <c r="B142" s="1" t="s">
        <v>558</v>
      </c>
      <c r="C142" s="1" t="str">
        <f>MID(RIGHT(Таблица3[[#This Row],[ЦСР]],LEN(Таблица3[[#This Row],[ЦСР]])-2),1,3)</f>
        <v>301</v>
      </c>
      <c r="D1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1.3.1</v>
      </c>
      <c r="E142" s="1" t="s">
        <v>191</v>
      </c>
    </row>
    <row r="143" spans="1:5" x14ac:dyDescent="0.2">
      <c r="A143" s="3" t="s">
        <v>978</v>
      </c>
      <c r="B143" s="1" t="s">
        <v>618</v>
      </c>
      <c r="C143" s="1" t="str">
        <f>MID(RIGHT(Таблица3[[#This Row],[ЦСР]],LEN(Таблица3[[#This Row],[ЦСР]])-2),1,3)</f>
        <v>302</v>
      </c>
      <c r="D1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3" s="1" t="s">
        <v>192</v>
      </c>
    </row>
    <row r="144" spans="1:5" x14ac:dyDescent="0.2">
      <c r="A144" s="3" t="s">
        <v>979</v>
      </c>
      <c r="B144" s="1" t="s">
        <v>619</v>
      </c>
      <c r="C144" s="1" t="str">
        <f>MID(RIGHT(Таблица3[[#This Row],[ЦСР]],LEN(Таблица3[[#This Row],[ЦСР]])-2),1,3)</f>
        <v>302</v>
      </c>
      <c r="D1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1.3.2</v>
      </c>
      <c r="E144" s="1" t="s">
        <v>193</v>
      </c>
    </row>
    <row r="145" spans="1:5" x14ac:dyDescent="0.2">
      <c r="A145" s="3" t="s">
        <v>980</v>
      </c>
      <c r="B145" s="1" t="s">
        <v>620</v>
      </c>
      <c r="C145" s="1" t="str">
        <f>MID(RIGHT(Таблица3[[#This Row],[ЦСР]],LEN(Таблица3[[#This Row],[ЦСР]])-2),1,3)</f>
        <v>100</v>
      </c>
      <c r="D1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5" s="1" t="s">
        <v>194</v>
      </c>
    </row>
    <row r="146" spans="1:5" x14ac:dyDescent="0.2">
      <c r="A146" s="3" t="s">
        <v>981</v>
      </c>
      <c r="B146" s="1" t="s">
        <v>621</v>
      </c>
      <c r="C146" s="1" t="str">
        <f>MID(RIGHT(Таблица3[[#This Row],[ЦСР]],LEN(Таблица3[[#This Row],[ЦСР]])-2),1,3)</f>
        <v>110</v>
      </c>
      <c r="D1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6" s="1" t="s">
        <v>195</v>
      </c>
    </row>
    <row r="147" spans="1:5" x14ac:dyDescent="0.2">
      <c r="A147" s="3" t="s">
        <v>982</v>
      </c>
      <c r="B147" s="1" t="s">
        <v>622</v>
      </c>
      <c r="C147" s="1" t="str">
        <f>MID(RIGHT(Таблица3[[#This Row],[ЦСР]],LEN(Таблица3[[#This Row],[ЦСР]])-2),1,3)</f>
        <v>110</v>
      </c>
      <c r="D1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7" s="1" t="s">
        <v>196</v>
      </c>
    </row>
    <row r="148" spans="1:5" x14ac:dyDescent="0.2">
      <c r="A148" s="3" t="s">
        <v>983</v>
      </c>
      <c r="B148" s="1" t="s">
        <v>623</v>
      </c>
      <c r="C148" s="1" t="str">
        <f>MID(RIGHT(Таблица3[[#This Row],[ЦСР]],LEN(Таблица3[[#This Row],[ЦСР]])-2),1,3)</f>
        <v>110</v>
      </c>
      <c r="D1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8" s="1" t="s">
        <v>197</v>
      </c>
    </row>
    <row r="149" spans="1:5" x14ac:dyDescent="0.2">
      <c r="A149" s="3" t="s">
        <v>984</v>
      </c>
      <c r="B149" s="1" t="s">
        <v>624</v>
      </c>
      <c r="C149" s="1" t="str">
        <f>MID(RIGHT(Таблица3[[#This Row],[ЦСР]],LEN(Таблица3[[#This Row],[ЦСР]])-2),1,3)</f>
        <v>110</v>
      </c>
      <c r="D1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49" s="1" t="s">
        <v>198</v>
      </c>
    </row>
    <row r="150" spans="1:5" x14ac:dyDescent="0.2">
      <c r="A150" s="3" t="s">
        <v>985</v>
      </c>
      <c r="B150" s="1" t="s">
        <v>625</v>
      </c>
      <c r="C150" s="1" t="str">
        <f>MID(RIGHT(Таблица3[[#This Row],[ЦСР]],LEN(Таблица3[[#This Row],[ЦСР]])-2),1,3)</f>
        <v>110</v>
      </c>
      <c r="D1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0" s="1" t="s">
        <v>199</v>
      </c>
    </row>
    <row r="151" spans="1:5" x14ac:dyDescent="0.2">
      <c r="A151" s="3" t="s">
        <v>986</v>
      </c>
      <c r="B151" s="1" t="s">
        <v>626</v>
      </c>
      <c r="C151" s="1" t="str">
        <f>MID(RIGHT(Таблица3[[#This Row],[ЦСР]],LEN(Таблица3[[#This Row],[ЦСР]])-2),1,3)</f>
        <v>110</v>
      </c>
      <c r="D1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1" s="1" t="s">
        <v>200</v>
      </c>
    </row>
    <row r="152" spans="1:5" x14ac:dyDescent="0.2">
      <c r="A152" s="3" t="s">
        <v>987</v>
      </c>
      <c r="B152" s="1" t="s">
        <v>623</v>
      </c>
      <c r="C152" s="1" t="str">
        <f>MID(RIGHT(Таблица3[[#This Row],[ЦСР]],LEN(Таблица3[[#This Row],[ЦСР]])-2),1,3)</f>
        <v>110</v>
      </c>
      <c r="D1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2" s="1" t="s">
        <v>201</v>
      </c>
    </row>
    <row r="153" spans="1:5" x14ac:dyDescent="0.2">
      <c r="A153" s="3" t="s">
        <v>988</v>
      </c>
      <c r="B153" s="1" t="s">
        <v>627</v>
      </c>
      <c r="C153" s="1" t="str">
        <f>MID(RIGHT(Таблица3[[#This Row],[ЦСР]],LEN(Таблица3[[#This Row],[ЦСР]])-2),1,3)</f>
        <v>110</v>
      </c>
      <c r="D1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3" s="1" t="s">
        <v>202</v>
      </c>
    </row>
    <row r="154" spans="1:5" x14ac:dyDescent="0.2">
      <c r="A154" s="3" t="s">
        <v>989</v>
      </c>
      <c r="B154" s="1" t="s">
        <v>528</v>
      </c>
      <c r="C154" s="1" t="str">
        <f>MID(RIGHT(Таблица3[[#This Row],[ЦСР]],LEN(Таблица3[[#This Row],[ЦСР]])-2),1,3)</f>
        <v>110</v>
      </c>
      <c r="D1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4" s="1" t="s">
        <v>203</v>
      </c>
    </row>
    <row r="155" spans="1:5" x14ac:dyDescent="0.2">
      <c r="A155" s="3" t="s">
        <v>990</v>
      </c>
      <c r="B155" s="1" t="s">
        <v>628</v>
      </c>
      <c r="C155" s="1" t="str">
        <f>MID(RIGHT(Таблица3[[#This Row],[ЦСР]],LEN(Таблица3[[#This Row],[ЦСР]])-2),1,3)</f>
        <v>110</v>
      </c>
      <c r="D1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5" s="1" t="s">
        <v>204</v>
      </c>
    </row>
    <row r="156" spans="1:5" x14ac:dyDescent="0.2">
      <c r="A156" s="3" t="s">
        <v>991</v>
      </c>
      <c r="B156" s="1" t="s">
        <v>629</v>
      </c>
      <c r="C156" s="1" t="str">
        <f>MID(RIGHT(Таблица3[[#This Row],[ЦСР]],LEN(Таблица3[[#This Row],[ЦСР]])-2),1,3)</f>
        <v>110</v>
      </c>
      <c r="D1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6" s="1" t="s">
        <v>205</v>
      </c>
    </row>
    <row r="157" spans="1:5" x14ac:dyDescent="0.2">
      <c r="A157" s="3" t="s">
        <v>992</v>
      </c>
      <c r="B157" s="1" t="s">
        <v>630</v>
      </c>
      <c r="C157" s="1" t="str">
        <f>MID(RIGHT(Таблица3[[#This Row],[ЦСР]],LEN(Таблица3[[#This Row],[ЦСР]])-2),1,3)</f>
        <v>110</v>
      </c>
      <c r="D1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7" s="1" t="s">
        <v>206</v>
      </c>
    </row>
    <row r="158" spans="1:5" x14ac:dyDescent="0.2">
      <c r="A158" s="3" t="s">
        <v>993</v>
      </c>
      <c r="B158" s="1" t="s">
        <v>631</v>
      </c>
      <c r="C158" s="1" t="str">
        <f>MID(RIGHT(Таблица3[[#This Row],[ЦСР]],LEN(Таблица3[[#This Row],[ЦСР]])-2),1,3)</f>
        <v>110</v>
      </c>
      <c r="D1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8" s="1" t="s">
        <v>207</v>
      </c>
    </row>
    <row r="159" spans="1:5" x14ac:dyDescent="0.2">
      <c r="A159" s="3" t="s">
        <v>994</v>
      </c>
      <c r="B159" s="1" t="s">
        <v>631</v>
      </c>
      <c r="C159" s="1" t="str">
        <f>MID(RIGHT(Таблица3[[#This Row],[ЦСР]],LEN(Таблица3[[#This Row],[ЦСР]])-2),1,3)</f>
        <v>110</v>
      </c>
      <c r="D1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59" s="1" t="s">
        <v>208</v>
      </c>
    </row>
    <row r="160" spans="1:5" x14ac:dyDescent="0.2">
      <c r="A160" s="3" t="s">
        <v>995</v>
      </c>
      <c r="B160" s="1" t="s">
        <v>632</v>
      </c>
      <c r="C160" s="1" t="str">
        <f>MID(RIGHT(Таблица3[[#This Row],[ЦСР]],LEN(Таблица3[[#This Row],[ЦСР]])-2),1,3)</f>
        <v>110</v>
      </c>
      <c r="D1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0" s="1" t="s">
        <v>209</v>
      </c>
    </row>
    <row r="161" spans="1:5" x14ac:dyDescent="0.2">
      <c r="A161" s="3" t="s">
        <v>996</v>
      </c>
      <c r="B161" s="1" t="s">
        <v>633</v>
      </c>
      <c r="C161" s="1" t="str">
        <f>MID(RIGHT(Таблица3[[#This Row],[ЦСР]],LEN(Таблица3[[#This Row],[ЦСР]])-2),1,3)</f>
        <v>110</v>
      </c>
      <c r="D1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1" s="1" t="s">
        <v>210</v>
      </c>
    </row>
    <row r="162" spans="1:5" x14ac:dyDescent="0.2">
      <c r="A162" s="3" t="s">
        <v>997</v>
      </c>
      <c r="B162" s="1" t="s">
        <v>634</v>
      </c>
      <c r="C162" s="1" t="str">
        <f>MID(RIGHT(Таблица3[[#This Row],[ЦСР]],LEN(Таблица3[[#This Row],[ЦСР]])-2),1,3)</f>
        <v>110</v>
      </c>
      <c r="D1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2" s="1" t="s">
        <v>211</v>
      </c>
    </row>
    <row r="163" spans="1:5" x14ac:dyDescent="0.2">
      <c r="A163" s="3" t="s">
        <v>998</v>
      </c>
      <c r="B163" s="1" t="s">
        <v>635</v>
      </c>
      <c r="C163" s="1" t="str">
        <f>MID(RIGHT(Таблица3[[#This Row],[ЦСР]],LEN(Таблица3[[#This Row],[ЦСР]])-2),1,3)</f>
        <v>110</v>
      </c>
      <c r="D1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3" s="1" t="s">
        <v>212</v>
      </c>
    </row>
    <row r="164" spans="1:5" x14ac:dyDescent="0.2">
      <c r="A164" s="3" t="s">
        <v>999</v>
      </c>
      <c r="B164" s="1" t="s">
        <v>635</v>
      </c>
      <c r="C164" s="1" t="str">
        <f>MID(RIGHT(Таблица3[[#This Row],[ЦСР]],LEN(Таблица3[[#This Row],[ЦСР]])-2),1,3)</f>
        <v>110</v>
      </c>
      <c r="D1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4" s="1" t="s">
        <v>213</v>
      </c>
    </row>
    <row r="165" spans="1:5" x14ac:dyDescent="0.2">
      <c r="A165" s="3" t="s">
        <v>1000</v>
      </c>
      <c r="B165" s="1" t="s">
        <v>636</v>
      </c>
      <c r="C165" s="1" t="str">
        <f>MID(RIGHT(Таблица3[[#This Row],[ЦСР]],LEN(Таблица3[[#This Row],[ЦСР]])-2),1,3)</f>
        <v>110</v>
      </c>
      <c r="D1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5" s="1" t="s">
        <v>214</v>
      </c>
    </row>
    <row r="166" spans="1:5" x14ac:dyDescent="0.2">
      <c r="A166" s="3" t="s">
        <v>1001</v>
      </c>
      <c r="B166" s="1" t="s">
        <v>637</v>
      </c>
      <c r="C166" s="1" t="str">
        <f>MID(RIGHT(Таблица3[[#This Row],[ЦСР]],LEN(Таблица3[[#This Row],[ЦСР]])-2),1,3)</f>
        <v>110</v>
      </c>
      <c r="D1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6" s="1" t="s">
        <v>215</v>
      </c>
    </row>
    <row r="167" spans="1:5" x14ac:dyDescent="0.2">
      <c r="A167" s="3" t="s">
        <v>1002</v>
      </c>
      <c r="B167" s="1" t="s">
        <v>524</v>
      </c>
      <c r="C167" s="1" t="str">
        <f>MID(RIGHT(Таблица3[[#This Row],[ЦСР]],LEN(Таблица3[[#This Row],[ЦСР]])-2),1,3)</f>
        <v>110</v>
      </c>
      <c r="D1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7" s="1" t="s">
        <v>216</v>
      </c>
    </row>
    <row r="168" spans="1:5" x14ac:dyDescent="0.2">
      <c r="A168" s="3" t="s">
        <v>1003</v>
      </c>
      <c r="B168" s="1" t="s">
        <v>638</v>
      </c>
      <c r="C168" s="1" t="str">
        <f>MID(RIGHT(Таблица3[[#This Row],[ЦСР]],LEN(Таблица3[[#This Row],[ЦСР]])-2),1,3)</f>
        <v>110</v>
      </c>
      <c r="D1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8" s="1" t="s">
        <v>217</v>
      </c>
    </row>
    <row r="169" spans="1:5" x14ac:dyDescent="0.2">
      <c r="A169" s="3" t="s">
        <v>1004</v>
      </c>
      <c r="B169" s="1" t="s">
        <v>636</v>
      </c>
      <c r="C169" s="1" t="str">
        <f>MID(RIGHT(Таблица3[[#This Row],[ЦСР]],LEN(Таблица3[[#This Row],[ЦСР]])-2),1,3)</f>
        <v>110</v>
      </c>
      <c r="D1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69" s="1" t="s">
        <v>218</v>
      </c>
    </row>
    <row r="170" spans="1:5" x14ac:dyDescent="0.2">
      <c r="A170" s="3" t="s">
        <v>1005</v>
      </c>
      <c r="B170" s="1" t="s">
        <v>639</v>
      </c>
      <c r="C170" s="1" t="str">
        <f>MID(RIGHT(Таблица3[[#This Row],[ЦСР]],LEN(Таблица3[[#This Row],[ЦСР]])-2),1,3)</f>
        <v>110</v>
      </c>
      <c r="D1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0" s="1" t="s">
        <v>219</v>
      </c>
    </row>
    <row r="171" spans="1:5" x14ac:dyDescent="0.2">
      <c r="A171" s="3" t="s">
        <v>1006</v>
      </c>
      <c r="B171" s="1" t="s">
        <v>637</v>
      </c>
      <c r="C171" s="1" t="str">
        <f>MID(RIGHT(Таблица3[[#This Row],[ЦСР]],LEN(Таблица3[[#This Row],[ЦСР]])-2),1,3)</f>
        <v>110</v>
      </c>
      <c r="D1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1" s="1" t="s">
        <v>220</v>
      </c>
    </row>
    <row r="172" spans="1:5" x14ac:dyDescent="0.2">
      <c r="A172" s="3" t="s">
        <v>1007</v>
      </c>
      <c r="B172" s="1" t="s">
        <v>524</v>
      </c>
      <c r="C172" s="1" t="str">
        <f>MID(RIGHT(Таблица3[[#This Row],[ЦСР]],LEN(Таблица3[[#This Row],[ЦСР]])-2),1,3)</f>
        <v>110</v>
      </c>
      <c r="D1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2" s="1" t="s">
        <v>221</v>
      </c>
    </row>
    <row r="173" spans="1:5" x14ac:dyDescent="0.2">
      <c r="A173" s="3" t="s">
        <v>1008</v>
      </c>
      <c r="B173" s="1" t="s">
        <v>640</v>
      </c>
      <c r="C173" s="1" t="str">
        <f>MID(RIGHT(Таблица3[[#This Row],[ЦСР]],LEN(Таблица3[[#This Row],[ЦСР]])-2),1,3)</f>
        <v>110</v>
      </c>
      <c r="D1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3" s="1" t="s">
        <v>222</v>
      </c>
    </row>
    <row r="174" spans="1:5" x14ac:dyDescent="0.2">
      <c r="A174" s="3" t="s">
        <v>1009</v>
      </c>
      <c r="B174" s="1" t="s">
        <v>638</v>
      </c>
      <c r="C174" s="1" t="str">
        <f>MID(RIGHT(Таблица3[[#This Row],[ЦСР]],LEN(Таблица3[[#This Row],[ЦСР]])-2),1,3)</f>
        <v>110</v>
      </c>
      <c r="D1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4" s="1" t="s">
        <v>223</v>
      </c>
    </row>
    <row r="175" spans="1:5" x14ac:dyDescent="0.2">
      <c r="A175" s="3" t="s">
        <v>1010</v>
      </c>
      <c r="B175" s="1" t="s">
        <v>641</v>
      </c>
      <c r="C175" s="1" t="str">
        <f>MID(RIGHT(Таблица3[[#This Row],[ЦСР]],LEN(Таблица3[[#This Row],[ЦСР]])-2),1,3)</f>
        <v>120</v>
      </c>
      <c r="D1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5" s="1" t="s">
        <v>224</v>
      </c>
    </row>
    <row r="176" spans="1:5" x14ac:dyDescent="0.2">
      <c r="A176" s="3" t="s">
        <v>1011</v>
      </c>
      <c r="B176" s="1" t="s">
        <v>642</v>
      </c>
      <c r="C176" s="1" t="str">
        <f>MID(RIGHT(Таблица3[[#This Row],[ЦСР]],LEN(Таблица3[[#This Row],[ЦСР]])-2),1,3)</f>
        <v>120</v>
      </c>
      <c r="D1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6" s="1" t="s">
        <v>225</v>
      </c>
    </row>
    <row r="177" spans="1:5" x14ac:dyDescent="0.2">
      <c r="A177" s="3" t="s">
        <v>1012</v>
      </c>
      <c r="B177" s="1" t="s">
        <v>643</v>
      </c>
      <c r="C177" s="1" t="str">
        <f>MID(RIGHT(Таблица3[[#This Row],[ЦСР]],LEN(Таблица3[[#This Row],[ЦСР]])-2),1,3)</f>
        <v>120</v>
      </c>
      <c r="D1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7" s="1" t="s">
        <v>226</v>
      </c>
    </row>
    <row r="178" spans="1:5" x14ac:dyDescent="0.2">
      <c r="A178" s="3" t="s">
        <v>1013</v>
      </c>
      <c r="B178" s="1" t="s">
        <v>644</v>
      </c>
      <c r="C178" s="1" t="str">
        <f>MID(RIGHT(Таблица3[[#This Row],[ЦСР]],LEN(Таблица3[[#This Row],[ЦСР]])-2),1,3)</f>
        <v>120</v>
      </c>
      <c r="D1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8" s="1" t="s">
        <v>227</v>
      </c>
    </row>
    <row r="179" spans="1:5" x14ac:dyDescent="0.2">
      <c r="A179" s="3" t="s">
        <v>1014</v>
      </c>
      <c r="B179" s="1" t="s">
        <v>645</v>
      </c>
      <c r="C179" s="1" t="str">
        <f>MID(RIGHT(Таблица3[[#This Row],[ЦСР]],LEN(Таблица3[[#This Row],[ЦСР]])-2),1,3)</f>
        <v>120</v>
      </c>
      <c r="D1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79" s="1" t="s">
        <v>228</v>
      </c>
    </row>
    <row r="180" spans="1:5" x14ac:dyDescent="0.2">
      <c r="A180" s="3" t="s">
        <v>1015</v>
      </c>
      <c r="B180" s="1" t="s">
        <v>646</v>
      </c>
      <c r="C180" s="1" t="str">
        <f>MID(RIGHT(Таблица3[[#This Row],[ЦСР]],LEN(Таблица3[[#This Row],[ЦСР]])-2),1,3)</f>
        <v>120</v>
      </c>
      <c r="D1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0" s="1" t="s">
        <v>229</v>
      </c>
    </row>
    <row r="181" spans="1:5" x14ac:dyDescent="0.2">
      <c r="A181" s="3" t="s">
        <v>1016</v>
      </c>
      <c r="B181" s="1" t="s">
        <v>647</v>
      </c>
      <c r="C181" s="1" t="str">
        <f>MID(RIGHT(Таблица3[[#This Row],[ЦСР]],LEN(Таблица3[[#This Row],[ЦСР]])-2),1,3)</f>
        <v>120</v>
      </c>
      <c r="D1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1" s="1" t="s">
        <v>230</v>
      </c>
    </row>
    <row r="182" spans="1:5" x14ac:dyDescent="0.2">
      <c r="A182" s="3" t="s">
        <v>1017</v>
      </c>
      <c r="B182" s="1" t="s">
        <v>648</v>
      </c>
      <c r="C182" s="1" t="str">
        <f>MID(RIGHT(Таблица3[[#This Row],[ЦСР]],LEN(Таблица3[[#This Row],[ЦСР]])-2),1,3)</f>
        <v>120</v>
      </c>
      <c r="D1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2" s="1" t="s">
        <v>231</v>
      </c>
    </row>
    <row r="183" spans="1:5" x14ac:dyDescent="0.2">
      <c r="A183" s="3" t="s">
        <v>1018</v>
      </c>
      <c r="B183" s="1" t="s">
        <v>524</v>
      </c>
      <c r="C183" s="1" t="str">
        <f>MID(RIGHT(Таблица3[[#This Row],[ЦСР]],LEN(Таблица3[[#This Row],[ЦСР]])-2),1,3)</f>
        <v>120</v>
      </c>
      <c r="D1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3" s="1" t="s">
        <v>232</v>
      </c>
    </row>
    <row r="184" spans="1:5" x14ac:dyDescent="0.2">
      <c r="A184" s="3" t="s">
        <v>1019</v>
      </c>
      <c r="B184" s="1" t="s">
        <v>649</v>
      </c>
      <c r="C184" s="1" t="str">
        <f>MID(RIGHT(Таблица3[[#This Row],[ЦСР]],LEN(Таблица3[[#This Row],[ЦСР]])-2),1,3)</f>
        <v>120</v>
      </c>
      <c r="D1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4" s="1" t="s">
        <v>233</v>
      </c>
    </row>
    <row r="185" spans="1:5" x14ac:dyDescent="0.2">
      <c r="A185" s="3" t="s">
        <v>1020</v>
      </c>
      <c r="B185" s="1" t="s">
        <v>650</v>
      </c>
      <c r="C185" s="1" t="str">
        <f>MID(RIGHT(Таблица3[[#This Row],[ЦСР]],LEN(Таблица3[[#This Row],[ЦСР]])-2),1,3)</f>
        <v>120</v>
      </c>
      <c r="D1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5" s="1" t="s">
        <v>234</v>
      </c>
    </row>
    <row r="186" spans="1:5" x14ac:dyDescent="0.2">
      <c r="A186" s="3" t="s">
        <v>1021</v>
      </c>
      <c r="B186" s="1" t="s">
        <v>651</v>
      </c>
      <c r="C186" s="1" t="str">
        <f>MID(RIGHT(Таблица3[[#This Row],[ЦСР]],LEN(Таблица3[[#This Row],[ЦСР]])-2),1,3)</f>
        <v>120</v>
      </c>
      <c r="D1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6" s="1" t="s">
        <v>235</v>
      </c>
    </row>
    <row r="187" spans="1:5" x14ac:dyDescent="0.2">
      <c r="A187" s="3" t="s">
        <v>1022</v>
      </c>
      <c r="B187" s="1" t="s">
        <v>524</v>
      </c>
      <c r="C187" s="1" t="str">
        <f>MID(RIGHT(Таблица3[[#This Row],[ЦСР]],LEN(Таблица3[[#This Row],[ЦСР]])-2),1,3)</f>
        <v>120</v>
      </c>
      <c r="D1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7" s="1" t="s">
        <v>236</v>
      </c>
    </row>
    <row r="188" spans="1:5" x14ac:dyDescent="0.2">
      <c r="A188" s="3" t="s">
        <v>1023</v>
      </c>
      <c r="B188" s="1" t="s">
        <v>652</v>
      </c>
      <c r="C188" s="1" t="str">
        <f>MID(RIGHT(Таблица3[[#This Row],[ЦСР]],LEN(Таблица3[[#This Row],[ЦСР]])-2),1,3)</f>
        <v>120</v>
      </c>
      <c r="D1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8" s="1" t="s">
        <v>237</v>
      </c>
    </row>
    <row r="189" spans="1:5" x14ac:dyDescent="0.2">
      <c r="A189" s="3" t="s">
        <v>1024</v>
      </c>
      <c r="B189" s="1" t="s">
        <v>653</v>
      </c>
      <c r="C189" s="1" t="str">
        <f>MID(RIGHT(Таблица3[[#This Row],[ЦСР]],LEN(Таблица3[[#This Row],[ЦСР]])-2),1,3)</f>
        <v>120</v>
      </c>
      <c r="D1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89" s="1" t="s">
        <v>238</v>
      </c>
    </row>
    <row r="190" spans="1:5" x14ac:dyDescent="0.2">
      <c r="A190" s="3" t="s">
        <v>1025</v>
      </c>
      <c r="B190" s="1" t="s">
        <v>654</v>
      </c>
      <c r="C190" s="1" t="str">
        <f>MID(RIGHT(Таблица3[[#This Row],[ЦСР]],LEN(Таблица3[[#This Row],[ЦСР]])-2),1,3)</f>
        <v>12F</v>
      </c>
      <c r="D1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0" s="1" t="s">
        <v>239</v>
      </c>
    </row>
    <row r="191" spans="1:5" x14ac:dyDescent="0.2">
      <c r="A191" s="3" t="s">
        <v>1026</v>
      </c>
      <c r="B191" s="1" t="s">
        <v>655</v>
      </c>
      <c r="C191" s="1" t="str">
        <f>MID(RIGHT(Таблица3[[#This Row],[ЦСР]],LEN(Таблица3[[#This Row],[ЦСР]])-2),1,3)</f>
        <v>12F</v>
      </c>
      <c r="D1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1" s="1" t="s">
        <v>240</v>
      </c>
    </row>
    <row r="192" spans="1:5" x14ac:dyDescent="0.2">
      <c r="A192" s="3" t="s">
        <v>1027</v>
      </c>
      <c r="B192" s="1" t="s">
        <v>656</v>
      </c>
      <c r="C192" s="1" t="str">
        <f>MID(RIGHT(Таблица3[[#This Row],[ЦСР]],LEN(Таблица3[[#This Row],[ЦСР]])-2),1,3)</f>
        <v>12F</v>
      </c>
      <c r="D1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2" s="1" t="s">
        <v>241</v>
      </c>
    </row>
    <row r="193" spans="1:5" x14ac:dyDescent="0.2">
      <c r="A193" s="3" t="s">
        <v>1028</v>
      </c>
      <c r="B193" s="1" t="s">
        <v>657</v>
      </c>
      <c r="C193" s="1" t="str">
        <f>MID(RIGHT(Таблица3[[#This Row],[ЦСР]],LEN(Таблица3[[#This Row],[ЦСР]])-2),1,3)</f>
        <v>12F</v>
      </c>
      <c r="D1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3" s="1" t="s">
        <v>242</v>
      </c>
    </row>
    <row r="194" spans="1:5" x14ac:dyDescent="0.2">
      <c r="A194" s="3" t="s">
        <v>1029</v>
      </c>
      <c r="B194" s="1" t="s">
        <v>658</v>
      </c>
      <c r="C194" s="1" t="str">
        <f>MID(RIGHT(Таблица3[[#This Row],[ЦСР]],LEN(Таблица3[[#This Row],[ЦСР]])-2),1,3)</f>
        <v>130</v>
      </c>
      <c r="D1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4" s="1" t="s">
        <v>243</v>
      </c>
    </row>
    <row r="195" spans="1:5" x14ac:dyDescent="0.2">
      <c r="A195" s="3" t="s">
        <v>1030</v>
      </c>
      <c r="B195" s="1" t="s">
        <v>659</v>
      </c>
      <c r="C195" s="1" t="str">
        <f>MID(RIGHT(Таблица3[[#This Row],[ЦСР]],LEN(Таблица3[[#This Row],[ЦСР]])-2),1,3)</f>
        <v>130</v>
      </c>
      <c r="D1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5" s="1" t="s">
        <v>244</v>
      </c>
    </row>
    <row r="196" spans="1:5" x14ac:dyDescent="0.2">
      <c r="A196" s="3" t="s">
        <v>1031</v>
      </c>
      <c r="B196" s="1" t="s">
        <v>660</v>
      </c>
      <c r="C196" s="1" t="str">
        <f>MID(RIGHT(Таблица3[[#This Row],[ЦСР]],LEN(Таблица3[[#This Row],[ЦСР]])-2),1,3)</f>
        <v>130</v>
      </c>
      <c r="D1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6" s="1" t="s">
        <v>245</v>
      </c>
    </row>
    <row r="197" spans="1:5" x14ac:dyDescent="0.2">
      <c r="A197" s="3" t="s">
        <v>1032</v>
      </c>
      <c r="B197" s="1" t="s">
        <v>661</v>
      </c>
      <c r="C197" s="1" t="str">
        <f>MID(RIGHT(Таблица3[[#This Row],[ЦСР]],LEN(Таблица3[[#This Row],[ЦСР]])-2),1,3)</f>
        <v>130</v>
      </c>
      <c r="D1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7" s="1" t="s">
        <v>246</v>
      </c>
    </row>
    <row r="198" spans="1:5" x14ac:dyDescent="0.2">
      <c r="A198" s="3" t="s">
        <v>1033</v>
      </c>
      <c r="B198" s="1" t="s">
        <v>662</v>
      </c>
      <c r="C198" s="1" t="str">
        <f>MID(RIGHT(Таблица3[[#This Row],[ЦСР]],LEN(Таблица3[[#This Row],[ЦСР]])-2),1,3)</f>
        <v>130</v>
      </c>
      <c r="D1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8" s="1" t="s">
        <v>247</v>
      </c>
    </row>
    <row r="199" spans="1:5" x14ac:dyDescent="0.2">
      <c r="A199" s="3" t="s">
        <v>1034</v>
      </c>
      <c r="B199" s="1" t="s">
        <v>663</v>
      </c>
      <c r="C199" s="1" t="str">
        <f>MID(RIGHT(Таблица3[[#This Row],[ЦСР]],LEN(Таблица3[[#This Row],[ЦСР]])-2),1,3)</f>
        <v>130</v>
      </c>
      <c r="D1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199" s="1" t="s">
        <v>248</v>
      </c>
    </row>
    <row r="200" spans="1:5" x14ac:dyDescent="0.2">
      <c r="A200" s="3" t="s">
        <v>1035</v>
      </c>
      <c r="B200" s="1" t="s">
        <v>664</v>
      </c>
      <c r="C200" s="1" t="str">
        <f>MID(RIGHT(Таблица3[[#This Row],[ЦСР]],LEN(Таблица3[[#This Row],[ЦСР]])-2),1,3)</f>
        <v>130</v>
      </c>
      <c r="D2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0" s="1" t="s">
        <v>249</v>
      </c>
    </row>
    <row r="201" spans="1:5" x14ac:dyDescent="0.2">
      <c r="A201" s="3" t="s">
        <v>1036</v>
      </c>
      <c r="B201" s="1" t="s">
        <v>665</v>
      </c>
      <c r="C201" s="1" t="str">
        <f>MID(RIGHT(Таблица3[[#This Row],[ЦСР]],LEN(Таблица3[[#This Row],[ЦСР]])-2),1,3)</f>
        <v>140</v>
      </c>
      <c r="D2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1" s="1" t="s">
        <v>250</v>
      </c>
    </row>
    <row r="202" spans="1:5" x14ac:dyDescent="0.2">
      <c r="A202" s="3" t="s">
        <v>1037</v>
      </c>
      <c r="B202" s="1" t="s">
        <v>617</v>
      </c>
      <c r="C202" s="1" t="str">
        <f>MID(RIGHT(Таблица3[[#This Row],[ЦСР]],LEN(Таблица3[[#This Row],[ЦСР]])-2),1,3)</f>
        <v>140</v>
      </c>
      <c r="D2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2" s="1" t="s">
        <v>251</v>
      </c>
    </row>
    <row r="203" spans="1:5" x14ac:dyDescent="0.2">
      <c r="A203" s="3" t="s">
        <v>1038</v>
      </c>
      <c r="B203" s="1" t="s">
        <v>512</v>
      </c>
      <c r="C203" s="1" t="str">
        <f>MID(RIGHT(Таблица3[[#This Row],[ЦСР]],LEN(Таблица3[[#This Row],[ЦСР]])-2),1,3)</f>
        <v>140</v>
      </c>
      <c r="D2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3" s="1" t="s">
        <v>252</v>
      </c>
    </row>
    <row r="204" spans="1:5" x14ac:dyDescent="0.2">
      <c r="A204" s="3" t="s">
        <v>1039</v>
      </c>
      <c r="B204" s="1" t="s">
        <v>557</v>
      </c>
      <c r="C204" s="1" t="str">
        <f>MID(RIGHT(Таблица3[[#This Row],[ЦСР]],LEN(Таблица3[[#This Row],[ЦСР]])-2),1,3)</f>
        <v>140</v>
      </c>
      <c r="D2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4" s="1" t="s">
        <v>253</v>
      </c>
    </row>
    <row r="205" spans="1:5" x14ac:dyDescent="0.2">
      <c r="A205" s="3" t="s">
        <v>1040</v>
      </c>
      <c r="B205" s="1" t="s">
        <v>558</v>
      </c>
      <c r="C205" s="1" t="str">
        <f>MID(RIGHT(Таблица3[[#This Row],[ЦСР]],LEN(Таблица3[[#This Row],[ЦСР]])-2),1,3)</f>
        <v>140</v>
      </c>
      <c r="D2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5" s="1" t="s">
        <v>254</v>
      </c>
    </row>
    <row r="206" spans="1:5" x14ac:dyDescent="0.2">
      <c r="A206" s="3" t="s">
        <v>1041</v>
      </c>
      <c r="B206" s="1" t="s">
        <v>666</v>
      </c>
      <c r="C206" s="1" t="str">
        <f>MID(RIGHT(Таблица3[[#This Row],[ЦСР]],LEN(Таблица3[[#This Row],[ЦСР]])-2),1,3)</f>
        <v>200</v>
      </c>
      <c r="D2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6" s="1" t="s">
        <v>255</v>
      </c>
    </row>
    <row r="207" spans="1:5" x14ac:dyDescent="0.2">
      <c r="A207" s="3" t="s">
        <v>1042</v>
      </c>
      <c r="B207" s="1" t="s">
        <v>667</v>
      </c>
      <c r="C207" s="1" t="str">
        <f>MID(RIGHT(Таблица3[[#This Row],[ЦСР]],LEN(Таблица3[[#This Row],[ЦСР]])-2),1,3)</f>
        <v>210</v>
      </c>
      <c r="D2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7" s="1" t="s">
        <v>256</v>
      </c>
    </row>
    <row r="208" spans="1:5" x14ac:dyDescent="0.2">
      <c r="A208" s="3" t="s">
        <v>1043</v>
      </c>
      <c r="B208" s="1" t="s">
        <v>668</v>
      </c>
      <c r="C208" s="1" t="str">
        <f>MID(RIGHT(Таблица3[[#This Row],[ЦСР]],LEN(Таблица3[[#This Row],[ЦСР]])-2),1,3)</f>
        <v>210</v>
      </c>
      <c r="D2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8" s="1" t="s">
        <v>257</v>
      </c>
    </row>
    <row r="209" spans="1:5" x14ac:dyDescent="0.2">
      <c r="A209" s="3" t="s">
        <v>1044</v>
      </c>
      <c r="B209" s="1" t="s">
        <v>528</v>
      </c>
      <c r="C209" s="1" t="str">
        <f>MID(RIGHT(Таблица3[[#This Row],[ЦСР]],LEN(Таблица3[[#This Row],[ЦСР]])-2),1,3)</f>
        <v>210</v>
      </c>
      <c r="D2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09" s="1" t="s">
        <v>258</v>
      </c>
    </row>
    <row r="210" spans="1:5" x14ac:dyDescent="0.2">
      <c r="A210" s="3" t="s">
        <v>1045</v>
      </c>
      <c r="B210" s="1" t="s">
        <v>524</v>
      </c>
      <c r="C210" s="1" t="str">
        <f>MID(RIGHT(Таблица3[[#This Row],[ЦСР]],LEN(Таблица3[[#This Row],[ЦСР]])-2),1,3)</f>
        <v>210</v>
      </c>
      <c r="D2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0" s="1" t="s">
        <v>259</v>
      </c>
    </row>
    <row r="211" spans="1:5" x14ac:dyDescent="0.2">
      <c r="A211" s="3" t="s">
        <v>1046</v>
      </c>
      <c r="B211" s="1" t="s">
        <v>669</v>
      </c>
      <c r="C211" s="1" t="str">
        <f>MID(RIGHT(Таблица3[[#This Row],[ЦСР]],LEN(Таблица3[[#This Row],[ЦСР]])-2),1,3)</f>
        <v>210</v>
      </c>
      <c r="D2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1" s="1" t="s">
        <v>260</v>
      </c>
    </row>
    <row r="212" spans="1:5" x14ac:dyDescent="0.2">
      <c r="A212" s="3" t="s">
        <v>1047</v>
      </c>
      <c r="B212" s="1" t="s">
        <v>670</v>
      </c>
      <c r="C212" s="1" t="str">
        <f>MID(RIGHT(Таблица3[[#This Row],[ЦСР]],LEN(Таблица3[[#This Row],[ЦСР]])-2),1,3)</f>
        <v>210</v>
      </c>
      <c r="D2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2" s="1" t="s">
        <v>261</v>
      </c>
    </row>
    <row r="213" spans="1:5" x14ac:dyDescent="0.2">
      <c r="A213" s="3" t="s">
        <v>1048</v>
      </c>
      <c r="B213" s="1" t="s">
        <v>671</v>
      </c>
      <c r="C213" s="1" t="str">
        <f>MID(RIGHT(Таблица3[[#This Row],[ЦСР]],LEN(Таблица3[[#This Row],[ЦСР]])-2),1,3)</f>
        <v>210</v>
      </c>
      <c r="D2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3" s="1" t="s">
        <v>262</v>
      </c>
    </row>
    <row r="214" spans="1:5" x14ac:dyDescent="0.2">
      <c r="A214" s="3" t="s">
        <v>1049</v>
      </c>
      <c r="B214" s="1" t="s">
        <v>672</v>
      </c>
      <c r="C214" s="1" t="str">
        <f>MID(RIGHT(Таблица3[[#This Row],[ЦСР]],LEN(Таблица3[[#This Row],[ЦСР]])-2),1,3)</f>
        <v>210</v>
      </c>
      <c r="D2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4" s="1" t="s">
        <v>263</v>
      </c>
    </row>
    <row r="215" spans="1:5" x14ac:dyDescent="0.2">
      <c r="A215" s="3" t="s">
        <v>1050</v>
      </c>
      <c r="B215" s="1" t="s">
        <v>524</v>
      </c>
      <c r="C215" s="1" t="str">
        <f>MID(RIGHT(Таблица3[[#This Row],[ЦСР]],LEN(Таблица3[[#This Row],[ЦСР]])-2),1,3)</f>
        <v>210</v>
      </c>
      <c r="D2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5" s="1" t="s">
        <v>264</v>
      </c>
    </row>
    <row r="216" spans="1:5" x14ac:dyDescent="0.2">
      <c r="A216" s="3" t="s">
        <v>1051</v>
      </c>
      <c r="B216" s="1" t="s">
        <v>673</v>
      </c>
      <c r="C216" s="1" t="str">
        <f>MID(RIGHT(Таблица3[[#This Row],[ЦСР]],LEN(Таблица3[[#This Row],[ЦСР]])-2),1,3)</f>
        <v>21F</v>
      </c>
      <c r="D2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6" s="1" t="s">
        <v>265</v>
      </c>
    </row>
    <row r="217" spans="1:5" x14ac:dyDescent="0.2">
      <c r="A217" s="3" t="s">
        <v>1052</v>
      </c>
      <c r="B217" s="1" t="s">
        <v>674</v>
      </c>
      <c r="C217" s="1" t="str">
        <f>MID(RIGHT(Таблица3[[#This Row],[ЦСР]],LEN(Таблица3[[#This Row],[ЦСР]])-2),1,3)</f>
        <v>21F</v>
      </c>
      <c r="D2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7" s="1" t="s">
        <v>266</v>
      </c>
    </row>
    <row r="218" spans="1:5" x14ac:dyDescent="0.2">
      <c r="A218" s="3" t="s">
        <v>1053</v>
      </c>
      <c r="B218" s="1" t="s">
        <v>675</v>
      </c>
      <c r="C218" s="1" t="str">
        <f>MID(RIGHT(Таблица3[[#This Row],[ЦСР]],LEN(Таблица3[[#This Row],[ЦСР]])-2),1,3)</f>
        <v>21F</v>
      </c>
      <c r="D2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8" s="1" t="s">
        <v>267</v>
      </c>
    </row>
    <row r="219" spans="1:5" x14ac:dyDescent="0.2">
      <c r="A219" s="3" t="s">
        <v>1054</v>
      </c>
      <c r="B219" s="1" t="s">
        <v>524</v>
      </c>
      <c r="C219" s="1" t="str">
        <f>MID(RIGHT(Таблица3[[#This Row],[ЦСР]],LEN(Таблица3[[#This Row],[ЦСР]])-2),1,3)</f>
        <v>21F</v>
      </c>
      <c r="D2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19" s="1" t="s">
        <v>268</v>
      </c>
    </row>
    <row r="220" spans="1:5" x14ac:dyDescent="0.2">
      <c r="A220" s="3" t="s">
        <v>1055</v>
      </c>
      <c r="B220" s="1" t="s">
        <v>676</v>
      </c>
      <c r="C220" s="1" t="str">
        <f>MID(RIGHT(Таблица3[[#This Row],[ЦСР]],LEN(Таблица3[[#This Row],[ЦСР]])-2),1,3)</f>
        <v>21F</v>
      </c>
      <c r="D2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0" s="1" t="s">
        <v>269</v>
      </c>
    </row>
    <row r="221" spans="1:5" x14ac:dyDescent="0.2">
      <c r="A221" s="3" t="s">
        <v>1056</v>
      </c>
      <c r="B221" s="1" t="s">
        <v>673</v>
      </c>
      <c r="C221" s="1" t="str">
        <f>MID(RIGHT(Таблица3[[#This Row],[ЦСР]],LEN(Таблица3[[#This Row],[ЦСР]])-2),1,3)</f>
        <v>21G</v>
      </c>
      <c r="D2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1" s="1" t="s">
        <v>270</v>
      </c>
    </row>
    <row r="222" spans="1:5" x14ac:dyDescent="0.2">
      <c r="A222" s="3" t="s">
        <v>1057</v>
      </c>
      <c r="B222" s="1" t="s">
        <v>677</v>
      </c>
      <c r="C222" s="1" t="str">
        <f>MID(RIGHT(Таблица3[[#This Row],[ЦСР]],LEN(Таблица3[[#This Row],[ЦСР]])-2),1,3)</f>
        <v>220</v>
      </c>
      <c r="D2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2" s="1" t="s">
        <v>271</v>
      </c>
    </row>
    <row r="223" spans="1:5" x14ac:dyDescent="0.2">
      <c r="A223" s="3" t="s">
        <v>1058</v>
      </c>
      <c r="B223" s="1" t="s">
        <v>678</v>
      </c>
      <c r="C223" s="1" t="str">
        <f>MID(RIGHT(Таблица3[[#This Row],[ЦСР]],LEN(Таблица3[[#This Row],[ЦСР]])-2),1,3)</f>
        <v>220</v>
      </c>
      <c r="D2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3" s="1" t="s">
        <v>272</v>
      </c>
    </row>
    <row r="224" spans="1:5" x14ac:dyDescent="0.2">
      <c r="A224" s="3" t="s">
        <v>1059</v>
      </c>
      <c r="B224" s="1" t="s">
        <v>679</v>
      </c>
      <c r="C224" s="1" t="str">
        <f>MID(RIGHT(Таблица3[[#This Row],[ЦСР]],LEN(Таблица3[[#This Row],[ЦСР]])-2),1,3)</f>
        <v>220</v>
      </c>
      <c r="D2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4" s="1" t="s">
        <v>273</v>
      </c>
    </row>
    <row r="225" spans="1:5" x14ac:dyDescent="0.2">
      <c r="A225" s="3" t="s">
        <v>1060</v>
      </c>
      <c r="B225" s="1" t="s">
        <v>680</v>
      </c>
      <c r="C225" s="1" t="str">
        <f>MID(RIGHT(Таблица3[[#This Row],[ЦСР]],LEN(Таблица3[[#This Row],[ЦСР]])-2),1,3)</f>
        <v>220</v>
      </c>
      <c r="D2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5" s="1" t="s">
        <v>274</v>
      </c>
    </row>
    <row r="226" spans="1:5" x14ac:dyDescent="0.2">
      <c r="A226" s="3" t="s">
        <v>1061</v>
      </c>
      <c r="B226" s="1" t="s">
        <v>681</v>
      </c>
      <c r="C226" s="1" t="str">
        <f>MID(RIGHT(Таблица3[[#This Row],[ЦСР]],LEN(Таблица3[[#This Row],[ЦСР]])-2),1,3)</f>
        <v>230</v>
      </c>
      <c r="D2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6" s="1" t="s">
        <v>275</v>
      </c>
    </row>
    <row r="227" spans="1:5" x14ac:dyDescent="0.2">
      <c r="A227" s="3" t="s">
        <v>1062</v>
      </c>
      <c r="B227" s="1" t="s">
        <v>682</v>
      </c>
      <c r="C227" s="1" t="str">
        <f>MID(RIGHT(Таблица3[[#This Row],[ЦСР]],LEN(Таблица3[[#This Row],[ЦСР]])-2),1,3)</f>
        <v>230</v>
      </c>
      <c r="D2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7" s="1" t="s">
        <v>276</v>
      </c>
    </row>
    <row r="228" spans="1:5" x14ac:dyDescent="0.2">
      <c r="A228" s="3" t="s">
        <v>1063</v>
      </c>
      <c r="B228" s="1" t="s">
        <v>683</v>
      </c>
      <c r="C228" s="1" t="str">
        <f>MID(RIGHT(Таблица3[[#This Row],[ЦСР]],LEN(Таблица3[[#This Row],[ЦСР]])-2),1,3)</f>
        <v>230</v>
      </c>
      <c r="D2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8" s="1" t="s">
        <v>277</v>
      </c>
    </row>
    <row r="229" spans="1:5" x14ac:dyDescent="0.2">
      <c r="A229" s="3" t="s">
        <v>1064</v>
      </c>
      <c r="B229" s="1" t="s">
        <v>523</v>
      </c>
      <c r="C229" s="1" t="str">
        <f>MID(RIGHT(Таблица3[[#This Row],[ЦСР]],LEN(Таблица3[[#This Row],[ЦСР]])-2),1,3)</f>
        <v>230</v>
      </c>
      <c r="D2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29" s="1" t="s">
        <v>278</v>
      </c>
    </row>
    <row r="230" spans="1:5" x14ac:dyDescent="0.2">
      <c r="A230" s="3" t="s">
        <v>1065</v>
      </c>
      <c r="B230" s="1" t="s">
        <v>684</v>
      </c>
      <c r="C230" s="1" t="str">
        <f>MID(RIGHT(Таблица3[[#This Row],[ЦСР]],LEN(Таблица3[[#This Row],[ЦСР]])-2),1,3)</f>
        <v>230</v>
      </c>
      <c r="D2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0" s="1" t="s">
        <v>279</v>
      </c>
    </row>
    <row r="231" spans="1:5" x14ac:dyDescent="0.2">
      <c r="A231" s="3" t="s">
        <v>1066</v>
      </c>
      <c r="B231" s="1" t="s">
        <v>524</v>
      </c>
      <c r="C231" s="1" t="str">
        <f>MID(RIGHT(Таблица3[[#This Row],[ЦСР]],LEN(Таблица3[[#This Row],[ЦСР]])-2),1,3)</f>
        <v>230</v>
      </c>
      <c r="D2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1" s="1" t="s">
        <v>280</v>
      </c>
    </row>
    <row r="232" spans="1:5" x14ac:dyDescent="0.2">
      <c r="A232" s="3" t="s">
        <v>1067</v>
      </c>
      <c r="B232" s="1" t="s">
        <v>685</v>
      </c>
      <c r="C232" s="1" t="str">
        <f>MID(RIGHT(Таблица3[[#This Row],[ЦСР]],LEN(Таблица3[[#This Row],[ЦСР]])-2),1,3)</f>
        <v>230</v>
      </c>
      <c r="D2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2" s="1" t="s">
        <v>281</v>
      </c>
    </row>
    <row r="233" spans="1:5" x14ac:dyDescent="0.2">
      <c r="A233" s="3" t="s">
        <v>1068</v>
      </c>
      <c r="B233" s="1" t="s">
        <v>686</v>
      </c>
      <c r="C233" s="1" t="str">
        <f>MID(RIGHT(Таблица3[[#This Row],[ЦСР]],LEN(Таблица3[[#This Row],[ЦСР]])-2),1,3)</f>
        <v>240</v>
      </c>
      <c r="D2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3" s="1" t="s">
        <v>282</v>
      </c>
    </row>
    <row r="234" spans="1:5" x14ac:dyDescent="0.2">
      <c r="A234" s="3" t="s">
        <v>1069</v>
      </c>
      <c r="B234" s="1" t="s">
        <v>687</v>
      </c>
      <c r="C234" s="1" t="str">
        <f>MID(RIGHT(Таблица3[[#This Row],[ЦСР]],LEN(Таблица3[[#This Row],[ЦСР]])-2),1,3)</f>
        <v>240</v>
      </c>
      <c r="D2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4" s="1" t="s">
        <v>283</v>
      </c>
    </row>
    <row r="235" spans="1:5" x14ac:dyDescent="0.2">
      <c r="A235" s="3" t="s">
        <v>1070</v>
      </c>
      <c r="B235" s="1" t="s">
        <v>528</v>
      </c>
      <c r="C235" s="1" t="str">
        <f>MID(RIGHT(Таблица3[[#This Row],[ЦСР]],LEN(Таблица3[[#This Row],[ЦСР]])-2),1,3)</f>
        <v>240</v>
      </c>
      <c r="D2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5" s="1" t="s">
        <v>284</v>
      </c>
    </row>
    <row r="236" spans="1:5" x14ac:dyDescent="0.2">
      <c r="A236" s="3" t="s">
        <v>1071</v>
      </c>
      <c r="B236" s="1" t="s">
        <v>688</v>
      </c>
      <c r="C236" s="1" t="str">
        <f>MID(RIGHT(Таблица3[[#This Row],[ЦСР]],LEN(Таблица3[[#This Row],[ЦСР]])-2),1,3)</f>
        <v>240</v>
      </c>
      <c r="D2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6" s="1" t="s">
        <v>285</v>
      </c>
    </row>
    <row r="237" spans="1:5" x14ac:dyDescent="0.2">
      <c r="A237" s="3" t="s">
        <v>1072</v>
      </c>
      <c r="B237" s="1" t="s">
        <v>689</v>
      </c>
      <c r="C237" s="1" t="str">
        <f>MID(RIGHT(Таблица3[[#This Row],[ЦСР]],LEN(Таблица3[[#This Row],[ЦСР]])-2),1,3)</f>
        <v>240</v>
      </c>
      <c r="D2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7" s="1" t="s">
        <v>286</v>
      </c>
    </row>
    <row r="238" spans="1:5" x14ac:dyDescent="0.2">
      <c r="A238" s="3" t="s">
        <v>1073</v>
      </c>
      <c r="B238" s="1" t="s">
        <v>690</v>
      </c>
      <c r="C238" s="1" t="str">
        <f>MID(RIGHT(Таблица3[[#This Row],[ЦСР]],LEN(Таблица3[[#This Row],[ЦСР]])-2),1,3)</f>
        <v>240</v>
      </c>
      <c r="D2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8" s="1" t="s">
        <v>287</v>
      </c>
    </row>
    <row r="239" spans="1:5" x14ac:dyDescent="0.2">
      <c r="A239" s="3" t="s">
        <v>1074</v>
      </c>
      <c r="B239" s="1" t="s">
        <v>524</v>
      </c>
      <c r="C239" s="1" t="str">
        <f>MID(RIGHT(Таблица3[[#This Row],[ЦСР]],LEN(Таблица3[[#This Row],[ЦСР]])-2),1,3)</f>
        <v>240</v>
      </c>
      <c r="D2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39" s="1" t="s">
        <v>288</v>
      </c>
    </row>
    <row r="240" spans="1:5" x14ac:dyDescent="0.2">
      <c r="A240" s="3" t="s">
        <v>1075</v>
      </c>
      <c r="B240" s="1" t="s">
        <v>691</v>
      </c>
      <c r="C240" s="1" t="str">
        <f>MID(RIGHT(Таблица3[[#This Row],[ЦСР]],LEN(Таблица3[[#This Row],[ЦСР]])-2),1,3)</f>
        <v>240</v>
      </c>
      <c r="D2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0" s="1" t="s">
        <v>289</v>
      </c>
    </row>
    <row r="241" spans="1:5" x14ac:dyDescent="0.2">
      <c r="A241" s="3" t="s">
        <v>1076</v>
      </c>
      <c r="B241" s="1" t="s">
        <v>692</v>
      </c>
      <c r="C241" s="1" t="str">
        <f>MID(RIGHT(Таблица3[[#This Row],[ЦСР]],LEN(Таблица3[[#This Row],[ЦСР]])-2),1,3)</f>
        <v>240</v>
      </c>
      <c r="D2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1" s="1" t="s">
        <v>290</v>
      </c>
    </row>
    <row r="242" spans="1:5" x14ac:dyDescent="0.2">
      <c r="A242" s="3" t="s">
        <v>1077</v>
      </c>
      <c r="B242" s="1" t="s">
        <v>528</v>
      </c>
      <c r="C242" s="1" t="str">
        <f>MID(RIGHT(Таблица3[[#This Row],[ЦСР]],LEN(Таблица3[[#This Row],[ЦСР]])-2),1,3)</f>
        <v>240</v>
      </c>
      <c r="D2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2" s="1" t="s">
        <v>291</v>
      </c>
    </row>
    <row r="243" spans="1:5" x14ac:dyDescent="0.2">
      <c r="A243" s="3" t="s">
        <v>1078</v>
      </c>
      <c r="B243" s="1" t="s">
        <v>693</v>
      </c>
      <c r="C243" s="1" t="str">
        <f>MID(RIGHT(Таблица3[[#This Row],[ЦСР]],LEN(Таблица3[[#This Row],[ЦСР]])-2),1,3)</f>
        <v>240</v>
      </c>
      <c r="D2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3" s="1" t="s">
        <v>292</v>
      </c>
    </row>
    <row r="244" spans="1:5" x14ac:dyDescent="0.2">
      <c r="A244" s="3" t="s">
        <v>1079</v>
      </c>
      <c r="B244" s="1" t="s">
        <v>523</v>
      </c>
      <c r="C244" s="1" t="str">
        <f>MID(RIGHT(Таблица3[[#This Row],[ЦСР]],LEN(Таблица3[[#This Row],[ЦСР]])-2),1,3)</f>
        <v>240</v>
      </c>
      <c r="D2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4" s="1" t="s">
        <v>293</v>
      </c>
    </row>
    <row r="245" spans="1:5" x14ac:dyDescent="0.2">
      <c r="A245" s="3" t="s">
        <v>1080</v>
      </c>
      <c r="B245" s="1" t="s">
        <v>524</v>
      </c>
      <c r="C245" s="1" t="str">
        <f>MID(RIGHT(Таблица3[[#This Row],[ЦСР]],LEN(Таблица3[[#This Row],[ЦСР]])-2),1,3)</f>
        <v>240</v>
      </c>
      <c r="D2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5" s="1" t="s">
        <v>294</v>
      </c>
    </row>
    <row r="246" spans="1:5" x14ac:dyDescent="0.2">
      <c r="A246" s="3" t="s">
        <v>1081</v>
      </c>
      <c r="B246" s="1" t="s">
        <v>694</v>
      </c>
      <c r="C246" s="1" t="str">
        <f>MID(RIGHT(Таблица3[[#This Row],[ЦСР]],LEN(Таблица3[[#This Row],[ЦСР]])-2),1,3)</f>
        <v>240</v>
      </c>
      <c r="D2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6" s="1" t="s">
        <v>295</v>
      </c>
    </row>
    <row r="247" spans="1:5" x14ac:dyDescent="0.2">
      <c r="A247" s="3" t="s">
        <v>1082</v>
      </c>
      <c r="B247" s="1" t="s">
        <v>695</v>
      </c>
      <c r="C247" s="1" t="str">
        <f>MID(RIGHT(Таблица3[[#This Row],[ЦСР]],LEN(Таблица3[[#This Row],[ЦСР]])-2),1,3)</f>
        <v>240</v>
      </c>
      <c r="D2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7" s="1" t="s">
        <v>296</v>
      </c>
    </row>
    <row r="248" spans="1:5" x14ac:dyDescent="0.2">
      <c r="A248" s="3" t="s">
        <v>1083</v>
      </c>
      <c r="B248" s="1" t="s">
        <v>696</v>
      </c>
      <c r="C248" s="1" t="str">
        <f>MID(RIGHT(Таблица3[[#This Row],[ЦСР]],LEN(Таблица3[[#This Row],[ЦСР]])-2),1,3)</f>
        <v>240</v>
      </c>
      <c r="D2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8" s="1" t="s">
        <v>297</v>
      </c>
    </row>
    <row r="249" spans="1:5" x14ac:dyDescent="0.2">
      <c r="A249" s="3" t="s">
        <v>1084</v>
      </c>
      <c r="B249" s="1" t="s">
        <v>697</v>
      </c>
      <c r="C249" s="1" t="str">
        <f>MID(RIGHT(Таблица3[[#This Row],[ЦСР]],LEN(Таблица3[[#This Row],[ЦСР]])-2),1,3)</f>
        <v>240</v>
      </c>
      <c r="D2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49" s="1" t="s">
        <v>298</v>
      </c>
    </row>
    <row r="250" spans="1:5" x14ac:dyDescent="0.2">
      <c r="A250" s="3" t="s">
        <v>1085</v>
      </c>
      <c r="B250" s="1" t="s">
        <v>698</v>
      </c>
      <c r="C250" s="1" t="str">
        <f>MID(RIGHT(Таблица3[[#This Row],[ЦСР]],LEN(Таблица3[[#This Row],[ЦСР]])-2),1,3)</f>
        <v>240</v>
      </c>
      <c r="D2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0" s="1" t="s">
        <v>299</v>
      </c>
    </row>
    <row r="251" spans="1:5" x14ac:dyDescent="0.2">
      <c r="A251" s="3" t="s">
        <v>1086</v>
      </c>
      <c r="B251" s="1" t="s">
        <v>699</v>
      </c>
      <c r="C251" s="1" t="str">
        <f>MID(RIGHT(Таблица3[[#This Row],[ЦСР]],LEN(Таблица3[[#This Row],[ЦСР]])-2),1,3)</f>
        <v>240</v>
      </c>
      <c r="D2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1" s="1" t="s">
        <v>300</v>
      </c>
    </row>
    <row r="252" spans="1:5" x14ac:dyDescent="0.2">
      <c r="A252" s="3" t="s">
        <v>1087</v>
      </c>
      <c r="B252" s="1" t="s">
        <v>695</v>
      </c>
      <c r="C252" s="1" t="str">
        <f>MID(RIGHT(Таблица3[[#This Row],[ЦСР]],LEN(Таблица3[[#This Row],[ЦСР]])-2),1,3)</f>
        <v>240</v>
      </c>
      <c r="D2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2" s="1" t="s">
        <v>301</v>
      </c>
    </row>
    <row r="253" spans="1:5" x14ac:dyDescent="0.2">
      <c r="A253" s="3" t="s">
        <v>1088</v>
      </c>
      <c r="B253" s="1" t="s">
        <v>700</v>
      </c>
      <c r="C253" s="1" t="str">
        <f>MID(RIGHT(Таблица3[[#This Row],[ЦСР]],LEN(Таблица3[[#This Row],[ЦСР]])-2),1,3)</f>
        <v>240</v>
      </c>
      <c r="D2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3" s="1" t="s">
        <v>302</v>
      </c>
    </row>
    <row r="254" spans="1:5" x14ac:dyDescent="0.2">
      <c r="A254" s="3" t="s">
        <v>1089</v>
      </c>
      <c r="B254" s="1" t="s">
        <v>701</v>
      </c>
      <c r="C254" s="1" t="str">
        <f>MID(RIGHT(Таблица3[[#This Row],[ЦСР]],LEN(Таблица3[[#This Row],[ЦСР]])-2),1,3)</f>
        <v>24F</v>
      </c>
      <c r="D2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4" s="1" t="s">
        <v>303</v>
      </c>
    </row>
    <row r="255" spans="1:5" x14ac:dyDescent="0.2">
      <c r="A255" s="3" t="s">
        <v>1090</v>
      </c>
      <c r="B255" s="1" t="s">
        <v>702</v>
      </c>
      <c r="C255" s="1" t="str">
        <f>MID(RIGHT(Таблица3[[#This Row],[ЦСР]],LEN(Таблица3[[#This Row],[ЦСР]])-2),1,3)</f>
        <v>24F</v>
      </c>
      <c r="D2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5" s="1" t="s">
        <v>304</v>
      </c>
    </row>
    <row r="256" spans="1:5" x14ac:dyDescent="0.2">
      <c r="A256" s="3" t="s">
        <v>1091</v>
      </c>
      <c r="B256" s="1" t="s">
        <v>703</v>
      </c>
      <c r="C256" s="1" t="str">
        <f>MID(RIGHT(Таблица3[[#This Row],[ЦСР]],LEN(Таблица3[[#This Row],[ЦСР]])-2),1,3)</f>
        <v>24F</v>
      </c>
      <c r="D2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6" s="1" t="s">
        <v>305</v>
      </c>
    </row>
    <row r="257" spans="1:5" x14ac:dyDescent="0.2">
      <c r="A257" s="3" t="s">
        <v>1092</v>
      </c>
      <c r="B257" s="1" t="s">
        <v>704</v>
      </c>
      <c r="C257" s="1" t="str">
        <f>MID(RIGHT(Таблица3[[#This Row],[ЦСР]],LEN(Таблица3[[#This Row],[ЦСР]])-2),1,3)</f>
        <v>24G</v>
      </c>
      <c r="D2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7" s="1" t="s">
        <v>306</v>
      </c>
    </row>
    <row r="258" spans="1:5" x14ac:dyDescent="0.2">
      <c r="A258" s="3" t="s">
        <v>1093</v>
      </c>
      <c r="B258" s="1" t="s">
        <v>705</v>
      </c>
      <c r="C258" s="1" t="str">
        <f>MID(RIGHT(Таблица3[[#This Row],[ЦСР]],LEN(Таблица3[[#This Row],[ЦСР]])-2),1,3)</f>
        <v>24G</v>
      </c>
      <c r="D2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8" s="1" t="s">
        <v>307</v>
      </c>
    </row>
    <row r="259" spans="1:5" x14ac:dyDescent="0.2">
      <c r="A259" s="3" t="s">
        <v>1094</v>
      </c>
      <c r="B259" s="1" t="s">
        <v>524</v>
      </c>
      <c r="C259" s="1" t="str">
        <f>MID(RIGHT(Таблица3[[#This Row],[ЦСР]],LEN(Таблица3[[#This Row],[ЦСР]])-2),1,3)</f>
        <v>24G</v>
      </c>
      <c r="D2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59" s="1" t="s">
        <v>308</v>
      </c>
    </row>
    <row r="260" spans="1:5" x14ac:dyDescent="0.2">
      <c r="A260" s="3" t="s">
        <v>1095</v>
      </c>
      <c r="B260" s="1" t="s">
        <v>665</v>
      </c>
      <c r="C260" s="1" t="str">
        <f>MID(RIGHT(Таблица3[[#This Row],[ЦСР]],LEN(Таблица3[[#This Row],[ЦСР]])-2),1,3)</f>
        <v>250</v>
      </c>
      <c r="D2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0" s="1" t="s">
        <v>309</v>
      </c>
    </row>
    <row r="261" spans="1:5" x14ac:dyDescent="0.2">
      <c r="A261" s="3" t="s">
        <v>1096</v>
      </c>
      <c r="B261" s="1" t="s">
        <v>617</v>
      </c>
      <c r="C261" s="1" t="str">
        <f>MID(RIGHT(Таблица3[[#This Row],[ЦСР]],LEN(Таблица3[[#This Row],[ЦСР]])-2),1,3)</f>
        <v>250</v>
      </c>
      <c r="D2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1" s="1" t="s">
        <v>310</v>
      </c>
    </row>
    <row r="262" spans="1:5" x14ac:dyDescent="0.2">
      <c r="A262" s="3" t="s">
        <v>1097</v>
      </c>
      <c r="B262" s="1" t="s">
        <v>512</v>
      </c>
      <c r="C262" s="1" t="str">
        <f>MID(RIGHT(Таблица3[[#This Row],[ЦСР]],LEN(Таблица3[[#This Row],[ЦСР]])-2),1,3)</f>
        <v>250</v>
      </c>
      <c r="D2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2" s="1" t="s">
        <v>311</v>
      </c>
    </row>
    <row r="263" spans="1:5" x14ac:dyDescent="0.2">
      <c r="A263" s="3" t="s">
        <v>1098</v>
      </c>
      <c r="B263" s="1" t="s">
        <v>557</v>
      </c>
      <c r="C263" s="1" t="str">
        <f>MID(RIGHT(Таблица3[[#This Row],[ЦСР]],LEN(Таблица3[[#This Row],[ЦСР]])-2),1,3)</f>
        <v>250</v>
      </c>
      <c r="D2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3" s="1" t="s">
        <v>312</v>
      </c>
    </row>
    <row r="264" spans="1:5" x14ac:dyDescent="0.2">
      <c r="A264" s="3" t="s">
        <v>1099</v>
      </c>
      <c r="B264" s="1" t="s">
        <v>558</v>
      </c>
      <c r="C264" s="1" t="str">
        <f>MID(RIGHT(Таблица3[[#This Row],[ЦСР]],LEN(Таблица3[[#This Row],[ЦСР]])-2),1,3)</f>
        <v>250</v>
      </c>
      <c r="D2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4" s="1" t="s">
        <v>313</v>
      </c>
    </row>
    <row r="265" spans="1:5" x14ac:dyDescent="0.2">
      <c r="A265" s="3" t="s">
        <v>1100</v>
      </c>
      <c r="B265" s="1" t="s">
        <v>706</v>
      </c>
      <c r="C265" s="1" t="str">
        <f>MID(RIGHT(Таблица3[[#This Row],[ЦСР]],LEN(Таблица3[[#This Row],[ЦСР]])-2),1,3)</f>
        <v>260</v>
      </c>
      <c r="D2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5" s="1" t="s">
        <v>314</v>
      </c>
    </row>
    <row r="266" spans="1:5" x14ac:dyDescent="0.2">
      <c r="A266" s="3" t="s">
        <v>1101</v>
      </c>
      <c r="B266" s="1" t="s">
        <v>707</v>
      </c>
      <c r="C266" s="1" t="str">
        <f>MID(RIGHT(Таблица3[[#This Row],[ЦСР]],LEN(Таблица3[[#This Row],[ЦСР]])-2),1,3)</f>
        <v>260</v>
      </c>
      <c r="D2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6" s="1" t="s">
        <v>315</v>
      </c>
    </row>
    <row r="267" spans="1:5" x14ac:dyDescent="0.2">
      <c r="A267" s="3" t="s">
        <v>1102</v>
      </c>
      <c r="B267" s="1" t="s">
        <v>708</v>
      </c>
      <c r="C267" s="1" t="str">
        <f>MID(RIGHT(Таблица3[[#This Row],[ЦСР]],LEN(Таблица3[[#This Row],[ЦСР]])-2),1,3)</f>
        <v>260</v>
      </c>
      <c r="D2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7" s="1" t="s">
        <v>316</v>
      </c>
    </row>
    <row r="268" spans="1:5" x14ac:dyDescent="0.2">
      <c r="A268" s="3" t="s">
        <v>1103</v>
      </c>
      <c r="B268" s="1" t="s">
        <v>709</v>
      </c>
      <c r="C268" s="1" t="str">
        <f>MID(RIGHT(Таблица3[[#This Row],[ЦСР]],LEN(Таблица3[[#This Row],[ЦСР]])-2),1,3)</f>
        <v>260</v>
      </c>
      <c r="D2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8" s="1" t="s">
        <v>317</v>
      </c>
    </row>
    <row r="269" spans="1:5" x14ac:dyDescent="0.2">
      <c r="A269" s="3" t="s">
        <v>1104</v>
      </c>
      <c r="B269" s="1" t="s">
        <v>524</v>
      </c>
      <c r="C269" s="1" t="str">
        <f>MID(RIGHT(Таблица3[[#This Row],[ЦСР]],LEN(Таблица3[[#This Row],[ЦСР]])-2),1,3)</f>
        <v>260</v>
      </c>
      <c r="D2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69" s="1" t="s">
        <v>318</v>
      </c>
    </row>
    <row r="270" spans="1:5" x14ac:dyDescent="0.2">
      <c r="A270" s="3" t="s">
        <v>1105</v>
      </c>
      <c r="B270" s="1" t="s">
        <v>710</v>
      </c>
      <c r="C270" s="1" t="str">
        <f>MID(RIGHT(Таблица3[[#This Row],[ЦСР]],LEN(Таблица3[[#This Row],[ЦСР]])-2),1,3)</f>
        <v>260</v>
      </c>
      <c r="D2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0" s="1" t="s">
        <v>319</v>
      </c>
    </row>
    <row r="271" spans="1:5" x14ac:dyDescent="0.2">
      <c r="A271" s="3" t="s">
        <v>1106</v>
      </c>
      <c r="B271" s="1" t="s">
        <v>711</v>
      </c>
      <c r="C271" s="1" t="str">
        <f>MID(RIGHT(Таблица3[[#This Row],[ЦСР]],LEN(Таблица3[[#This Row],[ЦСР]])-2),1,3)</f>
        <v>270</v>
      </c>
      <c r="D2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1" s="1" t="s">
        <v>320</v>
      </c>
    </row>
    <row r="272" spans="1:5" x14ac:dyDescent="0.2">
      <c r="A272" s="3" t="s">
        <v>1107</v>
      </c>
      <c r="B272" s="1" t="s">
        <v>712</v>
      </c>
      <c r="C272" s="1" t="str">
        <f>MID(RIGHT(Таблица3[[#This Row],[ЦСР]],LEN(Таблица3[[#This Row],[ЦСР]])-2),1,3)</f>
        <v>270</v>
      </c>
      <c r="D2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2" s="1" t="s">
        <v>321</v>
      </c>
    </row>
    <row r="273" spans="1:5" x14ac:dyDescent="0.2">
      <c r="A273" s="3" t="s">
        <v>1108</v>
      </c>
      <c r="B273" s="1" t="s">
        <v>524</v>
      </c>
      <c r="C273" s="1" t="str">
        <f>MID(RIGHT(Таблица3[[#This Row],[ЦСР]],LEN(Таблица3[[#This Row],[ЦСР]])-2),1,3)</f>
        <v>270</v>
      </c>
      <c r="D2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3" s="1" t="s">
        <v>322</v>
      </c>
    </row>
    <row r="274" spans="1:5" x14ac:dyDescent="0.2">
      <c r="A274" s="3" t="s">
        <v>1109</v>
      </c>
      <c r="B274" s="1" t="s">
        <v>713</v>
      </c>
      <c r="C274" s="1" t="str">
        <f>MID(RIGHT(Таблица3[[#This Row],[ЦСР]],LEN(Таблица3[[#This Row],[ЦСР]])-2),1,3)</f>
        <v>270</v>
      </c>
      <c r="D2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4" s="1" t="s">
        <v>323</v>
      </c>
    </row>
    <row r="275" spans="1:5" x14ac:dyDescent="0.2">
      <c r="A275" s="3" t="s">
        <v>1110</v>
      </c>
      <c r="B275" s="1" t="s">
        <v>524</v>
      </c>
      <c r="C275" s="1" t="str">
        <f>MID(RIGHT(Таблица3[[#This Row],[ЦСР]],LEN(Таблица3[[#This Row],[ЦСР]])-2),1,3)</f>
        <v>270</v>
      </c>
      <c r="D2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5" s="1" t="s">
        <v>324</v>
      </c>
    </row>
    <row r="276" spans="1:5" x14ac:dyDescent="0.2">
      <c r="A276" s="3" t="s">
        <v>1111</v>
      </c>
      <c r="B276" s="1" t="s">
        <v>714</v>
      </c>
      <c r="C276" s="1" t="str">
        <f>MID(RIGHT(Таблица3[[#This Row],[ЦСР]],LEN(Таблица3[[#This Row],[ЦСР]])-2),1,3)</f>
        <v>300</v>
      </c>
      <c r="D2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6" s="1" t="s">
        <v>325</v>
      </c>
    </row>
    <row r="277" spans="1:5" x14ac:dyDescent="0.2">
      <c r="A277" s="3" t="s">
        <v>1112</v>
      </c>
      <c r="B277" s="1" t="s">
        <v>715</v>
      </c>
      <c r="C277" s="1" t="str">
        <f>MID(RIGHT(Таблица3[[#This Row],[ЦСР]],LEN(Таблица3[[#This Row],[ЦСР]])-2),1,3)</f>
        <v>310</v>
      </c>
      <c r="D2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7" s="1" t="s">
        <v>326</v>
      </c>
    </row>
    <row r="278" spans="1:5" x14ac:dyDescent="0.2">
      <c r="A278" s="3" t="s">
        <v>1113</v>
      </c>
      <c r="B278" s="1" t="s">
        <v>716</v>
      </c>
      <c r="C278" s="1" t="str">
        <f>MID(RIGHT(Таблица3[[#This Row],[ЦСР]],LEN(Таблица3[[#This Row],[ЦСР]])-2),1,3)</f>
        <v>310</v>
      </c>
      <c r="D2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8" s="1" t="s">
        <v>327</v>
      </c>
    </row>
    <row r="279" spans="1:5" x14ac:dyDescent="0.2">
      <c r="A279" s="3" t="s">
        <v>1114</v>
      </c>
      <c r="B279" s="1" t="s">
        <v>717</v>
      </c>
      <c r="C279" s="1" t="str">
        <f>MID(RIGHT(Таблица3[[#This Row],[ЦСР]],LEN(Таблица3[[#This Row],[ЦСР]])-2),1,3)</f>
        <v>310</v>
      </c>
      <c r="D2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79" s="1" t="s">
        <v>328</v>
      </c>
    </row>
    <row r="280" spans="1:5" x14ac:dyDescent="0.2">
      <c r="A280" s="3" t="s">
        <v>1115</v>
      </c>
      <c r="B280" s="1" t="s">
        <v>524</v>
      </c>
      <c r="C280" s="1" t="str">
        <f>MID(RIGHT(Таблица3[[#This Row],[ЦСР]],LEN(Таблица3[[#This Row],[ЦСР]])-2),1,3)</f>
        <v>310</v>
      </c>
      <c r="D2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0" s="1" t="s">
        <v>329</v>
      </c>
    </row>
    <row r="281" spans="1:5" x14ac:dyDescent="0.2">
      <c r="A281" s="3" t="s">
        <v>1116</v>
      </c>
      <c r="B281" s="1" t="s">
        <v>718</v>
      </c>
      <c r="C281" s="1" t="str">
        <f>MID(RIGHT(Таблица3[[#This Row],[ЦСР]],LEN(Таблица3[[#This Row],[ЦСР]])-2),1,3)</f>
        <v>310</v>
      </c>
      <c r="D2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1" s="1" t="s">
        <v>330</v>
      </c>
    </row>
    <row r="282" spans="1:5" x14ac:dyDescent="0.2">
      <c r="A282" s="3" t="s">
        <v>1117</v>
      </c>
      <c r="B282" s="1" t="s">
        <v>719</v>
      </c>
      <c r="C282" s="1" t="str">
        <f>MID(RIGHT(Таблица3[[#This Row],[ЦСР]],LEN(Таблица3[[#This Row],[ЦСР]])-2),1,3)</f>
        <v>310</v>
      </c>
      <c r="D2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2" s="1" t="s">
        <v>331</v>
      </c>
    </row>
    <row r="283" spans="1:5" x14ac:dyDescent="0.2">
      <c r="A283" s="3" t="s">
        <v>1118</v>
      </c>
      <c r="B283" s="1" t="s">
        <v>720</v>
      </c>
      <c r="C283" s="1" t="str">
        <f>MID(RIGHT(Таблица3[[#This Row],[ЦСР]],LEN(Таблица3[[#This Row],[ЦСР]])-2),1,3)</f>
        <v>310</v>
      </c>
      <c r="D2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3" s="1" t="s">
        <v>332</v>
      </c>
    </row>
    <row r="284" spans="1:5" x14ac:dyDescent="0.2">
      <c r="A284" s="3" t="s">
        <v>1119</v>
      </c>
      <c r="B284" s="1" t="s">
        <v>721</v>
      </c>
      <c r="C284" s="1" t="str">
        <f>MID(RIGHT(Таблица3[[#This Row],[ЦСР]],LEN(Таблица3[[#This Row],[ЦСР]])-2),1,3)</f>
        <v>310</v>
      </c>
      <c r="D2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4" s="1" t="s">
        <v>333</v>
      </c>
    </row>
    <row r="285" spans="1:5" x14ac:dyDescent="0.2">
      <c r="A285" s="3" t="s">
        <v>1120</v>
      </c>
      <c r="B285" s="1" t="s">
        <v>524</v>
      </c>
      <c r="C285" s="1" t="str">
        <f>MID(RIGHT(Таблица3[[#This Row],[ЦСР]],LEN(Таблица3[[#This Row],[ЦСР]])-2),1,3)</f>
        <v>310</v>
      </c>
      <c r="D2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5" s="1" t="s">
        <v>334</v>
      </c>
    </row>
    <row r="286" spans="1:5" x14ac:dyDescent="0.2">
      <c r="A286" s="3" t="s">
        <v>1121</v>
      </c>
      <c r="B286" s="1" t="s">
        <v>722</v>
      </c>
      <c r="C286" s="1" t="str">
        <f>MID(RIGHT(Таблица3[[#This Row],[ЦСР]],LEN(Таблица3[[#This Row],[ЦСР]])-2),1,3)</f>
        <v>310</v>
      </c>
      <c r="D2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6" s="1" t="s">
        <v>335</v>
      </c>
    </row>
    <row r="287" spans="1:5" x14ac:dyDescent="0.2">
      <c r="A287" s="3" t="s">
        <v>1122</v>
      </c>
      <c r="B287" s="1" t="s">
        <v>723</v>
      </c>
      <c r="C287" s="1" t="str">
        <f>MID(RIGHT(Таблица3[[#This Row],[ЦСР]],LEN(Таблица3[[#This Row],[ЦСР]])-2),1,3)</f>
        <v>310</v>
      </c>
      <c r="D2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7" s="1" t="s">
        <v>336</v>
      </c>
    </row>
    <row r="288" spans="1:5" x14ac:dyDescent="0.2">
      <c r="A288" s="3" t="s">
        <v>1123</v>
      </c>
      <c r="B288" s="1" t="s">
        <v>724</v>
      </c>
      <c r="C288" s="1" t="str">
        <f>MID(RIGHT(Таблица3[[#This Row],[ЦСР]],LEN(Таблица3[[#This Row],[ЦСР]])-2),1,3)</f>
        <v>310</v>
      </c>
      <c r="D2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8" s="1" t="s">
        <v>337</v>
      </c>
    </row>
    <row r="289" spans="1:5" x14ac:dyDescent="0.2">
      <c r="A289" s="3" t="s">
        <v>1124</v>
      </c>
      <c r="B289" s="1" t="s">
        <v>725</v>
      </c>
      <c r="C289" s="1" t="str">
        <f>MID(RIGHT(Таблица3[[#This Row],[ЦСР]],LEN(Таблица3[[#This Row],[ЦСР]])-2),1,3)</f>
        <v>310</v>
      </c>
      <c r="D2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89" s="1" t="s">
        <v>338</v>
      </c>
    </row>
    <row r="290" spans="1:5" x14ac:dyDescent="0.2">
      <c r="A290" s="3" t="s">
        <v>1125</v>
      </c>
      <c r="B290" s="1" t="s">
        <v>524</v>
      </c>
      <c r="C290" s="1" t="str">
        <f>MID(RIGHT(Таблица3[[#This Row],[ЦСР]],LEN(Таблица3[[#This Row],[ЦСР]])-2),1,3)</f>
        <v>310</v>
      </c>
      <c r="D2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0" s="1" t="s">
        <v>339</v>
      </c>
    </row>
    <row r="291" spans="1:5" x14ac:dyDescent="0.2">
      <c r="A291" s="3" t="s">
        <v>1126</v>
      </c>
      <c r="B291" s="1" t="s">
        <v>726</v>
      </c>
      <c r="C291" s="1" t="str">
        <f>MID(RIGHT(Таблица3[[#This Row],[ЦСР]],LEN(Таблица3[[#This Row],[ЦСР]])-2),1,3)</f>
        <v>320</v>
      </c>
      <c r="D2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1" s="1" t="s">
        <v>340</v>
      </c>
    </row>
    <row r="292" spans="1:5" x14ac:dyDescent="0.2">
      <c r="A292" s="3" t="s">
        <v>1127</v>
      </c>
      <c r="B292" s="1" t="s">
        <v>727</v>
      </c>
      <c r="C292" s="1" t="str">
        <f>MID(RIGHT(Таблица3[[#This Row],[ЦСР]],LEN(Таблица3[[#This Row],[ЦСР]])-2),1,3)</f>
        <v>320</v>
      </c>
      <c r="D2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2" s="1" t="s">
        <v>341</v>
      </c>
    </row>
    <row r="293" spans="1:5" x14ac:dyDescent="0.2">
      <c r="A293" s="3" t="s">
        <v>1128</v>
      </c>
      <c r="B293" s="1" t="s">
        <v>727</v>
      </c>
      <c r="C293" s="1" t="str">
        <f>MID(RIGHT(Таблица3[[#This Row],[ЦСР]],LEN(Таблица3[[#This Row],[ЦСР]])-2),1,3)</f>
        <v>320</v>
      </c>
      <c r="D2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3" s="1" t="s">
        <v>342</v>
      </c>
    </row>
    <row r="294" spans="1:5" x14ac:dyDescent="0.2">
      <c r="A294" s="3" t="s">
        <v>1129</v>
      </c>
      <c r="B294" s="1" t="s">
        <v>728</v>
      </c>
      <c r="C294" s="1" t="str">
        <f>MID(RIGHT(Таблица3[[#This Row],[ЦСР]],LEN(Таблица3[[#This Row],[ЦСР]])-2),1,3)</f>
        <v>320</v>
      </c>
      <c r="D2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4" s="1" t="s">
        <v>343</v>
      </c>
    </row>
    <row r="295" spans="1:5" x14ac:dyDescent="0.2">
      <c r="A295" s="3" t="s">
        <v>1130</v>
      </c>
      <c r="B295" s="1" t="s">
        <v>524</v>
      </c>
      <c r="C295" s="1" t="str">
        <f>MID(RIGHT(Таблица3[[#This Row],[ЦСР]],LEN(Таблица3[[#This Row],[ЦСР]])-2),1,3)</f>
        <v>320</v>
      </c>
      <c r="D2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5" s="1" t="s">
        <v>344</v>
      </c>
    </row>
    <row r="296" spans="1:5" x14ac:dyDescent="0.2">
      <c r="A296" s="3" t="s">
        <v>1131</v>
      </c>
      <c r="B296" s="1" t="s">
        <v>729</v>
      </c>
      <c r="C296" s="1" t="str">
        <f>MID(RIGHT(Таблица3[[#This Row],[ЦСР]],LEN(Таблица3[[#This Row],[ЦСР]])-2),1,3)</f>
        <v>320</v>
      </c>
      <c r="D2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6" s="1" t="s">
        <v>345</v>
      </c>
    </row>
    <row r="297" spans="1:5" x14ac:dyDescent="0.2">
      <c r="A297" s="3" t="s">
        <v>1132</v>
      </c>
      <c r="B297" s="1" t="s">
        <v>728</v>
      </c>
      <c r="C297" s="1" t="str">
        <f>MID(RIGHT(Таблица3[[#This Row],[ЦСР]],LEN(Таблица3[[#This Row],[ЦСР]])-2),1,3)</f>
        <v>320</v>
      </c>
      <c r="D2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7" s="1" t="s">
        <v>346</v>
      </c>
    </row>
    <row r="298" spans="1:5" x14ac:dyDescent="0.2">
      <c r="A298" s="3" t="s">
        <v>1133</v>
      </c>
      <c r="B298" s="1" t="s">
        <v>524</v>
      </c>
      <c r="C298" s="1" t="str">
        <f>MID(RIGHT(Таблица3[[#This Row],[ЦСР]],LEN(Таблица3[[#This Row],[ЦСР]])-2),1,3)</f>
        <v>320</v>
      </c>
      <c r="D2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8" s="1" t="s">
        <v>347</v>
      </c>
    </row>
    <row r="299" spans="1:5" x14ac:dyDescent="0.2">
      <c r="A299" s="3" t="s">
        <v>1134</v>
      </c>
      <c r="B299" s="1" t="s">
        <v>730</v>
      </c>
      <c r="C299" s="1" t="str">
        <f>MID(RIGHT(Таблица3[[#This Row],[ЦСР]],LEN(Таблица3[[#This Row],[ЦСР]])-2),1,3)</f>
        <v>320</v>
      </c>
      <c r="D2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299" s="1" t="s">
        <v>348</v>
      </c>
    </row>
    <row r="300" spans="1:5" x14ac:dyDescent="0.2">
      <c r="A300" s="3" t="s">
        <v>1135</v>
      </c>
      <c r="B300" s="1" t="s">
        <v>728</v>
      </c>
      <c r="C300" s="1" t="str">
        <f>MID(RIGHT(Таблица3[[#This Row],[ЦСР]],LEN(Таблица3[[#This Row],[ЦСР]])-2),1,3)</f>
        <v>320</v>
      </c>
      <c r="D3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0" s="1" t="s">
        <v>349</v>
      </c>
    </row>
    <row r="301" spans="1:5" x14ac:dyDescent="0.2">
      <c r="A301" s="3" t="s">
        <v>1136</v>
      </c>
      <c r="B301" s="1" t="s">
        <v>524</v>
      </c>
      <c r="C301" s="1" t="str">
        <f>MID(RIGHT(Таблица3[[#This Row],[ЦСР]],LEN(Таблица3[[#This Row],[ЦСР]])-2),1,3)</f>
        <v>320</v>
      </c>
      <c r="D3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1" s="1" t="s">
        <v>350</v>
      </c>
    </row>
    <row r="302" spans="1:5" x14ac:dyDescent="0.2">
      <c r="A302" s="3" t="s">
        <v>1137</v>
      </c>
      <c r="B302" s="1" t="s">
        <v>731</v>
      </c>
      <c r="C302" s="1" t="str">
        <f>MID(RIGHT(Таблица3[[#This Row],[ЦСР]],LEN(Таблица3[[#This Row],[ЦСР]])-2),1,3)</f>
        <v>400</v>
      </c>
      <c r="D3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2" s="1" t="s">
        <v>351</v>
      </c>
    </row>
    <row r="303" spans="1:5" x14ac:dyDescent="0.2">
      <c r="A303" s="3" t="s">
        <v>1138</v>
      </c>
      <c r="B303" s="1" t="s">
        <v>732</v>
      </c>
      <c r="C303" s="1" t="str">
        <f>MID(RIGHT(Таблица3[[#This Row],[ЦСР]],LEN(Таблица3[[#This Row],[ЦСР]])-2),1,3)</f>
        <v>410</v>
      </c>
      <c r="D3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3" s="1" t="s">
        <v>352</v>
      </c>
    </row>
    <row r="304" spans="1:5" x14ac:dyDescent="0.2">
      <c r="A304" s="3" t="s">
        <v>1139</v>
      </c>
      <c r="B304" s="1" t="s">
        <v>733</v>
      </c>
      <c r="C304" s="1" t="str">
        <f>MID(RIGHT(Таблица3[[#This Row],[ЦСР]],LEN(Таблица3[[#This Row],[ЦСР]])-2),1,3)</f>
        <v>410</v>
      </c>
      <c r="D3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4" s="1" t="s">
        <v>353</v>
      </c>
    </row>
    <row r="305" spans="1:5" x14ac:dyDescent="0.2">
      <c r="A305" s="3" t="s">
        <v>1140</v>
      </c>
      <c r="B305" s="1" t="s">
        <v>528</v>
      </c>
      <c r="C305" s="1" t="str">
        <f>MID(RIGHT(Таблица3[[#This Row],[ЦСР]],LEN(Таблица3[[#This Row],[ЦСР]])-2),1,3)</f>
        <v>410</v>
      </c>
      <c r="D3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5" s="1" t="s">
        <v>354</v>
      </c>
    </row>
    <row r="306" spans="1:5" x14ac:dyDescent="0.2">
      <c r="A306" s="3" t="s">
        <v>1141</v>
      </c>
      <c r="B306" s="1" t="s">
        <v>524</v>
      </c>
      <c r="C306" s="1" t="str">
        <f>MID(RIGHT(Таблица3[[#This Row],[ЦСР]],LEN(Таблица3[[#This Row],[ЦСР]])-2),1,3)</f>
        <v>410</v>
      </c>
      <c r="D3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6" s="1" t="s">
        <v>355</v>
      </c>
    </row>
    <row r="307" spans="1:5" x14ac:dyDescent="0.2">
      <c r="A307" s="3" t="s">
        <v>1142</v>
      </c>
      <c r="B307" s="1" t="s">
        <v>734</v>
      </c>
      <c r="C307" s="1" t="str">
        <f>MID(RIGHT(Таблица3[[#This Row],[ЦСР]],LEN(Таблица3[[#This Row],[ЦСР]])-2),1,3)</f>
        <v>420</v>
      </c>
      <c r="D3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7" s="1" t="s">
        <v>356</v>
      </c>
    </row>
    <row r="308" spans="1:5" x14ac:dyDescent="0.2">
      <c r="A308" s="3" t="s">
        <v>1143</v>
      </c>
      <c r="B308" s="1" t="s">
        <v>735</v>
      </c>
      <c r="C308" s="1" t="str">
        <f>MID(RIGHT(Таблица3[[#This Row],[ЦСР]],LEN(Таблица3[[#This Row],[ЦСР]])-2),1,3)</f>
        <v>420</v>
      </c>
      <c r="D3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8" s="1" t="s">
        <v>357</v>
      </c>
    </row>
    <row r="309" spans="1:5" x14ac:dyDescent="0.2">
      <c r="A309" s="3" t="s">
        <v>1144</v>
      </c>
      <c r="B309" s="1" t="s">
        <v>524</v>
      </c>
      <c r="C309" s="1" t="str">
        <f>MID(RIGHT(Таблица3[[#This Row],[ЦСР]],LEN(Таблица3[[#This Row],[ЦСР]])-2),1,3)</f>
        <v>420</v>
      </c>
      <c r="D3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09" s="1" t="s">
        <v>358</v>
      </c>
    </row>
    <row r="310" spans="1:5" x14ac:dyDescent="0.2">
      <c r="A310" s="3" t="s">
        <v>1145</v>
      </c>
      <c r="B310" s="1" t="s">
        <v>736</v>
      </c>
      <c r="C310" s="1" t="str">
        <f>MID(RIGHT(Таблица3[[#This Row],[ЦСР]],LEN(Таблица3[[#This Row],[ЦСР]])-2),1,3)</f>
        <v>600</v>
      </c>
      <c r="D3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0" s="1" t="s">
        <v>359</v>
      </c>
    </row>
    <row r="311" spans="1:5" x14ac:dyDescent="0.2">
      <c r="A311" s="3" t="s">
        <v>1146</v>
      </c>
      <c r="B311" s="1" t="s">
        <v>737</v>
      </c>
      <c r="C311" s="1" t="str">
        <f>MID(RIGHT(Таблица3[[#This Row],[ЦСР]],LEN(Таблица3[[#This Row],[ЦСР]])-2),1,3)</f>
        <v>610</v>
      </c>
      <c r="D3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1" s="1" t="s">
        <v>360</v>
      </c>
    </row>
    <row r="312" spans="1:5" x14ac:dyDescent="0.2">
      <c r="A312" s="3" t="s">
        <v>1147</v>
      </c>
      <c r="B312" s="1" t="s">
        <v>738</v>
      </c>
      <c r="C312" s="1" t="str">
        <f>MID(RIGHT(Таблица3[[#This Row],[ЦСР]],LEN(Таблица3[[#This Row],[ЦСР]])-2),1,3)</f>
        <v>610</v>
      </c>
      <c r="D3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2" s="1" t="s">
        <v>361</v>
      </c>
    </row>
    <row r="313" spans="1:5" x14ac:dyDescent="0.2">
      <c r="A313" s="3" t="s">
        <v>1148</v>
      </c>
      <c r="B313" s="1" t="s">
        <v>512</v>
      </c>
      <c r="C313" s="1" t="str">
        <f>MID(RIGHT(Таблица3[[#This Row],[ЦСР]],LEN(Таблица3[[#This Row],[ЦСР]])-2),1,3)</f>
        <v>610</v>
      </c>
      <c r="D3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3" s="1" t="s">
        <v>362</v>
      </c>
    </row>
    <row r="314" spans="1:5" x14ac:dyDescent="0.2">
      <c r="A314" s="3" t="s">
        <v>1149</v>
      </c>
      <c r="B314" s="1" t="s">
        <v>557</v>
      </c>
      <c r="C314" s="1" t="str">
        <f>MID(RIGHT(Таблица3[[#This Row],[ЦСР]],LEN(Таблица3[[#This Row],[ЦСР]])-2),1,3)</f>
        <v>610</v>
      </c>
      <c r="D3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4" s="1" t="s">
        <v>363</v>
      </c>
    </row>
    <row r="315" spans="1:5" x14ac:dyDescent="0.2">
      <c r="A315" s="3" t="s">
        <v>1150</v>
      </c>
      <c r="B315" s="1" t="s">
        <v>739</v>
      </c>
      <c r="C315" s="1" t="str">
        <f>MID(RIGHT(Таблица3[[#This Row],[ЦСР]],LEN(Таблица3[[#This Row],[ЦСР]])-2),1,3)</f>
        <v>610</v>
      </c>
      <c r="D3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5" s="1" t="s">
        <v>364</v>
      </c>
    </row>
    <row r="316" spans="1:5" x14ac:dyDescent="0.2">
      <c r="A316" s="3" t="s">
        <v>1151</v>
      </c>
      <c r="B316" s="1" t="s">
        <v>558</v>
      </c>
      <c r="C316" s="1" t="str">
        <f>MID(RIGHT(Таблица3[[#This Row],[ЦСР]],LEN(Таблица3[[#This Row],[ЦСР]])-2),1,3)</f>
        <v>610</v>
      </c>
      <c r="D3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6" s="1" t="s">
        <v>365</v>
      </c>
    </row>
    <row r="317" spans="1:5" x14ac:dyDescent="0.2">
      <c r="A317" s="3" t="s">
        <v>1152</v>
      </c>
      <c r="B317" s="1" t="s">
        <v>740</v>
      </c>
      <c r="C317" s="1" t="str">
        <f>MID(RIGHT(Таблица3[[#This Row],[ЦСР]],LEN(Таблица3[[#This Row],[ЦСР]])-2),1,3)</f>
        <v>610</v>
      </c>
      <c r="D3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7" s="1" t="s">
        <v>366</v>
      </c>
    </row>
    <row r="318" spans="1:5" x14ac:dyDescent="0.2">
      <c r="A318" s="3" t="s">
        <v>1153</v>
      </c>
      <c r="B318" s="1" t="s">
        <v>741</v>
      </c>
      <c r="C318" s="1" t="str">
        <f>MID(RIGHT(Таблица3[[#This Row],[ЦСР]],LEN(Таблица3[[#This Row],[ЦСР]])-2),1,3)</f>
        <v>610</v>
      </c>
      <c r="D3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8" s="1" t="s">
        <v>367</v>
      </c>
    </row>
    <row r="319" spans="1:5" x14ac:dyDescent="0.2">
      <c r="A319" s="3" t="s">
        <v>1154</v>
      </c>
      <c r="B319" s="1" t="s">
        <v>524</v>
      </c>
      <c r="C319" s="1" t="str">
        <f>MID(RIGHT(Таблица3[[#This Row],[ЦСР]],LEN(Таблица3[[#This Row],[ЦСР]])-2),1,3)</f>
        <v>610</v>
      </c>
      <c r="D3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19" s="1" t="s">
        <v>368</v>
      </c>
    </row>
    <row r="320" spans="1:5" x14ac:dyDescent="0.2">
      <c r="A320" s="3" t="s">
        <v>1155</v>
      </c>
      <c r="B320" s="1" t="s">
        <v>742</v>
      </c>
      <c r="C320" s="1" t="str">
        <f>MID(RIGHT(Таблица3[[#This Row],[ЦСР]],LEN(Таблица3[[#This Row],[ЦСР]])-2),1,3)</f>
        <v>620</v>
      </c>
      <c r="D3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0" s="1" t="s">
        <v>369</v>
      </c>
    </row>
    <row r="321" spans="1:5" x14ac:dyDescent="0.2">
      <c r="A321" s="3" t="s">
        <v>1156</v>
      </c>
      <c r="B321" s="1" t="s">
        <v>743</v>
      </c>
      <c r="C321" s="1" t="str">
        <f>MID(RIGHT(Таблица3[[#This Row],[ЦСР]],LEN(Таблица3[[#This Row],[ЦСР]])-2),1,3)</f>
        <v>620</v>
      </c>
      <c r="D3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1" s="1" t="s">
        <v>370</v>
      </c>
    </row>
    <row r="322" spans="1:5" x14ac:dyDescent="0.2">
      <c r="A322" s="3" t="s">
        <v>1157</v>
      </c>
      <c r="B322" s="1" t="s">
        <v>744</v>
      </c>
      <c r="C322" s="1" t="str">
        <f>MID(RIGHT(Таблица3[[#This Row],[ЦСР]],LEN(Таблица3[[#This Row],[ЦСР]])-2),1,3)</f>
        <v>620</v>
      </c>
      <c r="D3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2" s="1" t="s">
        <v>371</v>
      </c>
    </row>
    <row r="323" spans="1:5" x14ac:dyDescent="0.2">
      <c r="A323" s="3" t="s">
        <v>1158</v>
      </c>
      <c r="B323" s="1" t="s">
        <v>745</v>
      </c>
      <c r="C323" s="1" t="str">
        <f>MID(RIGHT(Таблица3[[#This Row],[ЦСР]],LEN(Таблица3[[#This Row],[ЦСР]])-2),1,3)</f>
        <v>620</v>
      </c>
      <c r="D3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3" s="1" t="s">
        <v>372</v>
      </c>
    </row>
    <row r="324" spans="1:5" x14ac:dyDescent="0.2">
      <c r="A324" s="3" t="s">
        <v>1159</v>
      </c>
      <c r="B324" s="1" t="s">
        <v>746</v>
      </c>
      <c r="C324" s="1" t="str">
        <f>MID(RIGHT(Таблица3[[#This Row],[ЦСР]],LEN(Таблица3[[#This Row],[ЦСР]])-2),1,3)</f>
        <v>620</v>
      </c>
      <c r="D3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4" s="1" t="s">
        <v>373</v>
      </c>
    </row>
    <row r="325" spans="1:5" x14ac:dyDescent="0.2">
      <c r="A325" s="3" t="s">
        <v>1160</v>
      </c>
      <c r="B325" s="1" t="s">
        <v>747</v>
      </c>
      <c r="C325" s="1" t="str">
        <f>MID(RIGHT(Таблица3[[#This Row],[ЦСР]],LEN(Таблица3[[#This Row],[ЦСР]])-2),1,3)</f>
        <v>620</v>
      </c>
      <c r="D3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5" s="1" t="s">
        <v>374</v>
      </c>
    </row>
    <row r="326" spans="1:5" x14ac:dyDescent="0.2">
      <c r="A326" s="3" t="s">
        <v>1161</v>
      </c>
      <c r="B326" s="1" t="s">
        <v>748</v>
      </c>
      <c r="C326" s="1" t="str">
        <f>MID(RIGHT(Таблица3[[#This Row],[ЦСР]],LEN(Таблица3[[#This Row],[ЦСР]])-2),1,3)</f>
        <v>620</v>
      </c>
      <c r="D3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6" s="1" t="s">
        <v>375</v>
      </c>
    </row>
    <row r="327" spans="1:5" x14ac:dyDescent="0.2">
      <c r="A327" s="3" t="s">
        <v>1162</v>
      </c>
      <c r="B327" s="1" t="s">
        <v>749</v>
      </c>
      <c r="C327" s="1" t="str">
        <f>MID(RIGHT(Таблица3[[#This Row],[ЦСР]],LEN(Таблица3[[#This Row],[ЦСР]])-2),1,3)</f>
        <v>620</v>
      </c>
      <c r="D3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7" s="1" t="s">
        <v>376</v>
      </c>
    </row>
    <row r="328" spans="1:5" x14ac:dyDescent="0.2">
      <c r="A328" s="3" t="s">
        <v>1163</v>
      </c>
      <c r="B328" s="1" t="s">
        <v>750</v>
      </c>
      <c r="C328" s="1" t="str">
        <f>MID(RIGHT(Таблица3[[#This Row],[ЦСР]],LEN(Таблица3[[#This Row],[ЦСР]])-2),1,3)</f>
        <v>620</v>
      </c>
      <c r="D3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8" s="1" t="s">
        <v>377</v>
      </c>
    </row>
    <row r="329" spans="1:5" x14ac:dyDescent="0.2">
      <c r="A329" s="3" t="s">
        <v>1164</v>
      </c>
      <c r="B329" s="1" t="s">
        <v>751</v>
      </c>
      <c r="C329" s="1" t="str">
        <f>MID(RIGHT(Таблица3[[#This Row],[ЦСР]],LEN(Таблица3[[#This Row],[ЦСР]])-2),1,3)</f>
        <v>620</v>
      </c>
      <c r="D3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29" s="1" t="s">
        <v>378</v>
      </c>
    </row>
    <row r="330" spans="1:5" x14ac:dyDescent="0.2">
      <c r="A330" s="3" t="s">
        <v>1165</v>
      </c>
      <c r="B330" s="1" t="s">
        <v>752</v>
      </c>
      <c r="C330" s="1" t="str">
        <f>MID(RIGHT(Таблица3[[#This Row],[ЦСР]],LEN(Таблица3[[#This Row],[ЦСР]])-2),1,3)</f>
        <v>620</v>
      </c>
      <c r="D3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0" s="1" t="s">
        <v>379</v>
      </c>
    </row>
    <row r="331" spans="1:5" x14ac:dyDescent="0.2">
      <c r="A331" s="3" t="s">
        <v>1166</v>
      </c>
      <c r="B331" s="1" t="s">
        <v>753</v>
      </c>
      <c r="C331" s="1" t="str">
        <f>MID(RIGHT(Таблица3[[#This Row],[ЦСР]],LEN(Таблица3[[#This Row],[ЦСР]])-2),1,3)</f>
        <v>620</v>
      </c>
      <c r="D3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1" s="1" t="s">
        <v>380</v>
      </c>
    </row>
    <row r="332" spans="1:5" x14ac:dyDescent="0.2">
      <c r="A332" s="3" t="s">
        <v>1167</v>
      </c>
      <c r="B332" s="1" t="s">
        <v>754</v>
      </c>
      <c r="C332" s="1" t="str">
        <f>MID(RIGHT(Таблица3[[#This Row],[ЦСР]],LEN(Таблица3[[#This Row],[ЦСР]])-2),1,3)</f>
        <v>620</v>
      </c>
      <c r="D3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2" s="1" t="s">
        <v>381</v>
      </c>
    </row>
    <row r="333" spans="1:5" x14ac:dyDescent="0.2">
      <c r="A333" s="3" t="s">
        <v>1168</v>
      </c>
      <c r="B333" s="1" t="s">
        <v>755</v>
      </c>
      <c r="C333" s="1" t="str">
        <f>MID(RIGHT(Таблица3[[#This Row],[ЦСР]],LEN(Таблица3[[#This Row],[ЦСР]])-2),1,3)</f>
        <v>620</v>
      </c>
      <c r="D3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3" s="1" t="s">
        <v>382</v>
      </c>
    </row>
    <row r="334" spans="1:5" x14ac:dyDescent="0.2">
      <c r="A334" s="3" t="s">
        <v>1169</v>
      </c>
      <c r="B334" s="1" t="s">
        <v>756</v>
      </c>
      <c r="C334" s="1" t="str">
        <f>MID(RIGHT(Таблица3[[#This Row],[ЦСР]],LEN(Таблица3[[#This Row],[ЦСР]])-2),1,3)</f>
        <v>620</v>
      </c>
      <c r="D3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4" s="1" t="s">
        <v>383</v>
      </c>
    </row>
    <row r="335" spans="1:5" x14ac:dyDescent="0.2">
      <c r="A335" s="3" t="s">
        <v>1170</v>
      </c>
      <c r="B335" s="1" t="s">
        <v>757</v>
      </c>
      <c r="C335" s="1" t="str">
        <f>MID(RIGHT(Таблица3[[#This Row],[ЦСР]],LEN(Таблица3[[#This Row],[ЦСР]])-2),1,3)</f>
        <v>620</v>
      </c>
      <c r="D3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5" s="1" t="s">
        <v>384</v>
      </c>
    </row>
    <row r="336" spans="1:5" x14ac:dyDescent="0.2">
      <c r="A336" s="3" t="s">
        <v>1171</v>
      </c>
      <c r="B336" s="1" t="s">
        <v>758</v>
      </c>
      <c r="C336" s="1" t="str">
        <f>MID(RIGHT(Таблица3[[#This Row],[ЦСР]],LEN(Таблица3[[#This Row],[ЦСР]])-2),1,3)</f>
        <v>620</v>
      </c>
      <c r="D3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6" s="1" t="s">
        <v>385</v>
      </c>
    </row>
    <row r="337" spans="1:5" x14ac:dyDescent="0.2">
      <c r="A337" s="3" t="s">
        <v>1172</v>
      </c>
      <c r="B337" s="1" t="s">
        <v>759</v>
      </c>
      <c r="C337" s="1" t="str">
        <f>MID(RIGHT(Таблица3[[#This Row],[ЦСР]],LEN(Таблица3[[#This Row],[ЦСР]])-2),1,3)</f>
        <v>620</v>
      </c>
      <c r="D3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7" s="1" t="s">
        <v>386</v>
      </c>
    </row>
    <row r="338" spans="1:5" x14ac:dyDescent="0.2">
      <c r="A338" s="3" t="s">
        <v>1173</v>
      </c>
      <c r="B338" s="1" t="s">
        <v>760</v>
      </c>
      <c r="C338" s="1" t="str">
        <f>MID(RIGHT(Таблица3[[#This Row],[ЦСР]],LEN(Таблица3[[#This Row],[ЦСР]])-2),1,3)</f>
        <v>620</v>
      </c>
      <c r="D3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8" s="1" t="s">
        <v>387</v>
      </c>
    </row>
    <row r="339" spans="1:5" x14ac:dyDescent="0.2">
      <c r="A339" s="3" t="s">
        <v>1174</v>
      </c>
      <c r="B339" s="1" t="s">
        <v>761</v>
      </c>
      <c r="C339" s="1" t="str">
        <f>MID(RIGHT(Таблица3[[#This Row],[ЦСР]],LEN(Таблица3[[#This Row],[ЦСР]])-2),1,3)</f>
        <v>630</v>
      </c>
      <c r="D3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39" s="1" t="s">
        <v>388</v>
      </c>
    </row>
    <row r="340" spans="1:5" x14ac:dyDescent="0.2">
      <c r="A340" s="3" t="s">
        <v>1175</v>
      </c>
      <c r="B340" s="1" t="s">
        <v>694</v>
      </c>
      <c r="C340" s="1" t="str">
        <f>MID(RIGHT(Таблица3[[#This Row],[ЦСР]],LEN(Таблица3[[#This Row],[ЦСР]])-2),1,3)</f>
        <v>630</v>
      </c>
      <c r="D3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0" s="1" t="s">
        <v>389</v>
      </c>
    </row>
    <row r="341" spans="1:5" x14ac:dyDescent="0.2">
      <c r="A341" s="3" t="s">
        <v>1176</v>
      </c>
      <c r="B341" s="1" t="s">
        <v>762</v>
      </c>
      <c r="C341" s="1" t="str">
        <f>MID(RIGHT(Таблица3[[#This Row],[ЦСР]],LEN(Таблица3[[#This Row],[ЦСР]])-2),1,3)</f>
        <v>630</v>
      </c>
      <c r="D3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1" s="1" t="s">
        <v>390</v>
      </c>
    </row>
    <row r="342" spans="1:5" x14ac:dyDescent="0.2">
      <c r="A342" s="3" t="s">
        <v>1177</v>
      </c>
      <c r="B342" s="1" t="s">
        <v>763</v>
      </c>
      <c r="C342" s="1" t="str">
        <f>MID(RIGHT(Таблица3[[#This Row],[ЦСР]],LEN(Таблица3[[#This Row],[ЦСР]])-2),1,3)</f>
        <v>640</v>
      </c>
      <c r="D3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2" s="1" t="s">
        <v>391</v>
      </c>
    </row>
    <row r="343" spans="1:5" x14ac:dyDescent="0.2">
      <c r="A343" s="3" t="s">
        <v>1178</v>
      </c>
      <c r="B343" s="1" t="s">
        <v>764</v>
      </c>
      <c r="C343" s="1" t="str">
        <f>MID(RIGHT(Таблица3[[#This Row],[ЦСР]],LEN(Таблица3[[#This Row],[ЦСР]])-2),1,3)</f>
        <v>640</v>
      </c>
      <c r="D3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3" s="1" t="s">
        <v>392</v>
      </c>
    </row>
    <row r="344" spans="1:5" x14ac:dyDescent="0.2">
      <c r="A344" s="3" t="s">
        <v>1179</v>
      </c>
      <c r="B344" s="1" t="s">
        <v>524</v>
      </c>
      <c r="C344" s="1" t="str">
        <f>MID(RIGHT(Таблица3[[#This Row],[ЦСР]],LEN(Таблица3[[#This Row],[ЦСР]])-2),1,3)</f>
        <v>640</v>
      </c>
      <c r="D3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4" s="1" t="s">
        <v>393</v>
      </c>
    </row>
    <row r="345" spans="1:5" x14ac:dyDescent="0.2">
      <c r="A345" s="3" t="s">
        <v>1180</v>
      </c>
      <c r="B345" s="1" t="s">
        <v>765</v>
      </c>
      <c r="C345" s="1" t="str">
        <f>MID(RIGHT(Таблица3[[#This Row],[ЦСР]],LEN(Таблица3[[#This Row],[ЦСР]])-2),1,3)</f>
        <v>64I</v>
      </c>
      <c r="D3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5" s="1" t="s">
        <v>394</v>
      </c>
    </row>
    <row r="346" spans="1:5" x14ac:dyDescent="0.2">
      <c r="A346" s="3" t="s">
        <v>1181</v>
      </c>
      <c r="B346" s="1" t="s">
        <v>766</v>
      </c>
      <c r="C346" s="1" t="str">
        <f>MID(RIGHT(Таблица3[[#This Row],[ЦСР]],LEN(Таблица3[[#This Row],[ЦСР]])-2),1,3)</f>
        <v>64I</v>
      </c>
      <c r="D3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6" s="1" t="s">
        <v>395</v>
      </c>
    </row>
    <row r="347" spans="1:5" x14ac:dyDescent="0.2">
      <c r="A347" s="3" t="s">
        <v>1182</v>
      </c>
      <c r="B347" s="1" t="s">
        <v>524</v>
      </c>
      <c r="C347" s="1" t="str">
        <f>MID(RIGHT(Таблица3[[#This Row],[ЦСР]],LEN(Таблица3[[#This Row],[ЦСР]])-2),1,3)</f>
        <v>64I</v>
      </c>
      <c r="D3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7" s="1" t="s">
        <v>396</v>
      </c>
    </row>
    <row r="348" spans="1:5" x14ac:dyDescent="0.2">
      <c r="A348" s="3" t="s">
        <v>1183</v>
      </c>
      <c r="B348" s="1" t="s">
        <v>767</v>
      </c>
      <c r="C348" s="1" t="str">
        <f>MID(RIGHT(Таблица3[[#This Row],[ЦСР]],LEN(Таблица3[[#This Row],[ЦСР]])-2),1,3)</f>
        <v>64I</v>
      </c>
      <c r="D3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8" s="1" t="s">
        <v>397</v>
      </c>
    </row>
    <row r="349" spans="1:5" x14ac:dyDescent="0.2">
      <c r="A349" s="3" t="s">
        <v>1184</v>
      </c>
      <c r="B349" s="1" t="s">
        <v>768</v>
      </c>
      <c r="C349" s="1" t="str">
        <f>MID(RIGHT(Таблица3[[#This Row],[ЦСР]],LEN(Таблица3[[#This Row],[ЦСР]])-2),1,3)</f>
        <v>64I</v>
      </c>
      <c r="D3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49" s="1" t="s">
        <v>398</v>
      </c>
    </row>
    <row r="350" spans="1:5" x14ac:dyDescent="0.2">
      <c r="A350" s="3" t="s">
        <v>1185</v>
      </c>
      <c r="B350" s="1" t="s">
        <v>769</v>
      </c>
      <c r="C350" s="1" t="str">
        <f>MID(RIGHT(Таблица3[[#This Row],[ЦСР]],LEN(Таблица3[[#This Row],[ЦСР]])-2),1,3)</f>
        <v>64I</v>
      </c>
      <c r="D3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0" s="1" t="s">
        <v>399</v>
      </c>
    </row>
    <row r="351" spans="1:5" x14ac:dyDescent="0.2">
      <c r="A351" s="3" t="s">
        <v>1186</v>
      </c>
      <c r="B351" s="1" t="s">
        <v>524</v>
      </c>
      <c r="C351" s="1" t="str">
        <f>MID(RIGHT(Таблица3[[#This Row],[ЦСР]],LEN(Таблица3[[#This Row],[ЦСР]])-2),1,3)</f>
        <v>64I</v>
      </c>
      <c r="D3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1" s="1" t="s">
        <v>400</v>
      </c>
    </row>
    <row r="352" spans="1:5" x14ac:dyDescent="0.2">
      <c r="A352" s="3" t="s">
        <v>1187</v>
      </c>
      <c r="B352" s="1" t="s">
        <v>770</v>
      </c>
      <c r="C352" s="1" t="str">
        <f>MID(RIGHT(Таблица3[[#This Row],[ЦСР]],LEN(Таблица3[[#This Row],[ЦСР]])-2),1,3)</f>
        <v>64I</v>
      </c>
      <c r="D3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2" s="1" t="s">
        <v>401</v>
      </c>
    </row>
    <row r="353" spans="1:5" x14ac:dyDescent="0.2">
      <c r="A353" s="3" t="s">
        <v>1188</v>
      </c>
      <c r="B353" s="1" t="s">
        <v>771</v>
      </c>
      <c r="C353" s="1" t="str">
        <f>MID(RIGHT(Таблица3[[#This Row],[ЦСР]],LEN(Таблица3[[#This Row],[ЦСР]])-2),1,3)</f>
        <v>64I</v>
      </c>
      <c r="D3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3" s="1" t="s">
        <v>402</v>
      </c>
    </row>
    <row r="354" spans="1:5" x14ac:dyDescent="0.2">
      <c r="A354" s="3" t="s">
        <v>1189</v>
      </c>
      <c r="B354" s="1" t="s">
        <v>772</v>
      </c>
      <c r="C354" s="1" t="str">
        <f>MID(RIGHT(Таблица3[[#This Row],[ЦСР]],LEN(Таблица3[[#This Row],[ЦСР]])-2),1,3)</f>
        <v>64I</v>
      </c>
      <c r="D3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4" s="1" t="s">
        <v>403</v>
      </c>
    </row>
    <row r="355" spans="1:5" x14ac:dyDescent="0.2">
      <c r="A355" s="3" t="s">
        <v>1190</v>
      </c>
      <c r="B355" s="1" t="s">
        <v>524</v>
      </c>
      <c r="C355" s="1" t="str">
        <f>MID(RIGHT(Таблица3[[#This Row],[ЦСР]],LEN(Таблица3[[#This Row],[ЦСР]])-2),1,3)</f>
        <v>64I</v>
      </c>
      <c r="D3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5" s="1" t="s">
        <v>404</v>
      </c>
    </row>
    <row r="356" spans="1:5" x14ac:dyDescent="0.2">
      <c r="A356" s="3" t="s">
        <v>1191</v>
      </c>
      <c r="B356" s="1" t="s">
        <v>773</v>
      </c>
      <c r="C356" s="1" t="str">
        <f>MID(RIGHT(Таблица3[[#This Row],[ЦСР]],LEN(Таблица3[[#This Row],[ЦСР]])-2),1,3)</f>
        <v>64I</v>
      </c>
      <c r="D3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6" s="1" t="s">
        <v>405</v>
      </c>
    </row>
    <row r="357" spans="1:5" x14ac:dyDescent="0.2">
      <c r="A357" s="3" t="s">
        <v>1192</v>
      </c>
      <c r="B357" s="1" t="s">
        <v>774</v>
      </c>
      <c r="C357" s="1" t="str">
        <f>MID(RIGHT(Таблица3[[#This Row],[ЦСР]],LEN(Таблица3[[#This Row],[ЦСР]])-2),1,3)</f>
        <v>650</v>
      </c>
      <c r="D3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7" s="1" t="s">
        <v>406</v>
      </c>
    </row>
    <row r="358" spans="1:5" x14ac:dyDescent="0.2">
      <c r="A358" s="3" t="s">
        <v>1193</v>
      </c>
      <c r="B358" s="1" t="s">
        <v>775</v>
      </c>
      <c r="C358" s="1" t="str">
        <f>MID(RIGHT(Таблица3[[#This Row],[ЦСР]],LEN(Таблица3[[#This Row],[ЦСР]])-2),1,3)</f>
        <v>650</v>
      </c>
      <c r="D3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8" s="1" t="s">
        <v>407</v>
      </c>
    </row>
    <row r="359" spans="1:5" x14ac:dyDescent="0.2">
      <c r="A359" s="3" t="s">
        <v>1194</v>
      </c>
      <c r="B359" s="1" t="s">
        <v>512</v>
      </c>
      <c r="C359" s="1" t="str">
        <f>MID(RIGHT(Таблица3[[#This Row],[ЦСР]],LEN(Таблица3[[#This Row],[ЦСР]])-2),1,3)</f>
        <v>650</v>
      </c>
      <c r="D3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59" s="1" t="s">
        <v>408</v>
      </c>
    </row>
    <row r="360" spans="1:5" x14ac:dyDescent="0.2">
      <c r="A360" s="3" t="s">
        <v>1195</v>
      </c>
      <c r="B360" s="1" t="s">
        <v>523</v>
      </c>
      <c r="C360" s="1" t="str">
        <f>MID(RIGHT(Таблица3[[#This Row],[ЦСР]],LEN(Таблица3[[#This Row],[ЦСР]])-2),1,3)</f>
        <v>650</v>
      </c>
      <c r="D36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0" s="1" t="s">
        <v>409</v>
      </c>
    </row>
    <row r="361" spans="1:5" x14ac:dyDescent="0.2">
      <c r="A361" s="3" t="s">
        <v>1196</v>
      </c>
      <c r="B361" s="1" t="s">
        <v>524</v>
      </c>
      <c r="C361" s="1" t="str">
        <f>MID(RIGHT(Таблица3[[#This Row],[ЦСР]],LEN(Таблица3[[#This Row],[ЦСР]])-2),1,3)</f>
        <v>650</v>
      </c>
      <c r="D36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1" s="1" t="s">
        <v>410</v>
      </c>
    </row>
    <row r="362" spans="1:5" x14ac:dyDescent="0.2">
      <c r="A362" s="3" t="s">
        <v>1197</v>
      </c>
      <c r="B362" s="1" t="s">
        <v>776</v>
      </c>
      <c r="C362" s="1" t="str">
        <f>MID(RIGHT(Таблица3[[#This Row],[ЦСР]],LEN(Таблица3[[#This Row],[ЦСР]])-2),1,3)</f>
        <v>800</v>
      </c>
      <c r="D36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2" s="1" t="s">
        <v>411</v>
      </c>
    </row>
    <row r="363" spans="1:5" x14ac:dyDescent="0.2">
      <c r="A363" s="3" t="s">
        <v>1198</v>
      </c>
      <c r="B363" s="1" t="s">
        <v>777</v>
      </c>
      <c r="C363" s="1" t="str">
        <f>MID(RIGHT(Таблица3[[#This Row],[ЦСР]],LEN(Таблица3[[#This Row],[ЦСР]])-2),1,3)</f>
        <v>810</v>
      </c>
      <c r="D36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3" s="1" t="s">
        <v>412</v>
      </c>
    </row>
    <row r="364" spans="1:5" x14ac:dyDescent="0.2">
      <c r="A364" s="3" t="s">
        <v>1199</v>
      </c>
      <c r="B364" s="1" t="s">
        <v>778</v>
      </c>
      <c r="C364" s="1" t="str">
        <f>MID(RIGHT(Таблица3[[#This Row],[ЦСР]],LEN(Таблица3[[#This Row],[ЦСР]])-2),1,3)</f>
        <v>810</v>
      </c>
      <c r="D36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4" s="1" t="s">
        <v>413</v>
      </c>
    </row>
    <row r="365" spans="1:5" x14ac:dyDescent="0.2">
      <c r="A365" s="3" t="s">
        <v>1200</v>
      </c>
      <c r="B365" s="1" t="s">
        <v>524</v>
      </c>
      <c r="C365" s="1" t="str">
        <f>MID(RIGHT(Таблица3[[#This Row],[ЦСР]],LEN(Таблица3[[#This Row],[ЦСР]])-2),1,3)</f>
        <v>810</v>
      </c>
      <c r="D36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5" s="1" t="s">
        <v>414</v>
      </c>
    </row>
    <row r="366" spans="1:5" x14ac:dyDescent="0.2">
      <c r="A366" s="3" t="s">
        <v>1201</v>
      </c>
      <c r="B366" s="1" t="s">
        <v>779</v>
      </c>
      <c r="C366" s="1" t="str">
        <f>MID(RIGHT(Таблица3[[#This Row],[ЦСР]],LEN(Таблица3[[#This Row],[ЦСР]])-2),1,3)</f>
        <v>820</v>
      </c>
      <c r="D36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6" s="1" t="s">
        <v>415</v>
      </c>
    </row>
    <row r="367" spans="1:5" x14ac:dyDescent="0.2">
      <c r="A367" s="3" t="s">
        <v>1202</v>
      </c>
      <c r="B367" s="1" t="s">
        <v>780</v>
      </c>
      <c r="C367" s="1" t="str">
        <f>MID(RIGHT(Таблица3[[#This Row],[ЦСР]],LEN(Таблица3[[#This Row],[ЦСР]])-2),1,3)</f>
        <v>820</v>
      </c>
      <c r="D36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7" s="1" t="s">
        <v>416</v>
      </c>
    </row>
    <row r="368" spans="1:5" x14ac:dyDescent="0.2">
      <c r="A368" s="3" t="s">
        <v>1203</v>
      </c>
      <c r="B368" s="1" t="s">
        <v>781</v>
      </c>
      <c r="C368" s="1" t="str">
        <f>MID(RIGHT(Таблица3[[#This Row],[ЦСР]],LEN(Таблица3[[#This Row],[ЦСР]])-2),1,3)</f>
        <v>820</v>
      </c>
      <c r="D36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8" s="1" t="s">
        <v>417</v>
      </c>
    </row>
    <row r="369" spans="1:5" x14ac:dyDescent="0.2">
      <c r="A369" s="3" t="s">
        <v>1204</v>
      </c>
      <c r="B369" s="1" t="s">
        <v>528</v>
      </c>
      <c r="C369" s="1" t="str">
        <f>MID(RIGHT(Таблица3[[#This Row],[ЦСР]],LEN(Таблица3[[#This Row],[ЦСР]])-2),1,3)</f>
        <v>820</v>
      </c>
      <c r="D36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69" s="1" t="s">
        <v>418</v>
      </c>
    </row>
    <row r="370" spans="1:5" x14ac:dyDescent="0.2">
      <c r="A370" s="3" t="s">
        <v>1205</v>
      </c>
      <c r="B370" s="1" t="s">
        <v>782</v>
      </c>
      <c r="C370" s="1" t="str">
        <f>MID(RIGHT(Таблица3[[#This Row],[ЦСР]],LEN(Таблица3[[#This Row],[ЦСР]])-2),1,3)</f>
        <v>820</v>
      </c>
      <c r="D37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0" s="1" t="s">
        <v>419</v>
      </c>
    </row>
    <row r="371" spans="1:5" x14ac:dyDescent="0.2">
      <c r="A371" s="3" t="s">
        <v>1206</v>
      </c>
      <c r="B371" s="1" t="s">
        <v>524</v>
      </c>
      <c r="C371" s="1" t="str">
        <f>MID(RIGHT(Таблица3[[#This Row],[ЦСР]],LEN(Таблица3[[#This Row],[ЦСР]])-2),1,3)</f>
        <v>820</v>
      </c>
      <c r="D37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1" s="1" t="s">
        <v>420</v>
      </c>
    </row>
    <row r="372" spans="1:5" x14ac:dyDescent="0.2">
      <c r="A372" s="3" t="s">
        <v>1207</v>
      </c>
      <c r="B372" s="1" t="s">
        <v>783</v>
      </c>
      <c r="C372" s="1" t="str">
        <f>MID(RIGHT(Таблица3[[#This Row],[ЦСР]],LEN(Таблица3[[#This Row],[ЦСР]])-2),1,3)</f>
        <v>830</v>
      </c>
      <c r="D37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2" s="1" t="s">
        <v>421</v>
      </c>
    </row>
    <row r="373" spans="1:5" x14ac:dyDescent="0.2">
      <c r="A373" s="3" t="s">
        <v>1208</v>
      </c>
      <c r="B373" s="1" t="s">
        <v>784</v>
      </c>
      <c r="C373" s="1" t="str">
        <f>MID(RIGHT(Таблица3[[#This Row],[ЦСР]],LEN(Таблица3[[#This Row],[ЦСР]])-2),1,3)</f>
        <v>830</v>
      </c>
      <c r="D37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3" s="1" t="s">
        <v>422</v>
      </c>
    </row>
    <row r="374" spans="1:5" x14ac:dyDescent="0.2">
      <c r="A374" s="3" t="s">
        <v>1209</v>
      </c>
      <c r="B374" s="1" t="s">
        <v>528</v>
      </c>
      <c r="C374" s="1" t="str">
        <f>MID(RIGHT(Таблица3[[#This Row],[ЦСР]],LEN(Таблица3[[#This Row],[ЦСР]])-2),1,3)</f>
        <v>830</v>
      </c>
      <c r="D37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4" s="1" t="s">
        <v>423</v>
      </c>
    </row>
    <row r="375" spans="1:5" x14ac:dyDescent="0.2">
      <c r="A375" s="3" t="s">
        <v>1210</v>
      </c>
      <c r="B375" s="1" t="s">
        <v>785</v>
      </c>
      <c r="C375" s="1" t="str">
        <f>MID(RIGHT(Таблица3[[#This Row],[ЦСР]],LEN(Таблица3[[#This Row],[ЦСР]])-2),1,3)</f>
        <v>830</v>
      </c>
      <c r="D37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5" s="1" t="s">
        <v>424</v>
      </c>
    </row>
    <row r="376" spans="1:5" x14ac:dyDescent="0.2">
      <c r="A376" s="3" t="s">
        <v>1211</v>
      </c>
      <c r="B376" s="1" t="s">
        <v>524</v>
      </c>
      <c r="C376" s="1" t="str">
        <f>MID(RIGHT(Таблица3[[#This Row],[ЦСР]],LEN(Таблица3[[#This Row],[ЦСР]])-2),1,3)</f>
        <v>830</v>
      </c>
      <c r="D37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6" s="1" t="s">
        <v>425</v>
      </c>
    </row>
    <row r="377" spans="1:5" x14ac:dyDescent="0.2">
      <c r="A377" s="3" t="s">
        <v>1212</v>
      </c>
      <c r="B377" s="1" t="s">
        <v>786</v>
      </c>
      <c r="C377" s="1" t="str">
        <f>MID(RIGHT(Таблица3[[#This Row],[ЦСР]],LEN(Таблица3[[#This Row],[ЦСР]])-2),1,3)</f>
        <v>830</v>
      </c>
      <c r="D37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7" s="1" t="s">
        <v>426</v>
      </c>
    </row>
    <row r="378" spans="1:5" x14ac:dyDescent="0.2">
      <c r="A378" s="3" t="s">
        <v>1213</v>
      </c>
      <c r="B378" s="1" t="s">
        <v>787</v>
      </c>
      <c r="C378" s="1" t="str">
        <f>MID(RIGHT(Таблица3[[#This Row],[ЦСР]],LEN(Таблица3[[#This Row],[ЦСР]])-2),1,3)</f>
        <v>900</v>
      </c>
      <c r="D37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8" s="1" t="s">
        <v>427</v>
      </c>
    </row>
    <row r="379" spans="1:5" x14ac:dyDescent="0.2">
      <c r="A379" s="3" t="s">
        <v>1214</v>
      </c>
      <c r="B379" s="1" t="s">
        <v>788</v>
      </c>
      <c r="C379" s="1" t="str">
        <f>MID(RIGHT(Таблица3[[#This Row],[ЦСР]],LEN(Таблица3[[#This Row],[ЦСР]])-2),1,3)</f>
        <v>910</v>
      </c>
      <c r="D37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79" s="1" t="s">
        <v>428</v>
      </c>
    </row>
    <row r="380" spans="1:5" x14ac:dyDescent="0.2">
      <c r="A380" s="3" t="s">
        <v>1215</v>
      </c>
      <c r="B380" s="1" t="s">
        <v>789</v>
      </c>
      <c r="C380" s="1" t="str">
        <f>MID(RIGHT(Таблица3[[#This Row],[ЦСР]],LEN(Таблица3[[#This Row],[ЦСР]])-2),1,3)</f>
        <v>910</v>
      </c>
      <c r="D38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0" s="1" t="s">
        <v>429</v>
      </c>
    </row>
    <row r="381" spans="1:5" x14ac:dyDescent="0.2">
      <c r="A381" s="3" t="s">
        <v>1216</v>
      </c>
      <c r="B381" s="1" t="s">
        <v>557</v>
      </c>
      <c r="C381" s="1" t="str">
        <f>MID(RIGHT(Таблица3[[#This Row],[ЦСР]],LEN(Таблица3[[#This Row],[ЦСР]])-2),1,3)</f>
        <v>910</v>
      </c>
      <c r="D38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1" s="1" t="s">
        <v>430</v>
      </c>
    </row>
    <row r="382" spans="1:5" x14ac:dyDescent="0.2">
      <c r="A382" s="3" t="s">
        <v>1217</v>
      </c>
      <c r="B382" s="1" t="s">
        <v>558</v>
      </c>
      <c r="C382" s="1" t="str">
        <f>MID(RIGHT(Таблица3[[#This Row],[ЦСР]],LEN(Таблица3[[#This Row],[ЦСР]])-2),1,3)</f>
        <v>910</v>
      </c>
      <c r="D38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2" s="1" t="s">
        <v>431</v>
      </c>
    </row>
    <row r="383" spans="1:5" x14ac:dyDescent="0.2">
      <c r="A383" s="3" t="s">
        <v>1218</v>
      </c>
      <c r="B383" s="1" t="s">
        <v>790</v>
      </c>
      <c r="C383" s="1" t="str">
        <f>MID(RIGHT(Таблица3[[#This Row],[ЦСР]],LEN(Таблица3[[#This Row],[ЦСР]])-2),1,3)</f>
        <v>920</v>
      </c>
      <c r="D38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3" s="1" t="s">
        <v>432</v>
      </c>
    </row>
    <row r="384" spans="1:5" x14ac:dyDescent="0.2">
      <c r="A384" s="3" t="s">
        <v>1219</v>
      </c>
      <c r="B384" s="1" t="s">
        <v>791</v>
      </c>
      <c r="C384" s="1" t="str">
        <f>MID(RIGHT(Таблица3[[#This Row],[ЦСР]],LEN(Таблица3[[#This Row],[ЦСР]])-2),1,3)</f>
        <v>920</v>
      </c>
      <c r="D38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4" s="1" t="s">
        <v>433</v>
      </c>
    </row>
    <row r="385" spans="1:5" x14ac:dyDescent="0.2">
      <c r="A385" s="3" t="s">
        <v>1220</v>
      </c>
      <c r="B385" s="1" t="s">
        <v>792</v>
      </c>
      <c r="C385" s="1" t="str">
        <f>MID(RIGHT(Таблица3[[#This Row],[ЦСР]],LEN(Таблица3[[#This Row],[ЦСР]])-2),1,3)</f>
        <v>920</v>
      </c>
      <c r="D38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5" s="1" t="s">
        <v>434</v>
      </c>
    </row>
    <row r="386" spans="1:5" x14ac:dyDescent="0.2">
      <c r="A386" s="3" t="s">
        <v>1221</v>
      </c>
      <c r="B386" s="1" t="s">
        <v>793</v>
      </c>
      <c r="C386" s="1" t="str">
        <f>MID(RIGHT(Таблица3[[#This Row],[ЦСР]],LEN(Таблица3[[#This Row],[ЦСР]])-2),1,3)</f>
        <v>200</v>
      </c>
      <c r="D38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6" s="1" t="s">
        <v>435</v>
      </c>
    </row>
    <row r="387" spans="1:5" x14ac:dyDescent="0.2">
      <c r="A387" s="3" t="s">
        <v>1222</v>
      </c>
      <c r="B387" s="1" t="s">
        <v>794</v>
      </c>
      <c r="C387" s="1" t="str">
        <f>MID(RIGHT(Таблица3[[#This Row],[ЦСР]],LEN(Таблица3[[#This Row],[ЦСР]])-2),1,3)</f>
        <v>200</v>
      </c>
      <c r="D38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7" s="1" t="s">
        <v>436</v>
      </c>
    </row>
    <row r="388" spans="1:5" x14ac:dyDescent="0.2">
      <c r="A388" s="3" t="s">
        <v>1223</v>
      </c>
      <c r="B388" s="1" t="s">
        <v>524</v>
      </c>
      <c r="C388" s="1" t="str">
        <f>MID(RIGHT(Таблица3[[#This Row],[ЦСР]],LEN(Таблица3[[#This Row],[ЦСР]])-2),1,3)</f>
        <v>200</v>
      </c>
      <c r="D38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8" s="1" t="s">
        <v>437</v>
      </c>
    </row>
    <row r="389" spans="1:5" x14ac:dyDescent="0.2">
      <c r="A389" s="3" t="s">
        <v>1224</v>
      </c>
      <c r="B389" s="1" t="s">
        <v>795</v>
      </c>
      <c r="C389" s="1" t="str">
        <f>MID(RIGHT(Таблица3[[#This Row],[ЦСР]],LEN(Таблица3[[#This Row],[ЦСР]])-2),1,3)</f>
        <v>200</v>
      </c>
      <c r="D38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89" s="1" t="s">
        <v>438</v>
      </c>
    </row>
    <row r="390" spans="1:5" x14ac:dyDescent="0.2">
      <c r="A390" s="3" t="s">
        <v>1225</v>
      </c>
      <c r="B390" s="1" t="s">
        <v>557</v>
      </c>
      <c r="C390" s="1" t="str">
        <f>MID(RIGHT(Таблица3[[#This Row],[ЦСР]],LEN(Таблица3[[#This Row],[ЦСР]])-2),1,3)</f>
        <v>200</v>
      </c>
      <c r="D39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0" s="1" t="s">
        <v>439</v>
      </c>
    </row>
    <row r="391" spans="1:5" x14ac:dyDescent="0.2">
      <c r="A391" s="3" t="s">
        <v>1226</v>
      </c>
      <c r="B391" s="1" t="s">
        <v>558</v>
      </c>
      <c r="C391" s="1" t="str">
        <f>MID(RIGHT(Таблица3[[#This Row],[ЦСР]],LEN(Таблица3[[#This Row],[ЦСР]])-2),1,3)</f>
        <v>200</v>
      </c>
      <c r="D39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1" s="1" t="s">
        <v>440</v>
      </c>
    </row>
    <row r="392" spans="1:5" x14ac:dyDescent="0.2">
      <c r="A392" s="3" t="s">
        <v>1227</v>
      </c>
      <c r="B392" s="1" t="s">
        <v>796</v>
      </c>
      <c r="C392" s="1" t="str">
        <f>MID(RIGHT(Таблица3[[#This Row],[ЦСР]],LEN(Таблица3[[#This Row],[ЦСР]])-2),1,3)</f>
        <v>200</v>
      </c>
      <c r="D39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2" s="1" t="s">
        <v>441</v>
      </c>
    </row>
    <row r="393" spans="1:5" x14ac:dyDescent="0.2">
      <c r="A393" s="3" t="s">
        <v>1228</v>
      </c>
      <c r="B393" s="1" t="s">
        <v>797</v>
      </c>
      <c r="C393" s="1" t="str">
        <f>MID(RIGHT(Таблица3[[#This Row],[ЦСР]],LEN(Таблица3[[#This Row],[ЦСР]])-2),1,3)</f>
        <v>200</v>
      </c>
      <c r="D39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3" s="1" t="s">
        <v>442</v>
      </c>
    </row>
    <row r="394" spans="1:5" x14ac:dyDescent="0.2">
      <c r="A394" s="3" t="s">
        <v>1229</v>
      </c>
      <c r="B394" s="1" t="s">
        <v>524</v>
      </c>
      <c r="C394" s="1" t="str">
        <f>MID(RIGHT(Таблица3[[#This Row],[ЦСР]],LEN(Таблица3[[#This Row],[ЦСР]])-2),1,3)</f>
        <v>200</v>
      </c>
      <c r="D39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4" s="1" t="s">
        <v>443</v>
      </c>
    </row>
    <row r="395" spans="1:5" x14ac:dyDescent="0.2">
      <c r="A395" s="3" t="s">
        <v>1230</v>
      </c>
      <c r="B395" s="1" t="s">
        <v>798</v>
      </c>
      <c r="C395" s="1" t="str">
        <f>MID(RIGHT(Таблица3[[#This Row],[ЦСР]],LEN(Таблица3[[#This Row],[ЦСР]])-2),1,3)</f>
        <v>200</v>
      </c>
      <c r="D39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5" s="1" t="s">
        <v>444</v>
      </c>
    </row>
    <row r="396" spans="1:5" x14ac:dyDescent="0.2">
      <c r="A396" s="3" t="s">
        <v>1231</v>
      </c>
      <c r="B396" s="1" t="s">
        <v>524</v>
      </c>
      <c r="C396" s="1" t="str">
        <f>MID(RIGHT(Таблица3[[#This Row],[ЦСР]],LEN(Таблица3[[#This Row],[ЦСР]])-2),1,3)</f>
        <v>200</v>
      </c>
      <c r="D39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6" s="1" t="s">
        <v>445</v>
      </c>
    </row>
    <row r="397" spans="1:5" x14ac:dyDescent="0.2">
      <c r="A397" s="3" t="s">
        <v>1232</v>
      </c>
      <c r="B397" s="1" t="s">
        <v>799</v>
      </c>
      <c r="C397" s="1" t="str">
        <f>MID(RIGHT(Таблица3[[#This Row],[ЦСР]],LEN(Таблица3[[#This Row],[ЦСР]])-2),1,3)</f>
        <v>300</v>
      </c>
      <c r="D39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7" s="1" t="s">
        <v>446</v>
      </c>
    </row>
    <row r="398" spans="1:5" x14ac:dyDescent="0.2">
      <c r="A398" s="3" t="s">
        <v>1233</v>
      </c>
      <c r="B398" s="1" t="s">
        <v>800</v>
      </c>
      <c r="C398" s="1" t="str">
        <f>MID(RIGHT(Таблица3[[#This Row],[ЦСР]],LEN(Таблица3[[#This Row],[ЦСР]])-2),1,3)</f>
        <v>310</v>
      </c>
      <c r="D39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8" s="1" t="s">
        <v>447</v>
      </c>
    </row>
    <row r="399" spans="1:5" x14ac:dyDescent="0.2">
      <c r="A399" s="3" t="s">
        <v>1234</v>
      </c>
      <c r="B399" s="1" t="s">
        <v>801</v>
      </c>
      <c r="C399" s="1" t="str">
        <f>MID(RIGHT(Таблица3[[#This Row],[ЦСР]],LEN(Таблица3[[#This Row],[ЦСР]])-2),1,3)</f>
        <v>310</v>
      </c>
      <c r="D39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399" s="1" t="s">
        <v>448</v>
      </c>
    </row>
    <row r="400" spans="1:5" x14ac:dyDescent="0.2">
      <c r="A400" s="3" t="s">
        <v>1235</v>
      </c>
      <c r="B400" s="1" t="s">
        <v>802</v>
      </c>
      <c r="C400" s="1" t="str">
        <f>MID(RIGHT(Таблица3[[#This Row],[ЦСР]],LEN(Таблица3[[#This Row],[ЦСР]])-2),1,3)</f>
        <v>310</v>
      </c>
      <c r="D40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0" s="1" t="s">
        <v>449</v>
      </c>
    </row>
    <row r="401" spans="1:5" x14ac:dyDescent="0.2">
      <c r="A401" s="3" t="s">
        <v>1236</v>
      </c>
      <c r="B401" s="1" t="s">
        <v>803</v>
      </c>
      <c r="C401" s="1" t="str">
        <f>MID(RIGHT(Таблица3[[#This Row],[ЦСР]],LEN(Таблица3[[#This Row],[ЦСР]])-2),1,3)</f>
        <v>310</v>
      </c>
      <c r="D40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1" s="1" t="s">
        <v>450</v>
      </c>
    </row>
    <row r="402" spans="1:5" x14ac:dyDescent="0.2">
      <c r="A402" s="3" t="s">
        <v>1237</v>
      </c>
      <c r="B402" s="1" t="s">
        <v>804</v>
      </c>
      <c r="C402" s="1" t="str">
        <f>MID(RIGHT(Таблица3[[#This Row],[ЦСР]],LEN(Таблица3[[#This Row],[ЦСР]])-2),1,3)</f>
        <v>310</v>
      </c>
      <c r="D40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2" s="1" t="s">
        <v>451</v>
      </c>
    </row>
    <row r="403" spans="1:5" x14ac:dyDescent="0.2">
      <c r="A403" s="3" t="s">
        <v>1238</v>
      </c>
      <c r="B403" s="1" t="s">
        <v>805</v>
      </c>
      <c r="C403" s="1" t="str">
        <f>MID(RIGHT(Таблица3[[#This Row],[ЦСР]],LEN(Таблица3[[#This Row],[ЦСР]])-2),1,3)</f>
        <v>310</v>
      </c>
      <c r="D40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3" s="1" t="s">
        <v>452</v>
      </c>
    </row>
    <row r="404" spans="1:5" x14ac:dyDescent="0.2">
      <c r="A404" s="3" t="s">
        <v>1239</v>
      </c>
      <c r="B404" s="1" t="s">
        <v>806</v>
      </c>
      <c r="C404" s="1" t="str">
        <f>MID(RIGHT(Таблица3[[#This Row],[ЦСР]],LEN(Таблица3[[#This Row],[ЦСР]])-2),1,3)</f>
        <v>310</v>
      </c>
      <c r="D40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4" s="1" t="s">
        <v>453</v>
      </c>
    </row>
    <row r="405" spans="1:5" x14ac:dyDescent="0.2">
      <c r="A405" s="3" t="s">
        <v>1240</v>
      </c>
      <c r="B405" s="1" t="s">
        <v>524</v>
      </c>
      <c r="C405" s="1" t="str">
        <f>MID(RIGHT(Таблица3[[#This Row],[ЦСР]],LEN(Таблица3[[#This Row],[ЦСР]])-2),1,3)</f>
        <v>310</v>
      </c>
      <c r="D40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5" s="1" t="s">
        <v>454</v>
      </c>
    </row>
    <row r="406" spans="1:5" x14ac:dyDescent="0.2">
      <c r="A406" s="3" t="s">
        <v>1241</v>
      </c>
      <c r="B406" s="1" t="s">
        <v>807</v>
      </c>
      <c r="C406" s="1" t="str">
        <f>MID(RIGHT(Таблица3[[#This Row],[ЦСР]],LEN(Таблица3[[#This Row],[ЦСР]])-2),1,3)</f>
        <v>310</v>
      </c>
      <c r="D40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6" s="1" t="s">
        <v>455</v>
      </c>
    </row>
    <row r="407" spans="1:5" x14ac:dyDescent="0.2">
      <c r="A407" s="3" t="s">
        <v>1242</v>
      </c>
      <c r="B407" s="1" t="s">
        <v>524</v>
      </c>
      <c r="C407" s="1" t="str">
        <f>MID(RIGHT(Таблица3[[#This Row],[ЦСР]],LEN(Таблица3[[#This Row],[ЦСР]])-2),1,3)</f>
        <v>310</v>
      </c>
      <c r="D40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7" s="1" t="s">
        <v>456</v>
      </c>
    </row>
    <row r="408" spans="1:5" x14ac:dyDescent="0.2">
      <c r="A408" s="3" t="s">
        <v>1243</v>
      </c>
      <c r="B408" s="1" t="s">
        <v>808</v>
      </c>
      <c r="C408" s="1" t="str">
        <f>MID(RIGHT(Таблица3[[#This Row],[ЦСР]],LEN(Таблица3[[#This Row],[ЦСР]])-2),1,3)</f>
        <v>310</v>
      </c>
      <c r="D40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8" s="1" t="s">
        <v>457</v>
      </c>
    </row>
    <row r="409" spans="1:5" x14ac:dyDescent="0.2">
      <c r="A409" s="3" t="s">
        <v>1244</v>
      </c>
      <c r="B409" s="1" t="s">
        <v>809</v>
      </c>
      <c r="C409" s="1" t="str">
        <f>MID(RIGHT(Таблица3[[#This Row],[ЦСР]],LEN(Таблица3[[#This Row],[ЦСР]])-2),1,3)</f>
        <v>320</v>
      </c>
      <c r="D40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09" s="1" t="s">
        <v>458</v>
      </c>
    </row>
    <row r="410" spans="1:5" x14ac:dyDescent="0.2">
      <c r="A410" s="3" t="s">
        <v>1245</v>
      </c>
      <c r="B410" s="1" t="s">
        <v>810</v>
      </c>
      <c r="C410" s="1" t="str">
        <f>MID(RIGHT(Таблица3[[#This Row],[ЦСР]],LEN(Таблица3[[#This Row],[ЦСР]])-2),1,3)</f>
        <v>320</v>
      </c>
      <c r="D41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0" s="1" t="s">
        <v>459</v>
      </c>
    </row>
    <row r="411" spans="1:5" x14ac:dyDescent="0.2">
      <c r="A411" s="3" t="s">
        <v>1246</v>
      </c>
      <c r="B411" s="1" t="s">
        <v>524</v>
      </c>
      <c r="C411" s="1" t="str">
        <f>MID(RIGHT(Таблица3[[#This Row],[ЦСР]],LEN(Таблица3[[#This Row],[ЦСР]])-2),1,3)</f>
        <v>320</v>
      </c>
      <c r="D41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1" s="1" t="s">
        <v>460</v>
      </c>
    </row>
    <row r="412" spans="1:5" x14ac:dyDescent="0.2">
      <c r="A412" s="3" t="s">
        <v>1247</v>
      </c>
      <c r="B412" s="1" t="s">
        <v>811</v>
      </c>
      <c r="C412" s="1" t="str">
        <f>MID(RIGHT(Таблица3[[#This Row],[ЦСР]],LEN(Таблица3[[#This Row],[ЦСР]])-2),1,3)</f>
        <v>320</v>
      </c>
      <c r="D41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2" s="1" t="s">
        <v>461</v>
      </c>
    </row>
    <row r="413" spans="1:5" x14ac:dyDescent="0.2">
      <c r="A413" s="3" t="s">
        <v>1248</v>
      </c>
      <c r="B413" s="1" t="s">
        <v>524</v>
      </c>
      <c r="C413" s="1" t="str">
        <f>MID(RIGHT(Таблица3[[#This Row],[ЦСР]],LEN(Таблица3[[#This Row],[ЦСР]])-2),1,3)</f>
        <v>320</v>
      </c>
      <c r="D41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3" s="1" t="s">
        <v>462</v>
      </c>
    </row>
    <row r="414" spans="1:5" x14ac:dyDescent="0.2">
      <c r="A414" s="3" t="s">
        <v>1249</v>
      </c>
      <c r="B414" s="1" t="s">
        <v>812</v>
      </c>
      <c r="C414" s="1" t="str">
        <f>MID(RIGHT(Таблица3[[#This Row],[ЦСР]],LEN(Таблица3[[#This Row],[ЦСР]])-2),1,3)</f>
        <v>320</v>
      </c>
      <c r="D41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4" s="1" t="s">
        <v>463</v>
      </c>
    </row>
    <row r="415" spans="1:5" x14ac:dyDescent="0.2">
      <c r="A415" s="3" t="s">
        <v>1250</v>
      </c>
      <c r="B415" s="1" t="s">
        <v>804</v>
      </c>
      <c r="C415" s="1" t="str">
        <f>MID(RIGHT(Таблица3[[#This Row],[ЦСР]],LEN(Таблица3[[#This Row],[ЦСР]])-2),1,3)</f>
        <v>320</v>
      </c>
      <c r="D41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5" s="1" t="s">
        <v>464</v>
      </c>
    </row>
    <row r="416" spans="1:5" x14ac:dyDescent="0.2">
      <c r="A416" s="3" t="s">
        <v>1251</v>
      </c>
      <c r="B416" s="1" t="s">
        <v>524</v>
      </c>
      <c r="C416" s="1" t="str">
        <f>MID(RIGHT(Таблица3[[#This Row],[ЦСР]],LEN(Таблица3[[#This Row],[ЦСР]])-2),1,3)</f>
        <v>320</v>
      </c>
      <c r="D41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6" s="1" t="s">
        <v>465</v>
      </c>
    </row>
    <row r="417" spans="1:5" x14ac:dyDescent="0.2">
      <c r="A417" s="3" t="s">
        <v>1252</v>
      </c>
      <c r="B417" s="1" t="s">
        <v>805</v>
      </c>
      <c r="C417" s="1" t="str">
        <f>MID(RIGHT(Таблица3[[#This Row],[ЦСР]],LEN(Таблица3[[#This Row],[ЦСР]])-2),1,3)</f>
        <v>320</v>
      </c>
      <c r="D41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7" s="1" t="s">
        <v>466</v>
      </c>
    </row>
    <row r="418" spans="1:5" x14ac:dyDescent="0.2">
      <c r="A418" s="3" t="s">
        <v>1253</v>
      </c>
      <c r="B418" s="1" t="s">
        <v>813</v>
      </c>
      <c r="C418" s="1" t="str">
        <f>MID(RIGHT(Таблица3[[#This Row],[ЦСР]],LEN(Таблица3[[#This Row],[ЦСР]])-2),1,3)</f>
        <v>320</v>
      </c>
      <c r="D41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8" s="1" t="s">
        <v>467</v>
      </c>
    </row>
    <row r="419" spans="1:5" x14ac:dyDescent="0.2">
      <c r="A419" s="3" t="s">
        <v>1254</v>
      </c>
      <c r="B419" s="1" t="s">
        <v>524</v>
      </c>
      <c r="C419" s="1" t="str">
        <f>MID(RIGHT(Таблица3[[#This Row],[ЦСР]],LEN(Таблица3[[#This Row],[ЦСР]])-2),1,3)</f>
        <v>320</v>
      </c>
      <c r="D41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19" s="1" t="s">
        <v>468</v>
      </c>
    </row>
    <row r="420" spans="1:5" x14ac:dyDescent="0.2">
      <c r="A420" s="3" t="s">
        <v>1255</v>
      </c>
      <c r="B420" s="1" t="s">
        <v>814</v>
      </c>
      <c r="C420" s="1" t="str">
        <f>MID(RIGHT(Таблица3[[#This Row],[ЦСР]],LEN(Таблица3[[#This Row],[ЦСР]])-2),1,3)</f>
        <v>320</v>
      </c>
      <c r="D42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0" s="1" t="s">
        <v>469</v>
      </c>
    </row>
    <row r="421" spans="1:5" x14ac:dyDescent="0.2">
      <c r="A421" s="3" t="s">
        <v>1256</v>
      </c>
      <c r="B421" s="1" t="s">
        <v>804</v>
      </c>
      <c r="C421" s="1" t="str">
        <f>MID(RIGHT(Таблица3[[#This Row],[ЦСР]],LEN(Таблица3[[#This Row],[ЦСР]])-2),1,3)</f>
        <v>320</v>
      </c>
      <c r="D42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1" s="1" t="s">
        <v>470</v>
      </c>
    </row>
    <row r="422" spans="1:5" x14ac:dyDescent="0.2">
      <c r="A422" s="3" t="s">
        <v>1257</v>
      </c>
      <c r="B422" s="1" t="s">
        <v>524</v>
      </c>
      <c r="C422" s="1" t="str">
        <f>MID(RIGHT(Таблица3[[#This Row],[ЦСР]],LEN(Таблица3[[#This Row],[ЦСР]])-2),1,3)</f>
        <v>320</v>
      </c>
      <c r="D42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2" s="1" t="s">
        <v>471</v>
      </c>
    </row>
    <row r="423" spans="1:5" x14ac:dyDescent="0.2">
      <c r="A423" s="3" t="s">
        <v>1258</v>
      </c>
      <c r="B423" s="1" t="s">
        <v>805</v>
      </c>
      <c r="C423" s="1" t="str">
        <f>MID(RIGHT(Таблица3[[#This Row],[ЦСР]],LEN(Таблица3[[#This Row],[ЦСР]])-2),1,3)</f>
        <v>320</v>
      </c>
      <c r="D42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3" s="1" t="s">
        <v>472</v>
      </c>
    </row>
    <row r="424" spans="1:5" x14ac:dyDescent="0.2">
      <c r="A424" s="3" t="s">
        <v>1259</v>
      </c>
      <c r="B424" s="1" t="s">
        <v>815</v>
      </c>
      <c r="C424" s="1" t="str">
        <f>MID(RIGHT(Таблица3[[#This Row],[ЦСР]],LEN(Таблица3[[#This Row],[ЦСР]])-2),1,3)</f>
        <v>400</v>
      </c>
      <c r="D42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4" s="1" t="s">
        <v>473</v>
      </c>
    </row>
    <row r="425" spans="1:5" x14ac:dyDescent="0.2">
      <c r="A425" s="3" t="s">
        <v>1260</v>
      </c>
      <c r="B425" s="1" t="s">
        <v>816</v>
      </c>
      <c r="C425" s="1" t="str">
        <f>MID(RIGHT(Таблица3[[#This Row],[ЦСР]],LEN(Таблица3[[#This Row],[ЦСР]])-2),1,3)</f>
        <v>400</v>
      </c>
      <c r="D42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5" s="1" t="s">
        <v>474</v>
      </c>
    </row>
    <row r="426" spans="1:5" x14ac:dyDescent="0.2">
      <c r="A426" s="3" t="s">
        <v>1261</v>
      </c>
      <c r="B426" s="1" t="s">
        <v>817</v>
      </c>
      <c r="C426" s="1" t="str">
        <f>MID(RIGHT(Таблица3[[#This Row],[ЦСР]],LEN(Таблица3[[#This Row],[ЦСР]])-2),1,3)</f>
        <v>400</v>
      </c>
      <c r="D42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6" s="1" t="s">
        <v>475</v>
      </c>
    </row>
    <row r="427" spans="1:5" x14ac:dyDescent="0.2">
      <c r="A427" s="3" t="s">
        <v>1262</v>
      </c>
      <c r="B427" s="1" t="s">
        <v>524</v>
      </c>
      <c r="C427" s="1" t="str">
        <f>MID(RIGHT(Таблица3[[#This Row],[ЦСР]],LEN(Таблица3[[#This Row],[ЦСР]])-2),1,3)</f>
        <v>400</v>
      </c>
      <c r="D42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7" s="1" t="s">
        <v>476</v>
      </c>
    </row>
    <row r="428" spans="1:5" x14ac:dyDescent="0.2">
      <c r="A428" s="3" t="s">
        <v>1263</v>
      </c>
      <c r="B428" s="1" t="s">
        <v>818</v>
      </c>
      <c r="C428" s="1" t="str">
        <f>MID(RIGHT(Таблица3[[#This Row],[ЦСР]],LEN(Таблица3[[#This Row],[ЦСР]])-2),1,3)</f>
        <v>400</v>
      </c>
      <c r="D42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8" s="1" t="s">
        <v>477</v>
      </c>
    </row>
    <row r="429" spans="1:5" x14ac:dyDescent="0.2">
      <c r="A429" s="3" t="s">
        <v>1264</v>
      </c>
      <c r="B429" s="1" t="s">
        <v>523</v>
      </c>
      <c r="C429" s="1" t="str">
        <f>MID(RIGHT(Таблица3[[#This Row],[ЦСР]],LEN(Таблица3[[#This Row],[ЦСР]])-2),1,3)</f>
        <v>400</v>
      </c>
      <c r="D42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29" s="1" t="s">
        <v>478</v>
      </c>
    </row>
    <row r="430" spans="1:5" x14ac:dyDescent="0.2">
      <c r="A430" s="3" t="s">
        <v>1265</v>
      </c>
      <c r="B430" s="1" t="s">
        <v>524</v>
      </c>
      <c r="C430" s="1" t="str">
        <f>MID(RIGHT(Таблица3[[#This Row],[ЦСР]],LEN(Таблица3[[#This Row],[ЦСР]])-2),1,3)</f>
        <v>400</v>
      </c>
      <c r="D43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0" s="1" t="s">
        <v>479</v>
      </c>
    </row>
    <row r="431" spans="1:5" x14ac:dyDescent="0.2">
      <c r="A431" s="3" t="s">
        <v>1266</v>
      </c>
      <c r="B431" s="1" t="s">
        <v>819</v>
      </c>
      <c r="C431" s="1" t="str">
        <f>MID(RIGHT(Таблица3[[#This Row],[ЦСР]],LEN(Таблица3[[#This Row],[ЦСР]])-2),1,3)</f>
        <v>500</v>
      </c>
      <c r="D43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1" s="1" t="s">
        <v>480</v>
      </c>
    </row>
    <row r="432" spans="1:5" x14ac:dyDescent="0.2">
      <c r="A432" s="3" t="s">
        <v>1267</v>
      </c>
      <c r="B432" s="1" t="s">
        <v>820</v>
      </c>
      <c r="C432" s="1" t="str">
        <f>MID(RIGHT(Таблица3[[#This Row],[ЦСР]],LEN(Таблица3[[#This Row],[ЦСР]])-2),1,3)</f>
        <v>500</v>
      </c>
      <c r="D43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2" s="1" t="s">
        <v>481</v>
      </c>
    </row>
    <row r="433" spans="1:5" x14ac:dyDescent="0.2">
      <c r="A433" s="3" t="s">
        <v>1268</v>
      </c>
      <c r="B433" s="1" t="s">
        <v>821</v>
      </c>
      <c r="C433" s="1" t="str">
        <f>MID(RIGHT(Таблица3[[#This Row],[ЦСР]],LEN(Таблица3[[#This Row],[ЦСР]])-2),1,3)</f>
        <v>500</v>
      </c>
      <c r="D43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3" s="1" t="s">
        <v>482</v>
      </c>
    </row>
    <row r="434" spans="1:5" x14ac:dyDescent="0.2">
      <c r="A434" s="3" t="s">
        <v>1269</v>
      </c>
      <c r="B434" s="1" t="s">
        <v>822</v>
      </c>
      <c r="C434" s="1" t="str">
        <f>MID(RIGHT(Таблица3[[#This Row],[ЦСР]],LEN(Таблица3[[#This Row],[ЦСР]])-2),1,3)</f>
        <v>500</v>
      </c>
      <c r="D43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4" s="1" t="s">
        <v>483</v>
      </c>
    </row>
    <row r="435" spans="1:5" x14ac:dyDescent="0.2">
      <c r="A435" s="3" t="s">
        <v>1270</v>
      </c>
      <c r="B435" s="1" t="s">
        <v>823</v>
      </c>
      <c r="C435" s="1" t="str">
        <f>MID(RIGHT(Таблица3[[#This Row],[ЦСР]],LEN(Таблица3[[#This Row],[ЦСР]])-2),1,3)</f>
        <v>500</v>
      </c>
      <c r="D43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5" s="1" t="s">
        <v>484</v>
      </c>
    </row>
    <row r="436" spans="1:5" x14ac:dyDescent="0.2">
      <c r="A436" s="3" t="s">
        <v>1271</v>
      </c>
      <c r="B436" s="1" t="s">
        <v>824</v>
      </c>
      <c r="C436" s="1" t="str">
        <f>MID(RIGHT(Таблица3[[#This Row],[ЦСР]],LEN(Таблица3[[#This Row],[ЦСР]])-2),1,3)</f>
        <v>500</v>
      </c>
      <c r="D43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6" s="1" t="s">
        <v>485</v>
      </c>
    </row>
    <row r="437" spans="1:5" x14ac:dyDescent="0.2">
      <c r="A437" s="3" t="s">
        <v>1272</v>
      </c>
      <c r="B437" s="1" t="s">
        <v>825</v>
      </c>
      <c r="C437" s="1" t="str">
        <f>MID(RIGHT(Таблица3[[#This Row],[ЦСР]],LEN(Таблица3[[#This Row],[ЦСР]])-2),1,3)</f>
        <v>500</v>
      </c>
      <c r="D43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7" s="1" t="s">
        <v>486</v>
      </c>
    </row>
    <row r="438" spans="1:5" x14ac:dyDescent="0.2">
      <c r="A438" s="3" t="s">
        <v>1273</v>
      </c>
      <c r="B438" s="1" t="s">
        <v>826</v>
      </c>
      <c r="C438" s="1" t="str">
        <f>MID(RIGHT(Таблица3[[#This Row],[ЦСР]],LEN(Таблица3[[#This Row],[ЦСР]])-2),1,3)</f>
        <v>500</v>
      </c>
      <c r="D43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8" s="1" t="s">
        <v>487</v>
      </c>
    </row>
    <row r="439" spans="1:5" x14ac:dyDescent="0.2">
      <c r="A439" s="3" t="s">
        <v>1274</v>
      </c>
      <c r="B439" s="1" t="s">
        <v>827</v>
      </c>
      <c r="C439" s="1" t="str">
        <f>MID(RIGHT(Таблица3[[#This Row],[ЦСР]],LEN(Таблица3[[#This Row],[ЦСР]])-2),1,3)</f>
        <v>000</v>
      </c>
      <c r="D43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39" s="1" t="s">
        <v>488</v>
      </c>
    </row>
    <row r="440" spans="1:5" x14ac:dyDescent="0.2">
      <c r="A440" s="3" t="s">
        <v>1275</v>
      </c>
      <c r="B440" s="1" t="s">
        <v>828</v>
      </c>
      <c r="C440" s="1" t="str">
        <f>MID(RIGHT(Таблица3[[#This Row],[ЦСР]],LEN(Таблица3[[#This Row],[ЦСР]])-2),1,3)</f>
        <v>000</v>
      </c>
      <c r="D44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0" s="1" t="s">
        <v>489</v>
      </c>
    </row>
    <row r="441" spans="1:5" x14ac:dyDescent="0.2">
      <c r="A441" s="3" t="s">
        <v>1276</v>
      </c>
      <c r="B441" s="1" t="s">
        <v>829</v>
      </c>
      <c r="C441" s="1" t="str">
        <f>MID(RIGHT(Таблица3[[#This Row],[ЦСР]],LEN(Таблица3[[#This Row],[ЦСР]])-2),1,3)</f>
        <v>000</v>
      </c>
      <c r="D44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1" s="1" t="s">
        <v>490</v>
      </c>
    </row>
    <row r="442" spans="1:5" x14ac:dyDescent="0.2">
      <c r="A442" s="3" t="s">
        <v>1277</v>
      </c>
      <c r="B442" s="1" t="s">
        <v>830</v>
      </c>
      <c r="C442" s="1" t="str">
        <f>MID(RIGHT(Таблица3[[#This Row],[ЦСР]],LEN(Таблица3[[#This Row],[ЦСР]])-2),1,3)</f>
        <v>000</v>
      </c>
      <c r="D44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2" s="1" t="s">
        <v>491</v>
      </c>
    </row>
    <row r="443" spans="1:5" x14ac:dyDescent="0.2">
      <c r="A443" s="3" t="s">
        <v>1278</v>
      </c>
      <c r="B443" s="1" t="s">
        <v>831</v>
      </c>
      <c r="C443" s="1" t="str">
        <f>MID(RIGHT(Таблица3[[#This Row],[ЦСР]],LEN(Таблица3[[#This Row],[ЦСР]])-2),1,3)</f>
        <v>000</v>
      </c>
      <c r="D44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3" s="1" t="s">
        <v>492</v>
      </c>
    </row>
    <row r="444" spans="1:5" x14ac:dyDescent="0.2">
      <c r="A444" s="3" t="s">
        <v>1279</v>
      </c>
      <c r="B444" s="1" t="s">
        <v>832</v>
      </c>
      <c r="C444" s="1" t="str">
        <f>MID(RIGHT(Таблица3[[#This Row],[ЦСР]],LEN(Таблица3[[#This Row],[ЦСР]])-2),1,3)</f>
        <v>000</v>
      </c>
      <c r="D44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4" s="1" t="s">
        <v>493</v>
      </c>
    </row>
    <row r="445" spans="1:5" x14ac:dyDescent="0.2">
      <c r="A445" s="3" t="s">
        <v>1280</v>
      </c>
      <c r="B445" s="1" t="s">
        <v>557</v>
      </c>
      <c r="C445" s="1" t="str">
        <f>MID(RIGHT(Таблица3[[#This Row],[ЦСР]],LEN(Таблица3[[#This Row],[ЦСР]])-2),1,3)</f>
        <v>000</v>
      </c>
      <c r="D44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5" s="1" t="s">
        <v>494</v>
      </c>
    </row>
    <row r="446" spans="1:5" x14ac:dyDescent="0.2">
      <c r="A446" s="3" t="s">
        <v>1281</v>
      </c>
      <c r="B446" s="1" t="s">
        <v>833</v>
      </c>
      <c r="C446" s="1" t="str">
        <f>MID(RIGHT(Таблица3[[#This Row],[ЦСР]],LEN(Таблица3[[#This Row],[ЦСР]])-2),1,3)</f>
        <v>000</v>
      </c>
      <c r="D44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6" s="1" t="s">
        <v>495</v>
      </c>
    </row>
    <row r="447" spans="1:5" x14ac:dyDescent="0.2">
      <c r="A447" s="3" t="s">
        <v>1282</v>
      </c>
      <c r="B447" s="1" t="s">
        <v>834</v>
      </c>
      <c r="C447" s="1" t="str">
        <f>MID(RIGHT(Таблица3[[#This Row],[ЦСР]],LEN(Таблица3[[#This Row],[ЦСР]])-2),1,3)</f>
        <v>000</v>
      </c>
      <c r="D44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7" s="1" t="s">
        <v>496</v>
      </c>
    </row>
    <row r="448" spans="1:5" x14ac:dyDescent="0.2">
      <c r="A448" s="3" t="s">
        <v>1283</v>
      </c>
      <c r="B448" s="1" t="s">
        <v>835</v>
      </c>
      <c r="C448" s="1" t="str">
        <f>MID(RIGHT(Таблица3[[#This Row],[ЦСР]],LEN(Таблица3[[#This Row],[ЦСР]])-2),1,3)</f>
        <v>000</v>
      </c>
      <c r="D44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8" s="1" t="s">
        <v>497</v>
      </c>
    </row>
    <row r="449" spans="1:5" x14ac:dyDescent="0.2">
      <c r="A449" s="3" t="s">
        <v>1284</v>
      </c>
      <c r="B449" s="1" t="s">
        <v>558</v>
      </c>
      <c r="C449" s="1" t="str">
        <f>MID(RIGHT(Таблица3[[#This Row],[ЦСР]],LEN(Таблица3[[#This Row],[ЦСР]])-2),1,3)</f>
        <v>000</v>
      </c>
      <c r="D44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49" s="1" t="s">
        <v>498</v>
      </c>
    </row>
    <row r="450" spans="1:5" x14ac:dyDescent="0.2">
      <c r="A450" s="3" t="s">
        <v>1285</v>
      </c>
      <c r="B450" s="1" t="s">
        <v>836</v>
      </c>
      <c r="C450" s="1" t="str">
        <f>MID(RIGHT(Таблица3[[#This Row],[ЦСР]],LEN(Таблица3[[#This Row],[ЦСР]])-2),1,3)</f>
        <v>000</v>
      </c>
      <c r="D450"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0" s="1" t="s">
        <v>499</v>
      </c>
    </row>
    <row r="451" spans="1:5" x14ac:dyDescent="0.2">
      <c r="A451" s="3" t="s">
        <v>1286</v>
      </c>
      <c r="B451" s="1" t="s">
        <v>837</v>
      </c>
      <c r="C451" s="1" t="str">
        <f>MID(RIGHT(Таблица3[[#This Row],[ЦСР]],LEN(Таблица3[[#This Row],[ЦСР]])-2),1,3)</f>
        <v>000</v>
      </c>
      <c r="D451"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1" s="1" t="s">
        <v>500</v>
      </c>
    </row>
    <row r="452" spans="1:5" x14ac:dyDescent="0.2">
      <c r="A452" s="3" t="s">
        <v>1287</v>
      </c>
      <c r="B452" s="1" t="s">
        <v>838</v>
      </c>
      <c r="C452" s="1" t="str">
        <f>MID(RIGHT(Таблица3[[#This Row],[ЦСР]],LEN(Таблица3[[#This Row],[ЦСР]])-2),1,3)</f>
        <v>000</v>
      </c>
      <c r="D452"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2" s="1" t="s">
        <v>501</v>
      </c>
    </row>
    <row r="453" spans="1:5" x14ac:dyDescent="0.2">
      <c r="A453" s="3" t="s">
        <v>1288</v>
      </c>
      <c r="B453" s="1" t="s">
        <v>839</v>
      </c>
      <c r="C453" s="1" t="str">
        <f>MID(RIGHT(Таблица3[[#This Row],[ЦСР]],LEN(Таблица3[[#This Row],[ЦСР]])-2),1,3)</f>
        <v>000</v>
      </c>
      <c r="D453"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3" s="1" t="s">
        <v>502</v>
      </c>
    </row>
    <row r="454" spans="1:5" x14ac:dyDescent="0.2">
      <c r="A454" s="3" t="s">
        <v>1289</v>
      </c>
      <c r="B454" s="1" t="s">
        <v>840</v>
      </c>
      <c r="C454" s="1" t="str">
        <f>MID(RIGHT(Таблица3[[#This Row],[ЦСР]],LEN(Таблица3[[#This Row],[ЦСР]])-2),1,3)</f>
        <v>000</v>
      </c>
      <c r="D454"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4" s="1" t="s">
        <v>503</v>
      </c>
    </row>
    <row r="455" spans="1:5" x14ac:dyDescent="0.2">
      <c r="A455" s="3" t="s">
        <v>1290</v>
      </c>
      <c r="B455" s="1" t="s">
        <v>841</v>
      </c>
      <c r="C455" s="1" t="str">
        <f>MID(RIGHT(Таблица3[[#This Row],[ЦСР]],LEN(Таблица3[[#This Row],[ЦСР]])-2),1,3)</f>
        <v>000</v>
      </c>
      <c r="D455"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5" s="1" t="s">
        <v>504</v>
      </c>
    </row>
    <row r="456" spans="1:5" x14ac:dyDescent="0.2">
      <c r="A456" s="3" t="s">
        <v>1291</v>
      </c>
      <c r="B456" s="1" t="s">
        <v>842</v>
      </c>
      <c r="C456" s="1" t="str">
        <f>MID(RIGHT(Таблица3[[#This Row],[ЦСР]],LEN(Таблица3[[#This Row],[ЦСР]])-2),1,3)</f>
        <v>000</v>
      </c>
      <c r="D456"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6" s="1" t="s">
        <v>505</v>
      </c>
    </row>
    <row r="457" spans="1:5" x14ac:dyDescent="0.2">
      <c r="A457" s="3" t="s">
        <v>1292</v>
      </c>
      <c r="B457" s="1" t="s">
        <v>843</v>
      </c>
      <c r="C457" s="1" t="str">
        <f>MID(RIGHT(Таблица3[[#This Row],[ЦСР]],LEN(Таблица3[[#This Row],[ЦСР]])-2),1,3)</f>
        <v>000</v>
      </c>
      <c r="D457"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7" s="1" t="s">
        <v>506</v>
      </c>
    </row>
    <row r="458" spans="1:5" x14ac:dyDescent="0.2">
      <c r="A458" s="3" t="s">
        <v>1293</v>
      </c>
      <c r="B458" s="1" t="s">
        <v>844</v>
      </c>
      <c r="C458" s="1" t="str">
        <f>MID(RIGHT(Таблица3[[#This Row],[ЦСР]],LEN(Таблица3[[#This Row],[ЦСР]])-2),1,3)</f>
        <v>00W</v>
      </c>
      <c r="D458"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8" s="1" t="s">
        <v>507</v>
      </c>
    </row>
    <row r="459" spans="1:5" x14ac:dyDescent="0.2">
      <c r="A459" s="3" t="s">
        <v>1294</v>
      </c>
      <c r="B459" s="1" t="s">
        <v>845</v>
      </c>
      <c r="C459" s="1" t="str">
        <f>MID(RIGHT(Таблица3[[#This Row],[ЦСР]],LEN(Таблица3[[#This Row],[ЦСР]])-2),1,3)</f>
        <v>00W</v>
      </c>
      <c r="D459" s="1" t="str">
        <f>IF(LEFT(Таблица3[[#This Row],[ЦСР]],5)="06302","1.3.2",IF(LEFT(Таблица3[[#This Row],[ЦСР]],5)="06301","1.3.1",IF(LEFT(Таблица3[[#This Row],[ЦСР]],5)="06202","1.2.2",IF(LEFT(Таблица3[[#This Row],[ЦСР]],5)="06201","1.2.1",IF(LEFT(Таблица3[[#This Row],[ЦСР]],5)="06103","1.1.4",IF(Таблица3[[#This Row],[ЦСР]]="0610199990","1.1.1",IF(OR(Таблица3[[#This Row],[ЦСР]]="0610282050",Таблица3[[#This Row],[ЦСР]]="06102S2050"),"1.1.3",IF(Таблица3[[#This Row],[ЦСР]]="0610220010","1.1.2",IF(Таблица3[[#This Row],[ЦСР]]="061P550810","1.1.5",IF(LEFT(Таблица3[[#This Row],[ЦСР]],2)="06",CONCATENATE(LEFT(Таблица3[[#This Row],[номер подпрограммы]],1),".",RIGHT(Таблица3[[#This Row],[номер подпрограммы]],1)),""))))))))))</f>
        <v/>
      </c>
      <c r="E459" s="1" t="s">
        <v>508</v>
      </c>
    </row>
  </sheetData>
  <phoneticPr fontId="3" type="noConversion"/>
  <pageMargins left="0.7" right="0.7" top="0.75" bottom="0.75" header="0.3" footer="0.3"/>
  <pageSetup paperSize="9"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89"/>
  <sheetViews>
    <sheetView workbookViewId="0">
      <selection activeCell="B139" sqref="B139"/>
    </sheetView>
  </sheetViews>
  <sheetFormatPr defaultRowHeight="15" x14ac:dyDescent="0.25"/>
  <cols>
    <col min="2" max="2" width="131.85546875" customWidth="1"/>
    <col min="3" max="3" width="40" customWidth="1"/>
  </cols>
  <sheetData>
    <row r="1" spans="1:3" x14ac:dyDescent="0.25">
      <c r="A1" t="s">
        <v>1385</v>
      </c>
      <c r="B1" t="s">
        <v>4</v>
      </c>
      <c r="C1" t="s">
        <v>1446</v>
      </c>
    </row>
    <row r="2" spans="1:3" x14ac:dyDescent="0.25">
      <c r="A2">
        <v>0</v>
      </c>
      <c r="B2" t="s">
        <v>1298</v>
      </c>
    </row>
    <row r="3" spans="1:3" x14ac:dyDescent="0.25">
      <c r="A3">
        <v>100000</v>
      </c>
      <c r="B3" t="s">
        <v>1299</v>
      </c>
      <c r="C3" t="s">
        <v>1299</v>
      </c>
    </row>
    <row r="4" spans="1:3" x14ac:dyDescent="0.25">
      <c r="A4">
        <v>100010</v>
      </c>
      <c r="B4" t="s">
        <v>1300</v>
      </c>
      <c r="C4" t="s">
        <v>1299</v>
      </c>
    </row>
    <row r="5" spans="1:3" x14ac:dyDescent="0.25">
      <c r="A5">
        <v>100020</v>
      </c>
      <c r="B5" t="s">
        <v>1301</v>
      </c>
      <c r="C5" t="s">
        <v>1299</v>
      </c>
    </row>
    <row r="6" spans="1:3" x14ac:dyDescent="0.25">
      <c r="A6">
        <v>100030</v>
      </c>
      <c r="B6" t="s">
        <v>1302</v>
      </c>
      <c r="C6" t="s">
        <v>1299</v>
      </c>
    </row>
    <row r="7" spans="1:3" x14ac:dyDescent="0.25">
      <c r="A7">
        <v>200000</v>
      </c>
      <c r="B7" t="s">
        <v>1303</v>
      </c>
      <c r="C7" t="s">
        <v>1447</v>
      </c>
    </row>
    <row r="8" spans="1:3" x14ac:dyDescent="0.25">
      <c r="A8">
        <v>200010</v>
      </c>
      <c r="B8" t="s">
        <v>1304</v>
      </c>
      <c r="C8" t="s">
        <v>1447</v>
      </c>
    </row>
    <row r="9" spans="1:3" x14ac:dyDescent="0.25">
      <c r="A9">
        <v>200011</v>
      </c>
      <c r="B9" t="s">
        <v>1305</v>
      </c>
      <c r="C9" t="s">
        <v>1447</v>
      </c>
    </row>
    <row r="10" spans="1:3" x14ac:dyDescent="0.25">
      <c r="A10">
        <v>200020</v>
      </c>
      <c r="B10" t="s">
        <v>1306</v>
      </c>
      <c r="C10" t="s">
        <v>1447</v>
      </c>
    </row>
    <row r="11" spans="1:3" x14ac:dyDescent="0.25">
      <c r="A11">
        <v>200021</v>
      </c>
      <c r="B11" t="s">
        <v>1307</v>
      </c>
      <c r="C11" t="s">
        <v>1447</v>
      </c>
    </row>
    <row r="12" spans="1:3" x14ac:dyDescent="0.25">
      <c r="A12">
        <v>200022</v>
      </c>
      <c r="B12" t="s">
        <v>1308</v>
      </c>
      <c r="C12" t="s">
        <v>1447</v>
      </c>
    </row>
    <row r="13" spans="1:3" x14ac:dyDescent="0.25">
      <c r="A13">
        <v>200030</v>
      </c>
      <c r="B13" t="s">
        <v>1309</v>
      </c>
      <c r="C13" t="s">
        <v>1447</v>
      </c>
    </row>
    <row r="14" spans="1:3" x14ac:dyDescent="0.25">
      <c r="A14">
        <v>200031</v>
      </c>
      <c r="B14" t="s">
        <v>1310</v>
      </c>
      <c r="C14" t="s">
        <v>1447</v>
      </c>
    </row>
    <row r="15" spans="1:3" x14ac:dyDescent="0.25">
      <c r="A15">
        <v>200032</v>
      </c>
      <c r="B15" t="s">
        <v>1311</v>
      </c>
      <c r="C15" t="s">
        <v>1447</v>
      </c>
    </row>
    <row r="16" spans="1:3" x14ac:dyDescent="0.25">
      <c r="A16">
        <v>200033</v>
      </c>
      <c r="B16" t="s">
        <v>1312</v>
      </c>
      <c r="C16" t="s">
        <v>1447</v>
      </c>
    </row>
    <row r="17" spans="1:3" x14ac:dyDescent="0.25">
      <c r="A17">
        <v>300000</v>
      </c>
      <c r="B17" t="s">
        <v>1313</v>
      </c>
      <c r="C17" t="s">
        <v>1313</v>
      </c>
    </row>
    <row r="18" spans="1:3" x14ac:dyDescent="0.25">
      <c r="A18">
        <v>300010</v>
      </c>
      <c r="B18" t="s">
        <v>1314</v>
      </c>
      <c r="C18" t="s">
        <v>1313</v>
      </c>
    </row>
    <row r="19" spans="1:3" x14ac:dyDescent="0.25">
      <c r="A19">
        <v>300020</v>
      </c>
      <c r="B19" t="s">
        <v>1315</v>
      </c>
      <c r="C19" t="s">
        <v>1313</v>
      </c>
    </row>
    <row r="20" spans="1:3" x14ac:dyDescent="0.25">
      <c r="A20">
        <v>300769</v>
      </c>
      <c r="B20" t="s">
        <v>1316</v>
      </c>
      <c r="C20" t="s">
        <v>1313</v>
      </c>
    </row>
    <row r="21" spans="1:3" x14ac:dyDescent="0.25">
      <c r="A21">
        <v>300770</v>
      </c>
      <c r="B21" t="s">
        <v>1317</v>
      </c>
      <c r="C21" t="s">
        <v>1313</v>
      </c>
    </row>
    <row r="22" spans="1:3" x14ac:dyDescent="0.25">
      <c r="A22">
        <v>300771</v>
      </c>
      <c r="B22" t="s">
        <v>1318</v>
      </c>
      <c r="C22" t="s">
        <v>1313</v>
      </c>
    </row>
    <row r="23" spans="1:3" x14ac:dyDescent="0.25">
      <c r="A23">
        <v>300772</v>
      </c>
      <c r="B23" t="s">
        <v>1319</v>
      </c>
      <c r="C23" t="s">
        <v>1313</v>
      </c>
    </row>
    <row r="24" spans="1:3" x14ac:dyDescent="0.25">
      <c r="A24">
        <v>300775</v>
      </c>
      <c r="B24" t="s">
        <v>1320</v>
      </c>
      <c r="C24" t="s">
        <v>1313</v>
      </c>
    </row>
    <row r="25" spans="1:3" x14ac:dyDescent="0.25">
      <c r="A25">
        <v>300776</v>
      </c>
      <c r="B25" t="s">
        <v>1321</v>
      </c>
      <c r="C25" t="s">
        <v>1313</v>
      </c>
    </row>
    <row r="26" spans="1:3" x14ac:dyDescent="0.25">
      <c r="A26">
        <v>300777</v>
      </c>
      <c r="B26" t="s">
        <v>1322</v>
      </c>
      <c r="C26" t="s">
        <v>1313</v>
      </c>
    </row>
    <row r="27" spans="1:3" x14ac:dyDescent="0.25">
      <c r="A27">
        <v>300779</v>
      </c>
      <c r="B27" t="s">
        <v>1323</v>
      </c>
      <c r="C27" t="s">
        <v>1313</v>
      </c>
    </row>
    <row r="28" spans="1:3" x14ac:dyDescent="0.25">
      <c r="A28">
        <v>300781</v>
      </c>
      <c r="B28" t="s">
        <v>1324</v>
      </c>
      <c r="C28" t="s">
        <v>1313</v>
      </c>
    </row>
    <row r="29" spans="1:3" x14ac:dyDescent="0.25">
      <c r="A29">
        <v>400000</v>
      </c>
      <c r="B29" t="s">
        <v>1325</v>
      </c>
      <c r="C29" t="s">
        <v>1448</v>
      </c>
    </row>
    <row r="30" spans="1:3" x14ac:dyDescent="0.25">
      <c r="A30">
        <v>400010</v>
      </c>
      <c r="B30" t="s">
        <v>1326</v>
      </c>
      <c r="C30" t="s">
        <v>1448</v>
      </c>
    </row>
    <row r="31" spans="1:3" x14ac:dyDescent="0.25">
      <c r="A31">
        <v>400011</v>
      </c>
      <c r="B31" t="s">
        <v>1327</v>
      </c>
      <c r="C31" t="s">
        <v>1448</v>
      </c>
    </row>
    <row r="32" spans="1:3" x14ac:dyDescent="0.25">
      <c r="A32">
        <v>400020</v>
      </c>
      <c r="B32" t="s">
        <v>1328</v>
      </c>
      <c r="C32" t="s">
        <v>1448</v>
      </c>
    </row>
    <row r="33" spans="1:3" x14ac:dyDescent="0.25">
      <c r="A33">
        <v>400040</v>
      </c>
      <c r="B33" t="s">
        <v>1329</v>
      </c>
      <c r="C33" t="s">
        <v>1448</v>
      </c>
    </row>
    <row r="34" spans="1:3" x14ac:dyDescent="0.25">
      <c r="A34">
        <v>400050</v>
      </c>
      <c r="B34" t="s">
        <v>1330</v>
      </c>
      <c r="C34" t="s">
        <v>1448</v>
      </c>
    </row>
    <row r="35" spans="1:3" x14ac:dyDescent="0.25">
      <c r="A35">
        <v>400051</v>
      </c>
      <c r="B35" t="s">
        <v>1331</v>
      </c>
      <c r="C35" t="s">
        <v>1448</v>
      </c>
    </row>
    <row r="36" spans="1:3" x14ac:dyDescent="0.25">
      <c r="A36">
        <v>400052</v>
      </c>
      <c r="B36" t="s">
        <v>1332</v>
      </c>
      <c r="C36" t="s">
        <v>1448</v>
      </c>
    </row>
    <row r="37" spans="1:3" x14ac:dyDescent="0.25">
      <c r="A37">
        <v>400053</v>
      </c>
      <c r="B37" t="s">
        <v>1333</v>
      </c>
      <c r="C37" t="s">
        <v>1448</v>
      </c>
    </row>
    <row r="38" spans="1:3" x14ac:dyDescent="0.25">
      <c r="A38">
        <v>400054</v>
      </c>
      <c r="B38" t="s">
        <v>1334</v>
      </c>
      <c r="C38" t="s">
        <v>1448</v>
      </c>
    </row>
    <row r="39" spans="1:3" x14ac:dyDescent="0.25">
      <c r="A39">
        <v>400060</v>
      </c>
      <c r="B39" t="s">
        <v>1335</v>
      </c>
      <c r="C39" t="s">
        <v>1448</v>
      </c>
    </row>
    <row r="40" spans="1:3" x14ac:dyDescent="0.25">
      <c r="A40">
        <v>400070</v>
      </c>
      <c r="B40" t="s">
        <v>1336</v>
      </c>
      <c r="C40" t="s">
        <v>1448</v>
      </c>
    </row>
    <row r="41" spans="1:3" x14ac:dyDescent="0.25">
      <c r="A41">
        <v>400080</v>
      </c>
      <c r="B41" t="s">
        <v>1337</v>
      </c>
      <c r="C41" t="s">
        <v>1448</v>
      </c>
    </row>
    <row r="42" spans="1:3" x14ac:dyDescent="0.25">
      <c r="A42">
        <v>400090</v>
      </c>
      <c r="B42" t="s">
        <v>1338</v>
      </c>
      <c r="C42" t="s">
        <v>1448</v>
      </c>
    </row>
    <row r="43" spans="1:3" x14ac:dyDescent="0.25">
      <c r="A43">
        <v>400100</v>
      </c>
      <c r="B43" t="s">
        <v>1339</v>
      </c>
      <c r="C43" t="s">
        <v>1448</v>
      </c>
    </row>
    <row r="44" spans="1:3" x14ac:dyDescent="0.25">
      <c r="A44">
        <v>500000</v>
      </c>
      <c r="B44" t="s">
        <v>1340</v>
      </c>
      <c r="C44" t="s">
        <v>1449</v>
      </c>
    </row>
    <row r="45" spans="1:3" x14ac:dyDescent="0.25">
      <c r="A45">
        <v>500010</v>
      </c>
      <c r="B45" t="s">
        <v>1341</v>
      </c>
      <c r="C45" t="s">
        <v>1449</v>
      </c>
    </row>
    <row r="46" spans="1:3" x14ac:dyDescent="0.25">
      <c r="A46">
        <v>500020</v>
      </c>
      <c r="B46" t="s">
        <v>1342</v>
      </c>
      <c r="C46" t="s">
        <v>1449</v>
      </c>
    </row>
    <row r="47" spans="1:3" x14ac:dyDescent="0.25">
      <c r="A47">
        <v>530010</v>
      </c>
      <c r="B47" t="s">
        <v>1343</v>
      </c>
      <c r="C47" t="s">
        <v>1449</v>
      </c>
    </row>
    <row r="48" spans="1:3" x14ac:dyDescent="0.25">
      <c r="A48">
        <v>530020</v>
      </c>
      <c r="B48" t="s">
        <v>1344</v>
      </c>
      <c r="C48" t="s">
        <v>1449</v>
      </c>
    </row>
    <row r="49" spans="1:3" x14ac:dyDescent="0.25">
      <c r="A49">
        <v>600000</v>
      </c>
      <c r="B49" t="s">
        <v>1345</v>
      </c>
    </row>
    <row r="50" spans="1:3" x14ac:dyDescent="0.25">
      <c r="A50">
        <v>640001</v>
      </c>
      <c r="B50" t="s">
        <v>1346</v>
      </c>
      <c r="C50" t="s">
        <v>1448</v>
      </c>
    </row>
    <row r="51" spans="1:3" x14ac:dyDescent="0.25">
      <c r="A51">
        <v>640002</v>
      </c>
      <c r="B51" t="s">
        <v>1347</v>
      </c>
      <c r="C51" t="s">
        <v>1450</v>
      </c>
    </row>
    <row r="52" spans="1:3" x14ac:dyDescent="0.25">
      <c r="A52">
        <v>640003</v>
      </c>
      <c r="B52" t="s">
        <v>1348</v>
      </c>
    </row>
    <row r="53" spans="1:3" x14ac:dyDescent="0.25">
      <c r="A53">
        <v>640110</v>
      </c>
      <c r="B53" t="s">
        <v>1349</v>
      </c>
      <c r="C53" t="s">
        <v>1299</v>
      </c>
    </row>
    <row r="54" spans="1:3" x14ac:dyDescent="0.25">
      <c r="A54">
        <v>640120</v>
      </c>
      <c r="B54" t="s">
        <v>1350</v>
      </c>
      <c r="C54" t="s">
        <v>1299</v>
      </c>
    </row>
    <row r="55" spans="1:3" x14ac:dyDescent="0.25">
      <c r="A55">
        <v>640130</v>
      </c>
      <c r="B55" t="s">
        <v>1351</v>
      </c>
      <c r="C55" t="s">
        <v>1299</v>
      </c>
    </row>
    <row r="56" spans="1:3" x14ac:dyDescent="0.25">
      <c r="A56">
        <v>640210</v>
      </c>
      <c r="B56" t="s">
        <v>1352</v>
      </c>
      <c r="C56" t="s">
        <v>1447</v>
      </c>
    </row>
    <row r="57" spans="1:3" x14ac:dyDescent="0.25">
      <c r="A57">
        <v>640220</v>
      </c>
      <c r="B57" t="s">
        <v>1353</v>
      </c>
      <c r="C57" t="s">
        <v>1447</v>
      </c>
    </row>
    <row r="58" spans="1:3" x14ac:dyDescent="0.25">
      <c r="A58">
        <v>640230</v>
      </c>
      <c r="B58" t="s">
        <v>1354</v>
      </c>
      <c r="C58" t="s">
        <v>1447</v>
      </c>
    </row>
    <row r="59" spans="1:3" x14ac:dyDescent="0.25">
      <c r="A59">
        <v>640231</v>
      </c>
      <c r="B59" t="s">
        <v>1355</v>
      </c>
      <c r="C59" t="s">
        <v>1447</v>
      </c>
    </row>
    <row r="60" spans="1:3" x14ac:dyDescent="0.25">
      <c r="A60">
        <v>640232</v>
      </c>
      <c r="B60" t="s">
        <v>1356</v>
      </c>
      <c r="C60" t="s">
        <v>1447</v>
      </c>
    </row>
    <row r="61" spans="1:3" x14ac:dyDescent="0.25">
      <c r="A61">
        <v>640375</v>
      </c>
      <c r="B61" t="s">
        <v>1357</v>
      </c>
    </row>
    <row r="62" spans="1:3" x14ac:dyDescent="0.25">
      <c r="A62">
        <v>640376</v>
      </c>
      <c r="B62" t="s">
        <v>1358</v>
      </c>
    </row>
    <row r="63" spans="1:3" x14ac:dyDescent="0.25">
      <c r="A63">
        <v>640377</v>
      </c>
      <c r="B63" t="s">
        <v>1359</v>
      </c>
    </row>
    <row r="64" spans="1:3" x14ac:dyDescent="0.25">
      <c r="A64">
        <v>640379</v>
      </c>
      <c r="B64" t="s">
        <v>1360</v>
      </c>
    </row>
    <row r="65" spans="1:3" x14ac:dyDescent="0.25">
      <c r="A65">
        <v>640381</v>
      </c>
      <c r="B65" t="s">
        <v>1361</v>
      </c>
    </row>
    <row r="66" spans="1:3" x14ac:dyDescent="0.25">
      <c r="A66">
        <v>700000</v>
      </c>
      <c r="B66" t="s">
        <v>1362</v>
      </c>
    </row>
    <row r="67" spans="1:3" x14ac:dyDescent="0.25">
      <c r="A67">
        <v>750001</v>
      </c>
      <c r="B67" t="s">
        <v>1363</v>
      </c>
      <c r="C67" t="s">
        <v>1448</v>
      </c>
    </row>
    <row r="68" spans="1:3" x14ac:dyDescent="0.25">
      <c r="A68">
        <v>750002</v>
      </c>
      <c r="B68" t="s">
        <v>1364</v>
      </c>
    </row>
    <row r="69" spans="1:3" x14ac:dyDescent="0.25">
      <c r="A69">
        <v>750003</v>
      </c>
      <c r="B69" t="s">
        <v>1365</v>
      </c>
    </row>
    <row r="70" spans="1:3" x14ac:dyDescent="0.25">
      <c r="A70">
        <v>750110</v>
      </c>
      <c r="B70" t="s">
        <v>1366</v>
      </c>
      <c r="C70" t="s">
        <v>1299</v>
      </c>
    </row>
    <row r="71" spans="1:3" x14ac:dyDescent="0.25">
      <c r="A71">
        <v>750130</v>
      </c>
      <c r="B71" t="s">
        <v>1367</v>
      </c>
      <c r="C71" t="s">
        <v>1299</v>
      </c>
    </row>
    <row r="72" spans="1:3" x14ac:dyDescent="0.25">
      <c r="A72">
        <v>750210</v>
      </c>
      <c r="B72" t="s">
        <v>1368</v>
      </c>
      <c r="C72" t="s">
        <v>1447</v>
      </c>
    </row>
    <row r="73" spans="1:3" x14ac:dyDescent="0.25">
      <c r="A73">
        <v>750220</v>
      </c>
      <c r="B73" t="s">
        <v>1369</v>
      </c>
      <c r="C73" t="s">
        <v>1447</v>
      </c>
    </row>
    <row r="74" spans="1:3" x14ac:dyDescent="0.25">
      <c r="A74">
        <v>800000</v>
      </c>
      <c r="B74" t="s">
        <v>1370</v>
      </c>
    </row>
    <row r="75" spans="1:3" x14ac:dyDescent="0.25">
      <c r="A75">
        <v>820001</v>
      </c>
      <c r="B75" t="s">
        <v>1371</v>
      </c>
    </row>
    <row r="76" spans="1:3" x14ac:dyDescent="0.25">
      <c r="A76">
        <v>820002</v>
      </c>
      <c r="B76" t="s">
        <v>1372</v>
      </c>
    </row>
    <row r="77" spans="1:3" x14ac:dyDescent="0.25">
      <c r="A77">
        <v>820003</v>
      </c>
      <c r="B77" t="s">
        <v>1373</v>
      </c>
    </row>
    <row r="78" spans="1:3" x14ac:dyDescent="0.25">
      <c r="A78">
        <v>820004</v>
      </c>
      <c r="B78" t="s">
        <v>1374</v>
      </c>
    </row>
    <row r="79" spans="1:3" x14ac:dyDescent="0.25">
      <c r="A79">
        <v>820005</v>
      </c>
      <c r="B79" t="s">
        <v>1375</v>
      </c>
    </row>
    <row r="80" spans="1:3" x14ac:dyDescent="0.25">
      <c r="A80">
        <v>820006</v>
      </c>
      <c r="B80" t="s">
        <v>1376</v>
      </c>
    </row>
    <row r="81" spans="1:3" x14ac:dyDescent="0.25">
      <c r="A81">
        <v>820007</v>
      </c>
      <c r="B81" t="s">
        <v>1377</v>
      </c>
    </row>
    <row r="82" spans="1:3" x14ac:dyDescent="0.25">
      <c r="A82">
        <v>820008</v>
      </c>
      <c r="B82" t="s">
        <v>1378</v>
      </c>
    </row>
    <row r="83" spans="1:3" x14ac:dyDescent="0.25">
      <c r="A83">
        <v>820009</v>
      </c>
      <c r="B83" t="s">
        <v>1379</v>
      </c>
    </row>
    <row r="84" spans="1:3" x14ac:dyDescent="0.25">
      <c r="A84">
        <v>830000</v>
      </c>
      <c r="B84" t="s">
        <v>1340</v>
      </c>
    </row>
    <row r="85" spans="1:3" x14ac:dyDescent="0.25">
      <c r="A85">
        <v>830001</v>
      </c>
      <c r="B85" t="s">
        <v>1380</v>
      </c>
    </row>
    <row r="86" spans="1:3" x14ac:dyDescent="0.25">
      <c r="A86">
        <v>880000</v>
      </c>
      <c r="B86" t="s">
        <v>1381</v>
      </c>
      <c r="C86" t="s">
        <v>1451</v>
      </c>
    </row>
    <row r="87" spans="1:3" x14ac:dyDescent="0.25">
      <c r="A87">
        <v>900000</v>
      </c>
      <c r="B87" t="s">
        <v>1382</v>
      </c>
    </row>
    <row r="88" spans="1:3" x14ac:dyDescent="0.25">
      <c r="A88">
        <v>990001</v>
      </c>
      <c r="B88" t="s">
        <v>1383</v>
      </c>
    </row>
    <row r="89" spans="1:3" x14ac:dyDescent="0.25">
      <c r="A89">
        <v>990002</v>
      </c>
      <c r="B89" t="s">
        <v>1384</v>
      </c>
    </row>
  </sheetData>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31"/>
  <sheetViews>
    <sheetView tabSelected="1" view="pageBreakPreview" zoomScale="60" zoomScaleNormal="60" workbookViewId="0">
      <pane xSplit="3" ySplit="4" topLeftCell="D5" activePane="bottomRight" state="frozen"/>
      <selection pane="topRight" activeCell="D1" sqref="D1"/>
      <selection pane="bottomLeft" activeCell="A5" sqref="A5"/>
      <selection pane="bottomRight" activeCell="K6" sqref="K6"/>
    </sheetView>
  </sheetViews>
  <sheetFormatPr defaultColWidth="9.140625" defaultRowHeight="18.75" outlineLevelRow="1" x14ac:dyDescent="0.25"/>
  <cols>
    <col min="1" max="1" width="10" style="24" customWidth="1"/>
    <col min="2" max="2" width="54.85546875" style="7" customWidth="1"/>
    <col min="3" max="3" width="13.140625" style="7" customWidth="1"/>
    <col min="4" max="4" width="25.42578125" style="7" customWidth="1"/>
    <col min="5" max="5" width="25.28515625" style="7" customWidth="1"/>
    <col min="6" max="6" width="23.28515625" style="7" customWidth="1"/>
    <col min="7" max="7" width="23.85546875" style="7" customWidth="1"/>
    <col min="8" max="8" width="25" style="21" customWidth="1"/>
    <col min="9" max="9" width="23.28515625" style="21" customWidth="1"/>
    <col min="10" max="10" width="21.7109375" style="21" customWidth="1"/>
    <col min="11" max="11" width="23.140625" style="21" customWidth="1"/>
    <col min="12" max="12" width="13.85546875" style="22" customWidth="1"/>
    <col min="13" max="13" width="14.42578125" style="22" customWidth="1"/>
    <col min="14" max="14" width="15.85546875" style="22" customWidth="1"/>
    <col min="15" max="15" width="13.5703125" style="22" customWidth="1"/>
    <col min="16" max="17" width="9.140625" style="7"/>
    <col min="18" max="18" width="14.42578125" style="7" bestFit="1" customWidth="1"/>
    <col min="19" max="19" width="16.140625" style="7" bestFit="1" customWidth="1"/>
    <col min="20" max="20" width="21.140625" style="7" bestFit="1" customWidth="1"/>
    <col min="21" max="21" width="24.85546875" style="7" customWidth="1"/>
    <col min="22" max="16384" width="9.140625" style="7"/>
  </cols>
  <sheetData>
    <row r="1" spans="1:21" ht="62.25" customHeight="1" x14ac:dyDescent="0.25">
      <c r="A1" s="60" t="s">
        <v>1398</v>
      </c>
      <c r="B1" s="61"/>
      <c r="C1" s="61"/>
      <c r="D1" s="61"/>
      <c r="E1" s="61"/>
      <c r="F1" s="61"/>
      <c r="G1" s="61"/>
      <c r="H1" s="61"/>
      <c r="I1" s="61"/>
      <c r="J1" s="61"/>
      <c r="K1" s="61"/>
      <c r="L1" s="61"/>
      <c r="M1" s="61"/>
      <c r="N1" s="61"/>
      <c r="O1" s="61"/>
    </row>
    <row r="2" spans="1:21" ht="57" customHeight="1" x14ac:dyDescent="0.25">
      <c r="A2" s="62" t="s">
        <v>1399</v>
      </c>
      <c r="B2" s="8" t="s">
        <v>1400</v>
      </c>
      <c r="C2" s="63" t="s">
        <v>1401</v>
      </c>
      <c r="D2" s="64" t="s">
        <v>1402</v>
      </c>
      <c r="E2" s="64"/>
      <c r="F2" s="64"/>
      <c r="G2" s="64"/>
      <c r="H2" s="65" t="s">
        <v>1459</v>
      </c>
      <c r="I2" s="65"/>
      <c r="J2" s="65"/>
      <c r="K2" s="65"/>
      <c r="L2" s="66" t="s">
        <v>1403</v>
      </c>
      <c r="M2" s="67"/>
      <c r="N2" s="67"/>
      <c r="O2" s="68"/>
      <c r="T2" s="9"/>
    </row>
    <row r="3" spans="1:21" ht="55.5" customHeight="1" x14ac:dyDescent="0.25">
      <c r="A3" s="62"/>
      <c r="B3" s="10" t="s">
        <v>1404</v>
      </c>
      <c r="C3" s="63"/>
      <c r="D3" s="11" t="s">
        <v>1405</v>
      </c>
      <c r="E3" s="11" t="s">
        <v>1406</v>
      </c>
      <c r="F3" s="11" t="s">
        <v>1407</v>
      </c>
      <c r="G3" s="11" t="s">
        <v>1408</v>
      </c>
      <c r="H3" s="11" t="s">
        <v>1405</v>
      </c>
      <c r="I3" s="11" t="s">
        <v>1406</v>
      </c>
      <c r="J3" s="11" t="s">
        <v>1407</v>
      </c>
      <c r="K3" s="11" t="s">
        <v>1408</v>
      </c>
      <c r="L3" s="12" t="s">
        <v>1405</v>
      </c>
      <c r="M3" s="12" t="s">
        <v>1406</v>
      </c>
      <c r="N3" s="12" t="s">
        <v>1407</v>
      </c>
      <c r="O3" s="12" t="s">
        <v>1408</v>
      </c>
      <c r="T3" s="13"/>
    </row>
    <row r="4" spans="1:21" x14ac:dyDescent="0.25">
      <c r="A4" s="14" t="s">
        <v>1409</v>
      </c>
      <c r="B4" s="14" t="s">
        <v>1410</v>
      </c>
      <c r="C4" s="14" t="s">
        <v>1411</v>
      </c>
      <c r="D4" s="14" t="s">
        <v>1412</v>
      </c>
      <c r="E4" s="14" t="s">
        <v>1413</v>
      </c>
      <c r="F4" s="14" t="s">
        <v>1414</v>
      </c>
      <c r="G4" s="14" t="s">
        <v>1415</v>
      </c>
      <c r="H4" s="14" t="s">
        <v>1416</v>
      </c>
      <c r="I4" s="14" t="s">
        <v>1417</v>
      </c>
      <c r="J4" s="14" t="s">
        <v>1418</v>
      </c>
      <c r="K4" s="14" t="s">
        <v>1419</v>
      </c>
      <c r="L4" s="14" t="s">
        <v>1420</v>
      </c>
      <c r="M4" s="14" t="s">
        <v>1421</v>
      </c>
      <c r="N4" s="14" t="s">
        <v>1422</v>
      </c>
      <c r="O4" s="14" t="s">
        <v>1423</v>
      </c>
    </row>
    <row r="5" spans="1:21" s="15" customFormat="1" ht="30.75" customHeight="1" x14ac:dyDescent="0.25">
      <c r="A5" s="53" t="s">
        <v>1424</v>
      </c>
      <c r="B5" s="54"/>
      <c r="C5" s="54"/>
      <c r="D5" s="54"/>
      <c r="E5" s="54"/>
      <c r="F5" s="54"/>
      <c r="G5" s="54"/>
      <c r="H5" s="54"/>
      <c r="I5" s="54"/>
      <c r="J5" s="54"/>
      <c r="K5" s="54"/>
      <c r="L5" s="54"/>
      <c r="M5" s="54"/>
      <c r="N5" s="54"/>
      <c r="O5" s="54"/>
      <c r="T5" s="16"/>
    </row>
    <row r="6" spans="1:21" ht="49.7" customHeight="1" x14ac:dyDescent="0.25">
      <c r="A6" s="28" t="s">
        <v>1409</v>
      </c>
      <c r="B6" s="55" t="s">
        <v>1425</v>
      </c>
      <c r="C6" s="55"/>
      <c r="D6" s="29">
        <f>D7+D14+D18</f>
        <v>1204188041</v>
      </c>
      <c r="E6" s="29">
        <f t="shared" ref="E6:K6" si="0">E7+E14+E18</f>
        <v>426717708.5</v>
      </c>
      <c r="F6" s="29">
        <f t="shared" si="0"/>
        <v>504851.5</v>
      </c>
      <c r="G6" s="29">
        <f t="shared" si="0"/>
        <v>776965481</v>
      </c>
      <c r="H6" s="29">
        <f t="shared" si="0"/>
        <v>960324570.04000008</v>
      </c>
      <c r="I6" s="29">
        <f t="shared" si="0"/>
        <v>416410032.77999997</v>
      </c>
      <c r="J6" s="29">
        <f t="shared" si="0"/>
        <v>504851.5</v>
      </c>
      <c r="K6" s="29">
        <f t="shared" si="0"/>
        <v>543409685.76000011</v>
      </c>
      <c r="L6" s="31">
        <f>IFERROR(H6/D6,0)</f>
        <v>0.79748721739713746</v>
      </c>
      <c r="M6" s="31">
        <f>IFERROR(I6/E6,0)</f>
        <v>0.97584427476367541</v>
      </c>
      <c r="N6" s="31">
        <f>IFERROR(J6/F6,0)</f>
        <v>1</v>
      </c>
      <c r="O6" s="31">
        <f>IFERROR(K6/G6,0)</f>
        <v>0.69940003648630578</v>
      </c>
    </row>
    <row r="7" spans="1:21" ht="79.5" customHeight="1" x14ac:dyDescent="0.25">
      <c r="A7" s="28" t="s">
        <v>1388</v>
      </c>
      <c r="B7" s="30" t="s">
        <v>599</v>
      </c>
      <c r="C7" s="30"/>
      <c r="D7" s="29">
        <f>SUM(D8:D13)</f>
        <v>669065668</v>
      </c>
      <c r="E7" s="29">
        <f t="shared" ref="E7:K7" si="1">SUM(E8:E13)</f>
        <v>25127308.5</v>
      </c>
      <c r="F7" s="29">
        <f t="shared" si="1"/>
        <v>504851.5</v>
      </c>
      <c r="G7" s="29">
        <f t="shared" si="1"/>
        <v>643433508</v>
      </c>
      <c r="H7" s="29">
        <f t="shared" si="1"/>
        <v>479416602.55000001</v>
      </c>
      <c r="I7" s="29">
        <f t="shared" si="1"/>
        <v>14969632.779999999</v>
      </c>
      <c r="J7" s="29">
        <f t="shared" si="1"/>
        <v>504851.5</v>
      </c>
      <c r="K7" s="29">
        <f t="shared" si="1"/>
        <v>463942118.27000004</v>
      </c>
      <c r="L7" s="31">
        <f t="shared" ref="L7:L20" si="2">IFERROR(H7/D7,0)</f>
        <v>0.71654641013503628</v>
      </c>
      <c r="M7" s="31">
        <f t="shared" ref="M7:M20" si="3">IFERROR(I7/E7,0)</f>
        <v>0.59575154179366241</v>
      </c>
      <c r="N7" s="31">
        <f t="shared" ref="N7:N20" si="4">IFERROR(J7/F7,0)</f>
        <v>1</v>
      </c>
      <c r="O7" s="31">
        <f t="shared" ref="O7:O20" si="5">IFERROR(K7/G7,0)</f>
        <v>0.72104127699547793</v>
      </c>
    </row>
    <row r="8" spans="1:21" s="40" customFormat="1" ht="55.5" customHeight="1" x14ac:dyDescent="0.25">
      <c r="A8" s="56" t="s">
        <v>1426</v>
      </c>
      <c r="B8" s="58" t="s">
        <v>1427</v>
      </c>
      <c r="C8" s="34" t="s">
        <v>1428</v>
      </c>
      <c r="D8" s="35">
        <f t="shared" ref="D8:D13" si="6">SUM(E8:G8)</f>
        <v>299170</v>
      </c>
      <c r="E8" s="36">
        <v>0</v>
      </c>
      <c r="F8" s="36">
        <v>0</v>
      </c>
      <c r="G8" s="36">
        <v>299170</v>
      </c>
      <c r="H8" s="37">
        <f t="shared" ref="H8:H13" si="7">SUM(I8:K8)</f>
        <v>275300</v>
      </c>
      <c r="I8" s="38">
        <v>0</v>
      </c>
      <c r="J8" s="38">
        <v>0</v>
      </c>
      <c r="K8" s="38">
        <v>275300</v>
      </c>
      <c r="L8" s="39">
        <f t="shared" si="2"/>
        <v>0.9202125881605776</v>
      </c>
      <c r="M8" s="39">
        <f>IFERROR(I8/E8,0)</f>
        <v>0</v>
      </c>
      <c r="N8" s="39">
        <f t="shared" si="4"/>
        <v>0</v>
      </c>
      <c r="O8" s="39">
        <f t="shared" si="5"/>
        <v>0.9202125881605776</v>
      </c>
    </row>
    <row r="9" spans="1:21" s="40" customFormat="1" ht="83.1" customHeight="1" x14ac:dyDescent="0.25">
      <c r="A9" s="57"/>
      <c r="B9" s="59"/>
      <c r="C9" s="34" t="s">
        <v>1429</v>
      </c>
      <c r="D9" s="35">
        <f t="shared" si="6"/>
        <v>5936701</v>
      </c>
      <c r="E9" s="36">
        <f>SUMIF(Свод!A:A,"1.1.1",Свод!F:F)</f>
        <v>0</v>
      </c>
      <c r="F9" s="36">
        <f>SUMIF(Свод!A:A,"1.1.1",Свод!G:G)</f>
        <v>0</v>
      </c>
      <c r="G9" s="36">
        <f>5936701</f>
        <v>5936701</v>
      </c>
      <c r="H9" s="37">
        <f t="shared" si="7"/>
        <v>4270977.04</v>
      </c>
      <c r="I9" s="38">
        <f>SUMIF(Свод!A:A,"1.1.1",Свод!I:I)</f>
        <v>0</v>
      </c>
      <c r="J9" s="38">
        <f>SUMIF(Свод!A:A,"1.1.1",Свод!J:J)</f>
        <v>0</v>
      </c>
      <c r="K9" s="38">
        <v>4270977.04</v>
      </c>
      <c r="L9" s="39">
        <f t="shared" si="2"/>
        <v>0.71941925995599243</v>
      </c>
      <c r="M9" s="39">
        <f t="shared" si="3"/>
        <v>0</v>
      </c>
      <c r="N9" s="39">
        <f t="shared" si="4"/>
        <v>0</v>
      </c>
      <c r="O9" s="39">
        <f t="shared" si="5"/>
        <v>0.71941925995599243</v>
      </c>
      <c r="T9" s="41"/>
      <c r="U9" s="41"/>
    </row>
    <row r="10" spans="1:21" s="40" customFormat="1" ht="42" customHeight="1" x14ac:dyDescent="0.25">
      <c r="A10" s="42" t="s">
        <v>1389</v>
      </c>
      <c r="B10" s="43" t="s">
        <v>547</v>
      </c>
      <c r="C10" s="34" t="s">
        <v>1429</v>
      </c>
      <c r="D10" s="35">
        <f t="shared" si="6"/>
        <v>745600</v>
      </c>
      <c r="E10" s="36">
        <f>SUMIF(Свод!A:A,"1.1.2",Свод!F:F)</f>
        <v>0</v>
      </c>
      <c r="F10" s="36">
        <f>SUMIF(Свод!A:A,"1.1.2",Свод!G:G)</f>
        <v>0</v>
      </c>
      <c r="G10" s="36">
        <v>745600</v>
      </c>
      <c r="H10" s="37">
        <f t="shared" si="7"/>
        <v>697200</v>
      </c>
      <c r="I10" s="38">
        <f>SUMIF(Свод!A:A,"1.1.2",Свод!I:I)</f>
        <v>0</v>
      </c>
      <c r="J10" s="38">
        <f>SUMIF(Свод!A:A,"1.1.2",Свод!J:J)</f>
        <v>0</v>
      </c>
      <c r="K10" s="36">
        <v>697200</v>
      </c>
      <c r="L10" s="39">
        <f t="shared" si="2"/>
        <v>0.93508583690987124</v>
      </c>
      <c r="M10" s="39">
        <f t="shared" si="3"/>
        <v>0</v>
      </c>
      <c r="N10" s="39">
        <f t="shared" si="4"/>
        <v>0</v>
      </c>
      <c r="O10" s="39">
        <f t="shared" si="5"/>
        <v>0.93508583690987124</v>
      </c>
      <c r="T10" s="41"/>
      <c r="U10" s="41"/>
    </row>
    <row r="11" spans="1:21" s="40" customFormat="1" ht="137.44999999999999" customHeight="1" x14ac:dyDescent="0.25">
      <c r="A11" s="44" t="s">
        <v>1390</v>
      </c>
      <c r="B11" s="43" t="s">
        <v>603</v>
      </c>
      <c r="C11" s="34" t="s">
        <v>1429</v>
      </c>
      <c r="D11" s="35">
        <f t="shared" si="6"/>
        <v>3175414</v>
      </c>
      <c r="E11" s="36">
        <f>SUMIF(Свод!A:A,"1.1.3",Свод!F:F)</f>
        <v>2381560</v>
      </c>
      <c r="F11" s="36">
        <f>SUMIF(Свод!A:A,"1.1.3",Свод!G:G)</f>
        <v>0</v>
      </c>
      <c r="G11" s="36">
        <v>793854</v>
      </c>
      <c r="H11" s="37">
        <f t="shared" si="7"/>
        <v>2568246.2400000002</v>
      </c>
      <c r="I11" s="38">
        <v>1926184.68</v>
      </c>
      <c r="J11" s="38">
        <f>SUMIF(Свод!A:A,"1.1.3",Свод!J:J)</f>
        <v>0</v>
      </c>
      <c r="K11" s="38">
        <v>642061.56000000006</v>
      </c>
      <c r="L11" s="39">
        <f t="shared" si="2"/>
        <v>0.80879099229265861</v>
      </c>
      <c r="M11" s="39">
        <f t="shared" si="3"/>
        <v>0.80879116209543322</v>
      </c>
      <c r="N11" s="39">
        <f t="shared" si="4"/>
        <v>0</v>
      </c>
      <c r="O11" s="39">
        <f t="shared" si="5"/>
        <v>0.8087904828847623</v>
      </c>
    </row>
    <row r="12" spans="1:21" s="40" customFormat="1" ht="62.85" customHeight="1" x14ac:dyDescent="0.25">
      <c r="A12" s="42" t="s">
        <v>1391</v>
      </c>
      <c r="B12" s="43" t="s">
        <v>1430</v>
      </c>
      <c r="C12" s="34" t="s">
        <v>1429</v>
      </c>
      <c r="D12" s="35">
        <f t="shared" si="6"/>
        <v>657727836</v>
      </c>
      <c r="E12" s="36">
        <f>SUMIF(Свод!A:A,"1.1.4",Свод!F:F)</f>
        <v>22128700</v>
      </c>
      <c r="F12" s="36">
        <f>SUMIF(Свод!A:A,"1.1.4",Свод!G:G)</f>
        <v>0</v>
      </c>
      <c r="G12" s="36">
        <v>635599136</v>
      </c>
      <c r="H12" s="37">
        <f t="shared" si="7"/>
        <v>470423932.27000004</v>
      </c>
      <c r="I12" s="38">
        <v>12426399.6</v>
      </c>
      <c r="J12" s="38">
        <f>SUMIF(Свод!A:A,"1.1.4",Свод!J:J)</f>
        <v>0</v>
      </c>
      <c r="K12" s="38">
        <v>457997532.67000002</v>
      </c>
      <c r="L12" s="39">
        <f t="shared" si="2"/>
        <v>0.71522582217426489</v>
      </c>
      <c r="M12" s="39">
        <f t="shared" si="3"/>
        <v>0.56155127052199183</v>
      </c>
      <c r="N12" s="39">
        <f t="shared" si="4"/>
        <v>0</v>
      </c>
      <c r="O12" s="39">
        <f t="shared" si="5"/>
        <v>0.72057607811159774</v>
      </c>
      <c r="T12" s="41"/>
    </row>
    <row r="13" spans="1:21" s="40" customFormat="1" ht="62.85" customHeight="1" x14ac:dyDescent="0.25">
      <c r="A13" s="42" t="s">
        <v>1392</v>
      </c>
      <c r="B13" s="43" t="s">
        <v>609</v>
      </c>
      <c r="C13" s="34" t="s">
        <v>1429</v>
      </c>
      <c r="D13" s="35">
        <f t="shared" si="6"/>
        <v>1180947</v>
      </c>
      <c r="E13" s="36">
        <v>617048.5</v>
      </c>
      <c r="F13" s="36">
        <v>504851.5</v>
      </c>
      <c r="G13" s="36">
        <v>59047</v>
      </c>
      <c r="H13" s="37">
        <f t="shared" si="7"/>
        <v>1180947</v>
      </c>
      <c r="I13" s="36">
        <v>617048.5</v>
      </c>
      <c r="J13" s="36">
        <v>504851.5</v>
      </c>
      <c r="K13" s="36">
        <v>59047</v>
      </c>
      <c r="L13" s="39">
        <f t="shared" si="2"/>
        <v>1</v>
      </c>
      <c r="M13" s="39">
        <f t="shared" si="3"/>
        <v>1</v>
      </c>
      <c r="N13" s="39">
        <f t="shared" si="4"/>
        <v>1</v>
      </c>
      <c r="O13" s="39">
        <f t="shared" si="5"/>
        <v>1</v>
      </c>
      <c r="R13" s="40">
        <f>SUMIF(Свод!A:A,"1.1.5",Свод!F:F)</f>
        <v>617048</v>
      </c>
      <c r="S13" s="40">
        <f>SUMIF(Свод!A:A,"1.1.5",Свод!G:G)</f>
        <v>504852</v>
      </c>
    </row>
    <row r="14" spans="1:21" s="45" customFormat="1" ht="69" customHeight="1" x14ac:dyDescent="0.25">
      <c r="A14" s="47" t="s">
        <v>1431</v>
      </c>
      <c r="B14" s="48" t="s">
        <v>611</v>
      </c>
      <c r="C14" s="49"/>
      <c r="D14" s="50">
        <f>SUM(D15:D17)</f>
        <v>508087742</v>
      </c>
      <c r="E14" s="50">
        <f t="shared" ref="E14:K14" si="8">SUM(E15:E17)</f>
        <v>401590400</v>
      </c>
      <c r="F14" s="50">
        <f t="shared" si="8"/>
        <v>0</v>
      </c>
      <c r="G14" s="50">
        <f t="shared" si="8"/>
        <v>106497342</v>
      </c>
      <c r="H14" s="50">
        <f t="shared" si="8"/>
        <v>465770911.36000001</v>
      </c>
      <c r="I14" s="50">
        <f t="shared" si="8"/>
        <v>401440400</v>
      </c>
      <c r="J14" s="50">
        <f t="shared" si="8"/>
        <v>0</v>
      </c>
      <c r="K14" s="50">
        <f t="shared" si="8"/>
        <v>64330511.359999999</v>
      </c>
      <c r="L14" s="51">
        <f t="shared" si="2"/>
        <v>0.91671353756060503</v>
      </c>
      <c r="M14" s="51">
        <f t="shared" si="3"/>
        <v>0.9996264850952612</v>
      </c>
      <c r="N14" s="51">
        <f t="shared" si="4"/>
        <v>0</v>
      </c>
      <c r="O14" s="51">
        <f t="shared" si="5"/>
        <v>0.60405743610014229</v>
      </c>
    </row>
    <row r="15" spans="1:21" s="40" customFormat="1" ht="80.650000000000006" customHeight="1" x14ac:dyDescent="0.25">
      <c r="A15" s="42" t="s">
        <v>1432</v>
      </c>
      <c r="B15" s="43" t="s">
        <v>1433</v>
      </c>
      <c r="C15" s="34" t="s">
        <v>1429</v>
      </c>
      <c r="D15" s="35">
        <f>SUM(E15:G15)</f>
        <v>460000</v>
      </c>
      <c r="E15" s="36">
        <v>460000</v>
      </c>
      <c r="F15" s="36">
        <f>SUMIF(Свод!A:A,"1.2.1",Свод!G:G)</f>
        <v>0</v>
      </c>
      <c r="G15" s="36">
        <f>SUMIF(Свод!A:A,"1.2.1",Свод!E:E)</f>
        <v>0</v>
      </c>
      <c r="H15" s="37">
        <f>SUM(I15:K15)</f>
        <v>310000</v>
      </c>
      <c r="I15" s="38">
        <v>310000</v>
      </c>
      <c r="J15" s="38">
        <f>SUMIF(Свод!A:A,"1.2.1",Свод!J:J)</f>
        <v>0</v>
      </c>
      <c r="K15" s="38">
        <f>SUMIF(Свод!A:A,"1.2.1",Свод!H:H)</f>
        <v>0</v>
      </c>
      <c r="L15" s="39">
        <f t="shared" si="2"/>
        <v>0.67391304347826086</v>
      </c>
      <c r="M15" s="39">
        <f t="shared" si="3"/>
        <v>0.67391304347826086</v>
      </c>
      <c r="N15" s="39">
        <f t="shared" si="4"/>
        <v>0</v>
      </c>
      <c r="O15" s="39">
        <f t="shared" si="5"/>
        <v>0</v>
      </c>
    </row>
    <row r="16" spans="1:21" s="40" customFormat="1" ht="42" customHeight="1" x14ac:dyDescent="0.25">
      <c r="A16" s="56" t="s">
        <v>1434</v>
      </c>
      <c r="B16" s="58" t="s">
        <v>1435</v>
      </c>
      <c r="C16" s="34" t="s">
        <v>1436</v>
      </c>
      <c r="D16" s="35">
        <f>SUM(E16:G16)</f>
        <v>507627742</v>
      </c>
      <c r="E16" s="36">
        <v>401130400</v>
      </c>
      <c r="F16" s="36">
        <v>0</v>
      </c>
      <c r="G16" s="36">
        <v>106497342</v>
      </c>
      <c r="H16" s="37">
        <f>SUM(I16:K16)</f>
        <v>465460911.36000001</v>
      </c>
      <c r="I16" s="38">
        <v>401130400</v>
      </c>
      <c r="J16" s="38">
        <v>0</v>
      </c>
      <c r="K16" s="38">
        <v>64330511.359999999</v>
      </c>
      <c r="L16" s="39">
        <f t="shared" si="2"/>
        <v>0.91693355750442818</v>
      </c>
      <c r="M16" s="39">
        <f t="shared" si="3"/>
        <v>1</v>
      </c>
      <c r="N16" s="39">
        <f t="shared" si="4"/>
        <v>0</v>
      </c>
      <c r="O16" s="39">
        <f t="shared" si="5"/>
        <v>0.60405743610014229</v>
      </c>
    </row>
    <row r="17" spans="1:15" s="40" customFormat="1" ht="52.35" customHeight="1" x14ac:dyDescent="0.25">
      <c r="A17" s="57"/>
      <c r="B17" s="59"/>
      <c r="C17" s="34" t="s">
        <v>1429</v>
      </c>
      <c r="D17" s="35">
        <f>SUM(E17:G17)</f>
        <v>0</v>
      </c>
      <c r="E17" s="36">
        <f>SUMIF(Свод!A:A,"1.2.2",Свод!F:F)</f>
        <v>0</v>
      </c>
      <c r="F17" s="36">
        <f>SUMIF(Свод!A:A,"1.2.2",Свод!G:G)</f>
        <v>0</v>
      </c>
      <c r="G17" s="36">
        <f>SUMIF(Свод!A:A,"1.2.2",Свод!E:E)</f>
        <v>0</v>
      </c>
      <c r="H17" s="37">
        <f>SUM(I17:K17)</f>
        <v>0</v>
      </c>
      <c r="I17" s="38">
        <f>SUMIF(Свод!A:A,"1.2.2",Свод!I:I)</f>
        <v>0</v>
      </c>
      <c r="J17" s="38">
        <f>SUMIF(Свод!A:A,"1.2.2",Свод!J:J)</f>
        <v>0</v>
      </c>
      <c r="K17" s="38">
        <f>SUMIF(Свод!A:A,"1.2.2",Свод!H:H)</f>
        <v>0</v>
      </c>
      <c r="L17" s="39">
        <f t="shared" si="2"/>
        <v>0</v>
      </c>
      <c r="M17" s="39">
        <f t="shared" si="3"/>
        <v>0</v>
      </c>
      <c r="N17" s="39">
        <f t="shared" si="4"/>
        <v>0</v>
      </c>
      <c r="O17" s="39">
        <f t="shared" si="5"/>
        <v>0</v>
      </c>
    </row>
    <row r="18" spans="1:15" s="45" customFormat="1" ht="62.25" customHeight="1" x14ac:dyDescent="0.25">
      <c r="A18" s="47" t="s">
        <v>1437</v>
      </c>
      <c r="B18" s="48" t="s">
        <v>616</v>
      </c>
      <c r="C18" s="52" t="s">
        <v>1429</v>
      </c>
      <c r="D18" s="50">
        <f>D19+D20</f>
        <v>27034631</v>
      </c>
      <c r="E18" s="50">
        <f t="shared" ref="E18:K18" si="9">E19+E20</f>
        <v>0</v>
      </c>
      <c r="F18" s="50">
        <f t="shared" si="9"/>
        <v>0</v>
      </c>
      <c r="G18" s="50">
        <f t="shared" si="9"/>
        <v>27034631</v>
      </c>
      <c r="H18" s="50">
        <f t="shared" si="9"/>
        <v>15137056.130000001</v>
      </c>
      <c r="I18" s="50">
        <f t="shared" si="9"/>
        <v>0</v>
      </c>
      <c r="J18" s="50">
        <f t="shared" si="9"/>
        <v>0</v>
      </c>
      <c r="K18" s="50">
        <f t="shared" si="9"/>
        <v>15137056.130000001</v>
      </c>
      <c r="L18" s="51">
        <f t="shared" si="2"/>
        <v>0.55991354681334471</v>
      </c>
      <c r="M18" s="51">
        <f t="shared" si="3"/>
        <v>0</v>
      </c>
      <c r="N18" s="51">
        <f t="shared" si="4"/>
        <v>0</v>
      </c>
      <c r="O18" s="51">
        <f t="shared" si="5"/>
        <v>0.55991354681334471</v>
      </c>
    </row>
    <row r="19" spans="1:15" s="40" customFormat="1" ht="69.400000000000006" customHeight="1" x14ac:dyDescent="0.25">
      <c r="A19" s="42" t="s">
        <v>1393</v>
      </c>
      <c r="B19" s="43" t="s">
        <v>1438</v>
      </c>
      <c r="C19" s="34" t="s">
        <v>1429</v>
      </c>
      <c r="D19" s="35">
        <f>SUM(E19:G19)</f>
        <v>26402641</v>
      </c>
      <c r="E19" s="36">
        <f>SUMIF(Свод!A:A,"1.3.1",Свод!F:F)</f>
        <v>0</v>
      </c>
      <c r="F19" s="36">
        <f>SUMIF(Свод!A:A,"1.3.1",Свод!G:G)</f>
        <v>0</v>
      </c>
      <c r="G19" s="36">
        <v>26402641</v>
      </c>
      <c r="H19" s="37">
        <f>SUM(I19:K19)</f>
        <v>15137056.130000001</v>
      </c>
      <c r="I19" s="38">
        <f>SUMIF(Свод!A:A,"1.3.1",Свод!I:I)</f>
        <v>0</v>
      </c>
      <c r="J19" s="38">
        <f>SUMIF(Свод!A:A,"1.3.1",Свод!J:J)</f>
        <v>0</v>
      </c>
      <c r="K19" s="38">
        <v>15137056.130000001</v>
      </c>
      <c r="L19" s="39">
        <f t="shared" si="2"/>
        <v>0.57331598494256697</v>
      </c>
      <c r="M19" s="39">
        <f t="shared" si="3"/>
        <v>0</v>
      </c>
      <c r="N19" s="39">
        <f t="shared" si="4"/>
        <v>0</v>
      </c>
      <c r="O19" s="39">
        <f t="shared" si="5"/>
        <v>0.57331598494256697</v>
      </c>
    </row>
    <row r="20" spans="1:15" s="40" customFormat="1" ht="67.5" customHeight="1" x14ac:dyDescent="0.25">
      <c r="A20" s="42" t="s">
        <v>1439</v>
      </c>
      <c r="B20" s="46" t="s">
        <v>1440</v>
      </c>
      <c r="C20" s="34" t="s">
        <v>1429</v>
      </c>
      <c r="D20" s="35">
        <f>SUM(E20:G20)</f>
        <v>631990</v>
      </c>
      <c r="E20" s="36">
        <f>SUMIF(Свод!A:A,"1.3.2",Свод!F:F)</f>
        <v>0</v>
      </c>
      <c r="F20" s="36">
        <f>SUMIF(Свод!A:A,"1.3.2",Свод!G:G)</f>
        <v>0</v>
      </c>
      <c r="G20" s="36">
        <v>631990</v>
      </c>
      <c r="H20" s="37">
        <f>SUM(I20:K20)</f>
        <v>0</v>
      </c>
      <c r="I20" s="38">
        <f>SUMIF(Свод!A:A,"1.3.2",Свод!I:I)</f>
        <v>0</v>
      </c>
      <c r="J20" s="38">
        <f>SUMIF(Свод!A:A,"1.3.2",Свод!J:J)</f>
        <v>0</v>
      </c>
      <c r="K20" s="38">
        <f>SUMIF(Свод!A:A,"1.3.2",Свод!H:H)</f>
        <v>0</v>
      </c>
      <c r="L20" s="39">
        <f t="shared" si="2"/>
        <v>0</v>
      </c>
      <c r="M20" s="39">
        <f t="shared" si="3"/>
        <v>0</v>
      </c>
      <c r="N20" s="39">
        <f t="shared" si="4"/>
        <v>0</v>
      </c>
      <c r="O20" s="39">
        <f t="shared" si="5"/>
        <v>0</v>
      </c>
    </row>
    <row r="23" spans="1:15" hidden="1" outlineLevel="1" x14ac:dyDescent="0.25">
      <c r="A23" s="17"/>
      <c r="B23" s="18"/>
      <c r="C23" s="19" t="s">
        <v>1441</v>
      </c>
      <c r="D23" s="20">
        <f>SUMIF(Результат!C:C,"06*",Результат!U:U)</f>
        <v>709256223</v>
      </c>
      <c r="E23" s="20">
        <f>SUMIFS(Результат!U:U,Результат!C:C,"06*",Результат!Y:Y,"Окружной бюджет")</f>
        <v>25437308</v>
      </c>
      <c r="F23" s="20">
        <f>SUMIFS(Результат!U:U,Результат!C:C,"06*",Результат!Y:Y,"Федеральный бюджет")</f>
        <v>504852</v>
      </c>
      <c r="G23" s="20">
        <f>SUMIFS(Результат!U:U,Результат!C:C,"06*",Результат!Y:Y,"Местный бюджет")</f>
        <v>683314063</v>
      </c>
      <c r="H23" s="20">
        <f>SUMIF(Результат!C:C,"06*",Результат!O:O)</f>
        <v>71859742.319999993</v>
      </c>
      <c r="I23" s="21">
        <f>SUMIFS(Результат!O:O,Результат!C:C,"06*",Результат!Y:Y,"Окружной бюджет")</f>
        <v>0</v>
      </c>
      <c r="J23" s="21">
        <f>SUMIFS(Результат!O:O,Результат!C:C,"06*",Результат!Y:Y,"Федеральный бюджет")</f>
        <v>0</v>
      </c>
      <c r="K23" s="21">
        <f>SUMIFS(Результат!O:O,Результат!C:C,"06*",Результат!Y:Y,"Местный бюджет")</f>
        <v>71859742.319999993</v>
      </c>
    </row>
    <row r="24" spans="1:15" hidden="1" outlineLevel="1" x14ac:dyDescent="0.25">
      <c r="A24" s="17"/>
      <c r="B24" s="18"/>
      <c r="C24" s="19" t="s">
        <v>1442</v>
      </c>
      <c r="D24" s="20">
        <f t="shared" ref="D24:K24" si="10">D6</f>
        <v>1204188041</v>
      </c>
      <c r="E24" s="20">
        <f t="shared" si="10"/>
        <v>426717708.5</v>
      </c>
      <c r="F24" s="20">
        <f t="shared" si="10"/>
        <v>504851.5</v>
      </c>
      <c r="G24" s="20">
        <f t="shared" si="10"/>
        <v>776965481</v>
      </c>
      <c r="H24" s="20">
        <f t="shared" si="10"/>
        <v>960324570.04000008</v>
      </c>
      <c r="I24" s="20">
        <f t="shared" si="10"/>
        <v>416410032.77999997</v>
      </c>
      <c r="J24" s="20">
        <f t="shared" si="10"/>
        <v>504851.5</v>
      </c>
      <c r="K24" s="21">
        <f t="shared" si="10"/>
        <v>543409685.76000011</v>
      </c>
    </row>
    <row r="25" spans="1:15" hidden="1" outlineLevel="1" x14ac:dyDescent="0.25">
      <c r="A25" s="17"/>
      <c r="B25" s="18"/>
      <c r="C25" s="19" t="s">
        <v>1443</v>
      </c>
      <c r="D25" s="23">
        <f>D24-D23</f>
        <v>494931818</v>
      </c>
      <c r="E25" s="23">
        <f>E24-E23</f>
        <v>401280400.5</v>
      </c>
      <c r="F25" s="23">
        <f>F24-F23</f>
        <v>-0.5</v>
      </c>
      <c r="G25" s="23">
        <f>G24-G23</f>
        <v>93651418</v>
      </c>
      <c r="H25" s="23">
        <f>ROUND(H24-H23,2)</f>
        <v>888464827.72000003</v>
      </c>
      <c r="I25" s="23">
        <f>ROUND(I24-I23,2)</f>
        <v>416410032.77999997</v>
      </c>
      <c r="J25" s="23">
        <f>ROUND(J24-J23,2)</f>
        <v>504851.5</v>
      </c>
      <c r="K25" s="23">
        <f>ROUND(K24-K23,2)</f>
        <v>471549943.44</v>
      </c>
    </row>
    <row r="26" spans="1:15" hidden="1" outlineLevel="1" x14ac:dyDescent="0.25">
      <c r="A26" s="17"/>
      <c r="B26" s="18"/>
      <c r="C26" s="19" t="s">
        <v>1444</v>
      </c>
      <c r="D26" s="23">
        <f t="shared" ref="D26:K26" si="11">D16+D8</f>
        <v>507926912</v>
      </c>
      <c r="E26" s="23">
        <f t="shared" si="11"/>
        <v>401130400</v>
      </c>
      <c r="F26" s="23">
        <f t="shared" si="11"/>
        <v>0</v>
      </c>
      <c r="G26" s="23">
        <f t="shared" si="11"/>
        <v>106796512</v>
      </c>
      <c r="H26" s="23">
        <f t="shared" si="11"/>
        <v>465736211.36000001</v>
      </c>
      <c r="I26" s="23">
        <f t="shared" si="11"/>
        <v>401130400</v>
      </c>
      <c r="J26" s="23">
        <f t="shared" si="11"/>
        <v>0</v>
      </c>
      <c r="K26" s="23">
        <f t="shared" si="11"/>
        <v>64605811.359999999</v>
      </c>
    </row>
    <row r="27" spans="1:15" hidden="1" outlineLevel="1" x14ac:dyDescent="0.25">
      <c r="A27" s="17"/>
      <c r="B27" s="18"/>
      <c r="C27" s="19" t="s">
        <v>1445</v>
      </c>
      <c r="D27" s="23">
        <f t="shared" ref="D27:K27" si="12">D25-D26</f>
        <v>-12995094</v>
      </c>
      <c r="E27" s="23">
        <f t="shared" si="12"/>
        <v>150000.5</v>
      </c>
      <c r="F27" s="23">
        <f t="shared" si="12"/>
        <v>-0.5</v>
      </c>
      <c r="G27" s="23">
        <f t="shared" si="12"/>
        <v>-13145094</v>
      </c>
      <c r="H27" s="23">
        <f t="shared" si="12"/>
        <v>422728616.36000001</v>
      </c>
      <c r="I27" s="23">
        <f t="shared" si="12"/>
        <v>15279632.779999971</v>
      </c>
      <c r="J27" s="23">
        <f t="shared" si="12"/>
        <v>504851.5</v>
      </c>
      <c r="K27" s="23">
        <f t="shared" si="12"/>
        <v>406944132.07999998</v>
      </c>
    </row>
    <row r="28" spans="1:15" hidden="1" outlineLevel="1" x14ac:dyDescent="0.25">
      <c r="D28" s="25">
        <f t="shared" ref="D28:K28" si="13">D26-D25-D27</f>
        <v>25990188</v>
      </c>
      <c r="E28" s="25">
        <f t="shared" si="13"/>
        <v>-300001</v>
      </c>
      <c r="F28" s="25">
        <f t="shared" si="13"/>
        <v>1</v>
      </c>
      <c r="G28" s="25">
        <f t="shared" si="13"/>
        <v>26290188</v>
      </c>
      <c r="H28" s="25">
        <f t="shared" si="13"/>
        <v>-845457232.72000003</v>
      </c>
      <c r="I28" s="25">
        <f t="shared" si="13"/>
        <v>-30559265.559999943</v>
      </c>
      <c r="J28" s="25">
        <f t="shared" si="13"/>
        <v>-1009703</v>
      </c>
      <c r="K28" s="25">
        <f t="shared" si="13"/>
        <v>-813888264.15999997</v>
      </c>
    </row>
    <row r="29" spans="1:15" collapsed="1" x14ac:dyDescent="0.25"/>
    <row r="30" spans="1:15" x14ac:dyDescent="0.25">
      <c r="H30" s="26"/>
    </row>
    <row r="31" spans="1:15" x14ac:dyDescent="0.25">
      <c r="D31" s="9"/>
    </row>
  </sheetData>
  <mergeCells count="12">
    <mergeCell ref="A1:O1"/>
    <mergeCell ref="A2:A3"/>
    <mergeCell ref="C2:C3"/>
    <mergeCell ref="D2:G2"/>
    <mergeCell ref="H2:K2"/>
    <mergeCell ref="L2:O2"/>
    <mergeCell ref="A5:O5"/>
    <mergeCell ref="B6:C6"/>
    <mergeCell ref="A8:A9"/>
    <mergeCell ref="B8:B9"/>
    <mergeCell ref="A16:A17"/>
    <mergeCell ref="B16:B17"/>
  </mergeCells>
  <pageMargins left="0" right="0" top="0.19685039370078741" bottom="0" header="0.31496062992125984" footer="0.31496062992125984"/>
  <pageSetup paperSize="9" scale="44" fitToHeight="10" orientation="landscape"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2 2 0 9 e 6 e - 1 d 3 9 - 4 9 d a - b 2 a 5 - 2 8 3 6 8 f 0 2 7 a 1 a "   x m l n s = " h t t p : / / s c h e m a s . m i c r o s o f t . c o m / D a t a M a s h u p " > A A A A A O I G A A B Q S w M E F A A C A A g A x 4 u F V s s y x J e k A A A A 9 Q A A A B I A H A B D b 2 5 m a W c v U G F j a 2 F n Z S 5 4 b W w g o h g A K K A U A A A A A A A A A A A A A A A A A A A A A A A A A A A A h Y 8 9 D o I w A I W v Q r r T 1 m o M k l I G V 0 m M R u P a l A q N U E x / L H d z 8 E h e Q Y y i b o 7 v e 9 / w 3 v 1 6 o 3 n f N t F F G q s 6 n Y E J x C C S W n S l 0 l U G v D v G C c g Z X X N x 4 p W M B l n b t L d l B m r n z i l C I Q Q Y p r A z F S I Y T 9 C h W G 1 F L V s O P r L 6 L 8 d K W 8 e 1 k I D R / W s M I 3 A x h 8 m M Q E z R y G i h 9 L c n w 9 x n + w P p 0 j f O G 8 m M j z c 7 i s Z I 0 f s C e w B Q S w M E F A A C A A g A x 4 u F 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e L h V b U O 6 B K 3 A M A A P 0 N A A A T A B w A R m 9 y b X V s Y X M v U 2 V j d G l v b j E u b S C i G A A o o B Q A A A A A A A A A A A A A A A A A A A A A A A A A A A C t V 1 F L G 0 E Q f h f 8 D 8 v 1 J Y E j e J e o b a 2 F Y l s q f S l V K D S R c u o W g 5 c 7 u T u p I o L R V g t K i 7 U P I l R N L X 0 s 0 Z q a a j R / Y f Y f d X Y v k k u y m 5 i 2 C U e S 2 W 9 3 5 p u d b 3 b j 0 6 k g 6 z p k L P w 0 h n p 7 e n v 8 G c u j 0 w Q O o Q R n b A 0 u 2 B Z b h S J b J c P E p k F v D 8 E X 7 L I 8 W q / Y B l x C G c 5 x 7 N H C F L U T L 1 x v d t J 1 Z 2 O P s z Z N j L h O Q J 3 A j 2 k v 7 2 Z S B P G r c I r r X h C 2 x j b Y N l 9 Y J 3 A O V 3 D J V t k K f l 6 w j w T K A o q L l x B x i d + 5 M z T u w T d 8 y l D I D C Y Q x f J Q 5 V M Q U h J x l D J m n 5 n M s D y B M y h C l a + I o C u o Z G C b f U D f v 2 p L F t F N b b T K F 2 J b / G c R v 7 x D + C k + J y T 0 e E D g A L a h Q G L w B X 7 E S c y I J x Z s f 0 G L 6 8 S Z t 2 2 d B N 4 8 j e u 1 x L S k 7 d X Y D K U B J q g 5 Z 0 v p 0 Y D m h r X W K Z r + N O t M D 2 t i p j a x n H 5 o B d Z E z c M t D e P B 8 N g m e y 9 o X 7 J N K I W E f 4 p s 4 C C m t K y h z 3 F r E r f h m e f m 3 I A + o d Y 0 9 f y Y K k a d p G v I B 7 Y 9 N m X Z l u c P c 3 I T 8 b r v X X R U E X 6 v f f 8 m f H O g W v c 3 7 l m O / 9 r 1 c i O u P Z 9 z x h f n q B + 7 e d z 6 0 p L 2 N 9 u F M C L S W 8 K x E l q x c n h 0 b z E 6 H E O H + T A A N A q X p 2 K L q + i 6 K L C 1 o a p Y o M w B G u 4 u R k 8 s Z 3 F Z J 0 t a S M i U m 5 N y c 0 p u 7 p e b B + T m Q b n 5 t t x 8 R 2 4 2 + h R 2 Q 2 F X E D U U T A 0 F V U P B 1 V C Q N R R s D Q V d Q 8 H X V P A 1 F X x N B V 9 T w d d U 8 D U V f E 0 F X 1 P B 1 1 T w N R V 8 k w q + S Q X f Z A P f 5 Y j K j 1 A 9 R d R F R K c n X B U o N 9 F n C W 9 l o l 8 3 N J q x 2 e x c r H 2 T 0 J P x b h u Z o e x k X U f 6 j y 3 O + F 8 9 z g i b 3 A 6 2 Y j x a m n c H r W d w w F b Q P u o E A 6 k E X z 0 c + Q 4 F O G z B f x K 2 Z u x X H j L n L 7 q h O H x O J L A 9 2 M d F d + B I M l b A U + K 4 L e J A n N l 4 m v N z h B / t v D X n + T T s t m X c n L J I e 2 O 8 e 6 L 5 s n W O l w 4 f 4 l O Q x i q 6 9 i H s K 4 K t 4 L s Y H g X 8 K l D r 8 z c C p 7 o B 9 6 v B u 0 3 X k q t r f s 5 8 b p J 6 I W h f b A d P G R a m D B C 5 e G D B n C B 0 h U / A q 5 M h z Y s K b X a F T n a F T r V H t 9 + A h g w Q X g e Y 4 L L 4 2 V S l 0 c b 0 G Z 2 v 4 Z p C 2 W s t 2 g 9 v W G g 6 Z u t s M 9 K Y q I 1 3 3 F C q f v s O x a U Z V W Z U j X X 9 X W t O q b J G X c m U d G P t S P Q S 1 U i T K j r o o E P l d 6 h 1 e X W 3 l n O n + u 1 U s Z 1 q t F N V t q n D D p U X L b Z C / e Q g / D 9 F V V w L G 8 u m E t 4 v x V V a g C v N V f f c f S N K r r v S 1 Q m 1 p m Z I L H 1 d f h P k 3 n 3 x h y M e 7 + 3 J O v 8 a 5 N A f U E s B A i 0 A F A A C A A g A x 4 u F V s s y x J e k A A A A 9 Q A A A B I A A A A A A A A A A A A A A A A A A A A A A E N v b m Z p Z y 9 Q Y W N r Y W d l L n h t b F B L A Q I t A B Q A A g A I A M e L h V Y P y u m r p A A A A O k A A A A T A A A A A A A A A A A A A A A A A P A A A A B b Q 2 9 u d G V u d F 9 U e X B l c 1 0 u e G 1 s U E s B A i 0 A F A A C A A g A x 4 u F V t Q 7 o E r c A w A A / Q 0 A A B M A A A A A A A A A A A A A A A A A 4 Q E A A E Z v c m 1 1 b G F z L 1 N l Y 3 R p b 2 4 x L m 1 Q S w U G A A A A A A M A A w D C A A A A C g Y 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6 S M A A A A A A A D H I 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J U Q w J U E w J U Q w J U I 1 J U Q w J U I 3 J U Q x J T g z J U Q w J U J C J U Q x J T h D J U Q x J T g y J U Q w J U I w J U Q x J T g y P C 9 J d G V t U G F 0 a D 4 8 L 0 l 0 Z W 1 M b 2 N h d G l v b j 4 8 U 3 R h Y m x l R W 5 0 c m l l c z 4 8 R W 5 0 c n k g V H l w Z T 0 i S X N Q c m l 2 Y X R l I i B W Y W x 1 Z T 0 i b D A i I C 8 + P E V u d H J 5 I F R 5 c G U 9 I k Z p b G x F b m F i b G V k I i B W Y W x 1 Z T 0 i b D E i I C 8 + P E V u d H J 5 I F R 5 c G U 9 I k Z p b G x P Y m p l Y 3 R U e X B l I i B W Y W x 1 Z T 0 i c 1 R h Y m x l I i A v P j x F b n R y e S B U e X B l P S J G a W x s V G 9 E Y X R h T W 9 k Z W x F b m F i b G V k I i B W Y W x 1 Z T 0 i b D A i I C 8 + P E V u d H J 5 I F R 5 c G U 9 I k 5 h d m l n Y X R p b 2 5 T d G V w T m F t Z S I g V m F s d W U 9 I n P Q n d C w 0 L L Q u N C z 0 L D R h t C 4 0 Y 8 i I C 8 + P E V u d H J 5 I F R 5 c G U 9 I k 5 h b W V V c G R h d G V k Q W Z 0 Z X J G a W x s I i B W Y W x 1 Z T 0 i b D A i I C 8 + P E V u d H J 5 I F R 5 c G U 9 I l J l c 3 V s d F R 5 c G U i I F Z h b H V l P S J z R X h j Z X B 0 a W 9 u I i A v P j x F b n R y e S B U e X B l P S J C d W Z m Z X J O Z X h 0 U m V m c m V z a C I g V m F s d W U 9 I m w x I i A v P j x F b n R y e S B U e X B l P S J G a W x s V G F y Z 2 V 0 I i B W Y W x 1 Z T 0 i c 9 C g 0 L X Q t 9 G D 0 L v R j N G C 0 L D R g i I g L z 4 8 R W 5 0 c n k g V H l w Z T 0 i R m l s b G V k Q 2 9 t c G x l d G V S Z X N 1 b H R U b 1 d v c m t z a G V l d C I g V m F s d W U 9 I m w x I i A v P j x F b n R y e S B U e X B l P S J G a W x s R X J y b 3 J D b 2 R l I i B W Y W x 1 Z T 0 i c 1 V u a 2 5 v d 2 4 i I C 8 + P E V u d H J 5 I F R 5 c G U 9 I k Z p b G x F c n J v c k N v d W 5 0 I i B W Y W x 1 Z T 0 i b D A i I C 8 + P E V u d H J 5 I F R 5 c G U 9 I k Z p b G x M Y X N 0 V X B k Y X R l Z C I g V m F s d W U 9 I m Q y M D I z L T A 0 L T A 1 V D E y O j M w O j A 5 L j k 4 N D Y 2 M z d a I i A v P j x F b n R y e S B U e X B l P S J G a W x s Q 2 9 s d W 1 u V H l w Z X M i I F Z h b H V l P S J z Q U F N Q U F 3 T U R B d 0 F B Q X d N R E F 3 T U Z C U U 1 E Q X d N R E F 3 P T 0 i I C 8 + P E V u d H J 5 I F R 5 c G U 9 I l F 1 Z X J 5 S U Q i I F Z h b H V l P S J z O D B k O T F k Z T I t O D Y 5 N i 0 0 Z j c 5 L T k x N z A t N z A 0 N z h h M T E 4 M j E 1 I i A v P j x F b n R y e S B U e X B l P S J G a W x s Q 2 9 1 b n Q i I F Z h b H V l P S J s M C I g L z 4 8 R W 5 0 c n k g V H l w Z T 0 i R m l s b E N v b H V t b k 5 h b W V z I i B W Y W x 1 Z T 0 i c 1 s m c X V v d D v Q k 9 C g 0 J H Q o S Z x d W 9 0 O y w m c X V v d D v Q o N C 3 0 J / R g C Z x d W 9 0 O y w m c X V v d D v Q p t C h 0 K A m c X V v d D s s J n F 1 b 3 Q 7 0 J L Q o C Z x d W 9 0 O y w m c X V v d D v Q o t C 4 0 L 8 g 0 Y H R g N C 1 0 L T R g d G C 0 L I m c X V v d D s s J n F 1 b 3 Q 7 0 J r Q n t C h 0 J P Q o y Z x d W 9 0 O y w m c X V v d D v Q o d G D 0 L H Q m t C e 0 K H Q k 9 C j J n F 1 b 3 Q 7 L C Z x d W 9 0 O 9 C f 0 L 7 Q u 9 G D 0 Y f Q s N G C 0 L X Q u 9 G M I N G B 0 Y P Q s d G B 0 L j Q t N C 4 0 L g m c X V v d D s s J n F 1 b 3 Q 7 0 J r Q v t C 0 I N G G 0 L X Q u 9 C 4 J n F 1 b 3 Q 7 L C Z x d W 9 0 O 9 C a 0 K D Q m t C h J n F 1 b 3 Q 7 L C Z x d W 9 0 O 9 C a 0 L 7 Q t C D Q o N C e J n F 1 b 3 Q 7 L C Z x d W 9 0 O 9 C h 0 Y P Q v N C 8 0 L A g 0 L 3 Q s C A y M D I z I N C z 0 L 7 Q t C Z x d W 9 0 O y w m c X V v d D v Q o d G D 0 L z Q v N C w I N C 9 0 L A g M j A y N C D Q s 9 C + 0 L Q m c X V v d D s s J n F 1 b 3 Q 7 0 K H R g 9 C 8 0 L z Q s C D Q v d C w I D I w M j U g 0 L P Q v t C 0 J n F 1 b 3 Q 7 L C Z x d W 9 0 O 9 C Y 0 Y H Q v 9 C + 0 L v Q v d C 1 0 L 3 Q v i Z x d W 9 0 O y w m c X V v d D v Q n t G B 0 Y L Q s N G C 0 L 7 Q u i Z x d W 9 0 O y w m c X V v d D v Q m t C f I N C f 0 J H Q o S D Q u t C y 0 L D R g N G C 0 L D Q u y A x J n F 1 b 3 Q 7 L C Z x d W 9 0 O 9 C a 0 J 8 g 0 J / Q k d C h I N C 6 0 L L Q s N G A 0 Y L Q s N C 7 I D I m c X V v d D s s J n F 1 b 3 Q 7 0 J r Q n y D Q n 9 C R 0 K E g 0 L r Q s t C w 0 Y D R g t C w 0 L s g M y Z x d W 9 0 O y w m c X V v d D v Q m t C f I N C f 0 J H Q o S D Q u t C y 0 L D R g N G C 0 L D Q u y A 0 J n F 1 b 3 Q 7 L C Z x d W 9 0 O 9 C a 0 J 8 g 0 J / Q k d C h I D I w M j M g 0 L P Q v t C 0 J n F 1 b 3 Q 7 L C Z x d W 9 0 O 9 C e 0 Y H R g t C w 0 Y L Q v t C 6 I N C 7 0 L j Q v N C 4 0 Y L Q v t C y J n F 1 b 3 Q 7 X S I g L z 4 8 R W 5 0 c n k g V H l w Z T 0 i Q W R k Z W R U b 0 R h d G F N b 2 R l b C I g V m F s d W U 9 I m w w I i A v P j x F b n R y e S B U e X B l P S J G a W x s U 3 R h d H V z I i B W Y W x 1 Z T 0 i c 1 d h a X R p b m d G b 3 J F e G N l b F J l Z n J l c 2 g i I C 8 + P E V u d H J 5 I F R 5 c G U 9 I l J l b G F 0 a W 9 u c 2 h p c E l u Z m 9 D b 2 5 0 Y W l u Z X I i I F Z h b H V l P S J z e y Z x d W 9 0 O 2 N v b H V t b k N v d W 5 0 J n F 1 b 3 Q 7 O j I y L C Z x d W 9 0 O 2 t l e U N v b H V t b k 5 h b W V z J n F 1 b 3 Q 7 O l t d L C Z x d W 9 0 O 3 F 1 Z X J 5 U m V s Y X R p b 2 5 z a G l w c y Z x d W 9 0 O z p b X S w m c X V v d D t j b 2 x 1 b W 5 J Z G V u d G l 0 a W V z J n F 1 b 3 Q 7 O l s m c X V v d D t T Z W N 0 a W 9 u M S / Q o N C 1 0 L f R g 9 C 7 0 Y z R g t C w 0 Y I v 0 J j Q t 9 C 8 0 L X Q v d C 1 0 L 3 Q v d G L 0 L k g 0 Y L Q u N C / M S 5 7 0 J P Q o N C R 0 K E s M H 0 m c X V v d D s s J n F 1 b 3 Q 7 U 2 V j d G l v b j E v 0 K D Q t d C 3 0 Y P Q u 9 G M 0 Y L Q s N G C L 9 C Y 0 L f Q v N C 1 0 L 3 Q t d C 9 0 L 3 R i 9 C 5 I N G C 0 L j Q v z E u e 9 C g 0 L f Q n 9 G A L D F 9 J n F 1 b 3 Q 7 L C Z x d W 9 0 O 1 N l Y 3 R p b 2 4 x L 9 C g 0 L X Q t 9 G D 0 L v R j N G C 0 L D R g i / Q m N C 3 0 L z Q t d C 9 0 L X Q v d C 9 0 Y v Q u S D R g t C 4 0 L 8 x L n v Q p t C h 0 K A s M 3 0 m c X V v d D s s J n F 1 b 3 Q 7 U 2 V j d G l v b j E v 0 K D Q t d C 3 0 Y P Q u 9 G M 0 Y L Q s N G C L 9 C Y 0 L f Q v N C 1 0 L 3 Q t d C 9 0 L 3 R i 9 C 5 I N G C 0 L j Q v z E u e 9 C S 0 K A s N X 0 m c X V v d D s s J n F 1 b 3 Q 7 U 2 V j d G l v b j E v 0 K D Q t d C 3 0 Y P Q u 9 G M 0 Y L Q s N G C L 9 C Y 0 L f Q v N C 1 0 L 3 Q t d C 9 0 L 3 R i 9 C 5 I N G C 0 L j Q v z E u e 9 C i 0 L j Q v y D R g d G A 0 L X Q t N G B 0 Y L Q s i w 2 f S Z x d W 9 0 O y w m c X V v d D t T Z W N 0 a W 9 u M S / Q o N C 1 0 L f R g 9 C 7 0 Y z R g t C w 0 Y I v 0 J j Q t 9 C 8 0 L X Q v d C 1 0 L 3 Q v d G L 0 L k g 0 Y L Q u N C / M S 5 7 0 J r Q n t C h 0 J P Q o y w 4 f S Z x d W 9 0 O y w m c X V v d D t T Z W N 0 a W 9 u M S / Q o N C 1 0 L f R g 9 C 7 0 Y z R g t C w 0 Y I v 0 J j Q t 9 C 8 0 L X Q v d C 1 0 L 3 Q v d G L 0 L k g 0 Y L Q u N C / M S 5 7 0 K H R g 9 C x 0 J r Q n t C h 0 J P Q o y w x M H 0 m c X V v d D s s J n F 1 b 3 Q 7 U 2 V j d G l v b j E v 0 K D Q t d C 3 0 Y P Q u 9 G M 0 Y L Q s N G C L 9 C Y 0 L f Q v N C 1 0 L 3 Q t d C 9 0 L 3 R i 9 C 5 I N G C 0 L j Q v z E u e 9 C f 0 L 7 Q u 9 G D 0 Y f Q s N G C 0 L X Q u 9 G M I N G B 0 Y P Q s d G B 0 L j Q t N C 4 0 L g s M T J 9 J n F 1 b 3 Q 7 L C Z x d W 9 0 O 1 N l Y 3 R p b 2 4 x L 9 C g 0 L X Q t 9 G D 0 L v R j N G C 0 L D R g i / Q m N C 3 0 L z Q t d C 9 0 L X Q v d C 9 0 Y v Q u S D R g t C 4 0 L 8 x L n v Q m t C + 0 L Q g 0 Y b Q t d C 7 0 L g s M T V 9 J n F 1 b 3 Q 7 L C Z x d W 9 0 O 1 N l Y 3 R p b 2 4 x L 9 C g 0 L X Q t 9 G D 0 L v R j N G C 0 L D R g i / Q m N C 3 0 L z Q t d C 9 0 L X Q v d C 9 0 Y v Q u S D R g t C 4 0 L 8 x L n v Q m t C g 0 J r Q o S w x N n 0 m c X V v d D s s J n F 1 b 3 Q 7 U 2 V j d G l v b j E v 0 K D Q t d C 3 0 Y P Q u 9 G M 0 Y L Q s N G C L 9 C Y 0 L f Q v N C 1 0 L 3 Q t d C 9 0 L 3 R i 9 C 5 I N G C 0 L j Q v z E u e 9 C a 0 L 7 Q t C D Q o N C e L D E 4 f S Z x d W 9 0 O y w m c X V v d D t T Z W N 0 a W 9 u M S / Q o N C 1 0 L f R g 9 C 7 0 Y z R g t C w 0 Y I v 0 J j Q t 9 C 8 0 L X Q v d C 1 0 L 3 Q v d G L 0 L k g 0 Y L Q u N C / M S 5 7 0 K H R g 9 C 8 0 L z Q s C D Q v d C w I D I w M j M g 0 L P Q v t C 0 L D I w f S Z x d W 9 0 O y w m c X V v d D t T Z W N 0 a W 9 u M S / Q o N C 1 0 L f R g 9 C 7 0 Y z R g t C w 0 Y I v 0 J j Q t 9 C 8 0 L X Q v d C 1 0 L 3 Q v d G L 0 L k g 0 Y L Q u N C / M S 5 7 0 K H R g 9 C 8 0 L z Q s C D Q v d C w I D I w M j Q g 0 L P Q v t C 0 L D I y f S Z x d W 9 0 O y w m c X V v d D t T Z W N 0 a W 9 u M S / Q o N C 1 0 L f R g 9 C 7 0 Y z R g t C w 0 Y I v 0 J j Q t 9 C 8 0 L X Q v d C 1 0 L 3 Q v d G L 0 L k g 0 Y L Q u N C / M S 5 7 0 K H R g 9 C 8 0 L z Q s C D Q v d C w I D I w M j U g 0 L P Q v t C 0 L D I z f S Z x d W 9 0 O y w m c X V v d D t T Z W N 0 a W 9 u M S / Q o N C 1 0 L f R g 9 C 7 0 Y z R g t C w 0 Y I v 0 J j Q t 9 C 8 0 L X Q v d C 1 0 L 3 Q v d G L 0 L k g 0 Y L Q u N C / M S 5 7 0 J j R g d C / 0 L 7 Q u 9 C 9 0 L X Q v d C + L D I 1 f S Z x d W 9 0 O y w m c X V v d D t T Z W N 0 a W 9 u M S / Q o N C 1 0 L f R g 9 C 7 0 Y z R g t C w 0 Y I v 0 J j Q t 9 C 8 0 L X Q v d C 1 0 L 3 Q v d G L 0 L k g 0 Y L Q u N C / M S 5 7 0 J 7 R g d G C 0 L D R g t C + 0 L o s M j Z 9 J n F 1 b 3 Q 7 L C Z x d W 9 0 O 1 N l Y 3 R p b 2 4 x L 9 C g 0 L X Q t 9 G D 0 L v R j N G C 0 L D R g i / Q m N C 3 0 L z Q t d C 9 0 L X Q v d C 9 0 Y v Q u S D R g t C 4 0 L 8 x L n v Q m t C f I N C f 0 J H Q o S D Q u t C y 0 L D R g N G C 0 L D Q u y A x L D I 3 f S Z x d W 9 0 O y w m c X V v d D t T Z W N 0 a W 9 u M S / Q o N C 1 0 L f R g 9 C 7 0 Y z R g t C w 0 Y I v 0 J j Q t 9 C 8 0 L X Q v d C 1 0 L 3 Q v d G L 0 L k g 0 Y L Q u N C / M S 5 7 0 J r Q n y D Q n 9 C R 0 K E g 0 L r Q s t C w 0 Y D R g t C w 0 L s g M i w y O H 0 m c X V v d D s s J n F 1 b 3 Q 7 U 2 V j d G l v b j E v 0 K D Q t d C 3 0 Y P Q u 9 G M 0 Y L Q s N G C L 9 C Y 0 L f Q v N C 1 0 L 3 Q t d C 9 0 L 3 R i 9 C 5 I N G C 0 L j Q v z E u e 9 C a 0 J 8 g 0 J / Q k d C h I N C 6 0 L L Q s N G A 0 Y L Q s N C 7 I D M s M j l 9 J n F 1 b 3 Q 7 L C Z x d W 9 0 O 1 N l Y 3 R p b 2 4 x L 9 C g 0 L X Q t 9 G D 0 L v R j N G C 0 L D R g i / Q m N C 3 0 L z Q t d C 9 0 L X Q v d C 9 0 Y v Q u S D R g t C 4 0 L 8 x L n v Q m t C f I N C f 0 J H Q o S D Q u t C y 0 L D R g N G C 0 L D Q u y A 0 L D M w f S Z x d W 9 0 O y w m c X V v d D t T Z W N 0 a W 9 u M S / Q o N C 1 0 L f R g 9 C 7 0 Y z R g t C w 0 Y I v 0 J j Q t 9 C 8 0 L X Q v d C 1 0 L 3 Q v d G L 0 L k g 0 Y L Q u N C / M S 5 7 0 J r Q n y D Q n 9 C R 0 K E g M j A y M y D Q s 9 C + 0 L Q s M z F 9 J n F 1 b 3 Q 7 L C Z x d W 9 0 O 1 N l Y 3 R p b 2 4 x L 9 C g 0 L X Q t 9 G D 0 L v R j N G C 0 L D R g i / Q m N C 3 0 L z Q t d C 9 0 L X Q v d C 9 0 Y v Q u S D R g t C 4 0 L 8 x L n v Q n t G B 0 Y L Q s N G C 0 L 7 Q u i D Q u 9 C 4 0 L z Q u N G C 0 L 7 Q s i w z M n 0 m c X V v d D t d L C Z x d W 9 0 O 0 N v b H V t b k N v d W 5 0 J n F 1 b 3 Q 7 O j I y L C Z x d W 9 0 O 0 t l e U N v b H V t b k 5 h b W V z J n F 1 b 3 Q 7 O l t d L C Z x d W 9 0 O 0 N v b H V t b k l k Z W 5 0 a X R p Z X M m c X V v d D s 6 W y Z x d W 9 0 O 1 N l Y 3 R p b 2 4 x L 9 C g 0 L X Q t 9 G D 0 L v R j N G C 0 L D R g i / Q m N C 3 0 L z Q t d C 9 0 L X Q v d C 9 0 Y v Q u S D R g t C 4 0 L 8 x L n v Q k 9 C g 0 J H Q o S w w f S Z x d W 9 0 O y w m c X V v d D t T Z W N 0 a W 9 u M S / Q o N C 1 0 L f R g 9 C 7 0 Y z R g t C w 0 Y I v 0 J j Q t 9 C 8 0 L X Q v d C 1 0 L 3 Q v d G L 0 L k g 0 Y L Q u N C / M S 5 7 0 K D Q t 9 C f 0 Y A s M X 0 m c X V v d D s s J n F 1 b 3 Q 7 U 2 V j d G l v b j E v 0 K D Q t d C 3 0 Y P Q u 9 G M 0 Y L Q s N G C L 9 C Y 0 L f Q v N C 1 0 L 3 Q t d C 9 0 L 3 R i 9 C 5 I N G C 0 L j Q v z E u e 9 C m 0 K H Q o C w z f S Z x d W 9 0 O y w m c X V v d D t T Z W N 0 a W 9 u M S / Q o N C 1 0 L f R g 9 C 7 0 Y z R g t C w 0 Y I v 0 J j Q t 9 C 8 0 L X Q v d C 1 0 L 3 Q v d G L 0 L k g 0 Y L Q u N C / M S 5 7 0 J L Q o C w 1 f S Z x d W 9 0 O y w m c X V v d D t T Z W N 0 a W 9 u M S / Q o N C 1 0 L f R g 9 C 7 0 Y z R g t C w 0 Y I v 0 J j Q t 9 C 8 0 L X Q v d C 1 0 L 3 Q v d G L 0 L k g 0 Y L Q u N C / M S 5 7 0 K L Q u N C / I N G B 0 Y D Q t d C 0 0 Y H R g t C y L D Z 9 J n F 1 b 3 Q 7 L C Z x d W 9 0 O 1 N l Y 3 R p b 2 4 x L 9 C g 0 L X Q t 9 G D 0 L v R j N G C 0 L D R g i / Q m N C 3 0 L z Q t d C 9 0 L X Q v d C 9 0 Y v Q u S D R g t C 4 0 L 8 x L n v Q m t C e 0 K H Q k 9 C j L D h 9 J n F 1 b 3 Q 7 L C Z x d W 9 0 O 1 N l Y 3 R p b 2 4 x L 9 C g 0 L X Q t 9 G D 0 L v R j N G C 0 L D R g i / Q m N C 3 0 L z Q t d C 9 0 L X Q v d C 9 0 Y v Q u S D R g t C 4 0 L 8 x L n v Q o d G D 0 L H Q m t C e 0 K H Q k 9 C j L D E w f S Z x d W 9 0 O y w m c X V v d D t T Z W N 0 a W 9 u M S / Q o N C 1 0 L f R g 9 C 7 0 Y z R g t C w 0 Y I v 0 J j Q t 9 C 8 0 L X Q v d C 1 0 L 3 Q v d G L 0 L k g 0 Y L Q u N C / M S 5 7 0 J / Q v t C 7 0 Y P R h 9 C w 0 Y L Q t d C 7 0 Y w g 0 Y H R g 9 C x 0 Y H Q u N C 0 0 L j Q u C w x M n 0 m c X V v d D s s J n F 1 b 3 Q 7 U 2 V j d G l v b j E v 0 K D Q t d C 3 0 Y P Q u 9 G M 0 Y L Q s N G C L 9 C Y 0 L f Q v N C 1 0 L 3 Q t d C 9 0 L 3 R i 9 C 5 I N G C 0 L j Q v z E u e 9 C a 0 L 7 Q t C D R h t C 1 0 L v Q u C w x N X 0 m c X V v d D s s J n F 1 b 3 Q 7 U 2 V j d G l v b j E v 0 K D Q t d C 3 0 Y P Q u 9 G M 0 Y L Q s N G C L 9 C Y 0 L f Q v N C 1 0 L 3 Q t d C 9 0 L 3 R i 9 C 5 I N G C 0 L j Q v z E u e 9 C a 0 K D Q m t C h L D E 2 f S Z x d W 9 0 O y w m c X V v d D t T Z W N 0 a W 9 u M S / Q o N C 1 0 L f R g 9 C 7 0 Y z R g t C w 0 Y I v 0 J j Q t 9 C 8 0 L X Q v d C 1 0 L 3 Q v d G L 0 L k g 0 Y L Q u N C / M S 5 7 0 J r Q v t C 0 I N C g 0 J 4 s M T h 9 J n F 1 b 3 Q 7 L C Z x d W 9 0 O 1 N l Y 3 R p b 2 4 x L 9 C g 0 L X Q t 9 G D 0 L v R j N G C 0 L D R g i / Q m N C 3 0 L z Q t d C 9 0 L X Q v d C 9 0 Y v Q u S D R g t C 4 0 L 8 x L n v Q o d G D 0 L z Q v N C w I N C 9 0 L A g M j A y M y D Q s 9 C + 0 L Q s M j B 9 J n F 1 b 3 Q 7 L C Z x d W 9 0 O 1 N l Y 3 R p b 2 4 x L 9 C g 0 L X Q t 9 G D 0 L v R j N G C 0 L D R g i / Q m N C 3 0 L z Q t d C 9 0 L X Q v d C 9 0 Y v Q u S D R g t C 4 0 L 8 x L n v Q o d G D 0 L z Q v N C w I N C 9 0 L A g M j A y N C D Q s 9 C + 0 L Q s M j J 9 J n F 1 b 3 Q 7 L C Z x d W 9 0 O 1 N l Y 3 R p b 2 4 x L 9 C g 0 L X Q t 9 G D 0 L v R j N G C 0 L D R g i / Q m N C 3 0 L z Q t d C 9 0 L X Q v d C 9 0 Y v Q u S D R g t C 4 0 L 8 x L n v Q o d G D 0 L z Q v N C w I N C 9 0 L A g M j A y N S D Q s 9 C + 0 L Q s M j N 9 J n F 1 b 3 Q 7 L C Z x d W 9 0 O 1 N l Y 3 R p b 2 4 x L 9 C g 0 L X Q t 9 G D 0 L v R j N G C 0 L D R g i / Q m N C 3 0 L z Q t d C 9 0 L X Q v d C 9 0 Y v Q u S D R g t C 4 0 L 8 x L n v Q m N G B 0 L / Q v t C 7 0 L 3 Q t d C 9 0 L 4 s M j V 9 J n F 1 b 3 Q 7 L C Z x d W 9 0 O 1 N l Y 3 R p b 2 4 x L 9 C g 0 L X Q t 9 G D 0 L v R j N G C 0 L D R g i / Q m N C 3 0 L z Q t d C 9 0 L X Q v d C 9 0 Y v Q u S D R g t C 4 0 L 8 x L n v Q n t G B 0 Y L Q s N G C 0 L 7 Q u i w y N n 0 m c X V v d D s s J n F 1 b 3 Q 7 U 2 V j d G l v b j E v 0 K D Q t d C 3 0 Y P Q u 9 G M 0 Y L Q s N G C L 9 C Y 0 L f Q v N C 1 0 L 3 Q t d C 9 0 L 3 R i 9 C 5 I N G C 0 L j Q v z E u e 9 C a 0 J 8 g 0 J / Q k d C h I N C 6 0 L L Q s N G A 0 Y L Q s N C 7 I D E s M j d 9 J n F 1 b 3 Q 7 L C Z x d W 9 0 O 1 N l Y 3 R p b 2 4 x L 9 C g 0 L X Q t 9 G D 0 L v R j N G C 0 L D R g i / Q m N C 3 0 L z Q t d C 9 0 L X Q v d C 9 0 Y v Q u S D R g t C 4 0 L 8 x L n v Q m t C f I N C f 0 J H Q o S D Q u t C y 0 L D R g N G C 0 L D Q u y A y L D I 4 f S Z x d W 9 0 O y w m c X V v d D t T Z W N 0 a W 9 u M S / Q o N C 1 0 L f R g 9 C 7 0 Y z R g t C w 0 Y I v 0 J j Q t 9 C 8 0 L X Q v d C 1 0 L 3 Q v d G L 0 L k g 0 Y L Q u N C / M S 5 7 0 J r Q n y D Q n 9 C R 0 K E g 0 L r Q s t C w 0 Y D R g t C w 0 L s g M y w y O X 0 m c X V v d D s s J n F 1 b 3 Q 7 U 2 V j d G l v b j E v 0 K D Q t d C 3 0 Y P Q u 9 G M 0 Y L Q s N G C L 9 C Y 0 L f Q v N C 1 0 L 3 Q t d C 9 0 L 3 R i 9 C 5 I N G C 0 L j Q v z E u e 9 C a 0 J 8 g 0 J / Q k d C h I N C 6 0 L L Q s N G A 0 Y L Q s N C 7 I D Q s M z B 9 J n F 1 b 3 Q 7 L C Z x d W 9 0 O 1 N l Y 3 R p b 2 4 x L 9 C g 0 L X Q t 9 G D 0 L v R j N G C 0 L D R g i / Q m N C 3 0 L z Q t d C 9 0 L X Q v d C 9 0 Y v Q u S D R g t C 4 0 L 8 x L n v Q m t C f I N C f 0 J H Q o S A y M D I z I N C z 0 L 7 Q t C w z M X 0 m c X V v d D s s J n F 1 b 3 Q 7 U 2 V j d G l v b j E v 0 K D Q t d C 3 0 Y P Q u 9 G M 0 Y L Q s N G C L 9 C Y 0 L f Q v N C 1 0 L 3 Q t d C 9 0 L 3 R i 9 C 5 I N G C 0 L j Q v z E u e 9 C e 0 Y H R g t C w 0 Y L Q v t C 6 I N C 7 0 L j Q v N C 4 0 Y L Q v t C y L D M y f S Z x d W 9 0 O 1 0 s J n F 1 b 3 Q 7 U m V s Y X R p b 2 5 z a G l w S W 5 m b y Z x d W 9 0 O z p b X X 0 i I C 8 + P C 9 T d G F i b G V F b n R y a W V z P j w v S X R l b T 4 8 S X R l b T 4 8 S X R l b U x v Y 2 F 0 a W 9 u P j x J d G V t V H l w Z T 5 G b 3 J t d W x h P C 9 J d G V t V H l w Z T 4 8 S X R l b V B h d G g + U 2 V j d G l v b j E v J U Q w J U E w J U Q w J U I 1 J U Q w J U I 3 J U Q x J T g z J U Q w J U J C J U Q x J T h D J U Q x J T g y J U Q w J U I w J U Q x J T g y L y V E M C U 5 O C V E M S U 4 M S V E M S U 4 M i V E M C V C R S V E M S U 4 N y V E M C V C R C V E M C V C O C V E M C V C Q T w v S X R l b V B h d G g + P C 9 J d G V t T G 9 j Y X R p b 2 4 + P F N 0 Y W J s Z U V u d H J p Z X M g L z 4 8 L 0 l 0 Z W 0 + P E l 0 Z W 0 + P E l 0 Z W 1 M b 2 N h d G l v b j 4 8 S X R l b V R 5 c G U + R m 9 y b X V s Y T w v S X R l b V R 5 c G U + P E l 0 Z W 1 Q Y X R o P l N l Y 3 R p b 2 4 x L y V E M C V B M C V E M C V C N S V E M C V C N y V E M S U 4 M y V E M C V C Q i V E M S U 4 Q y V E M S U 4 M i V E M C V C M C V E M S U 4 M i 8 l R D A l Q T A l R D A l Q j U l R D A l Q j c l R D E l O D M l R D A l Q k I l R D E l O E M l R D E l O D I l R D A l Q j A l R D E l O D J f U 2 h l Z X Q 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P C 9 J d G V t U G F 0 a D 4 8 L 0 l 0 Z W 1 M b 2 N h d G l v b j 4 8 U 3 R h Y m x l R W 5 0 c m l l c y A v P j w v S X R l b T 4 8 S X R l b T 4 8 S X R l b U x v Y 2 F 0 a W 9 u P j x J d G V t V H l w Z T 5 G b 3 J t d W x h P C 9 J d G V t V H l w Z T 4 8 S X R l b V B h d G g + U 2 V j d G l v b j E v J U Q w J U E w J U Q w J U I 1 J U Q w J U I 3 J U Q x J T g z J U Q w J U J C J U Q x J T h D J U Q x J T g y J U Q w J U I w J U Q x J T g y L y V E M C U 5 O C V E M C V C N y V E M C V C Q y V E M C V C N S V E M C V C R C V E M C V C N S V E M C V C R C V E M C V C R C V E M S U 4 Q i V E M C V C O S U y M C V E M S U 4 M i V E M C V C O C V E M C V C R j w v S X R l b V B h d G g + P C 9 J d G V t T G 9 j Y X R p b 2 4 + P F N 0 Y W J s Z U V u d H J p Z X M g L z 4 8 L 0 l 0 Z W 0 + P E l 0 Z W 0 + P E l 0 Z W 1 M b 2 N h d G l v b j 4 8 S X R l b V R 5 c G U + R m 9 y b X V s Y T w v S X R l b V R 5 c G U + P E l 0 Z W 1 Q Y X R o P l N l Y 3 R p b 2 4 x L y V E M C V B M C V E M C V C N S V E M C V C N y V E M S U 4 M y V E M C V C Q i V E M S U 4 Q y V E M S U 4 M i V E M C V C M C V E M S U 4 M i 8 l R D A l Q T M l R D A l Q j Q l R D A l Q j A l R D A l Q k I l R D A l Q j U l R D A l Q k Q l R D A l Q k Q l R D E l O E I l R D A l Q j U l M j A l R D A l Q j I l R D A l Q j U l R D E l O D A l R D E l O D U l R D A l Q k Q l R D A l Q j g l R D A l Q j U l M j A l R D E l O D E l R D E l O D I l R D E l O D A l R D A l Q k U l R D A l Q k E l R D A l Q j g 8 L 0 l 0 Z W 1 Q Y X R o P j w v S X R l b U x v Y 2 F 0 a W 9 u P j x T d G F i b G V F b n R y a W V z I C 8 + P C 9 J d G V t P j x J d G V t P j x J d G V t T G 9 j Y X R p b 2 4 + P E l 0 Z W 1 U e X B l P k Z v c m 1 1 b G E 8 L 0 l 0 Z W 1 U e X B l P j x J d G V t U G F 0 a D 5 T Z W N 0 a W 9 u M S 8 l R D A l Q T A l R D A l Q j U l R D A l Q j c l R D E l O D M l R D A l Q k I l R D E l O E M l R D E l O D I l R D A l Q j A l R D E l O D I v J U Q w J T l G J U Q w J U J F J U Q w J U I y J U Q x J T h C J U Q x J T g 4 J U Q w J U I 1 J U Q w J U J E J U Q w J U J E J U Q x J T h C J U Q w J U I 1 J T I w J U Q w J U I 3 J U Q w J U I w J U Q w J U I z J U Q w J U J F J U Q w J U J C J U Q w J U J F J U Q w J U I y J U Q w J U J B J U Q w J U I 4 M T w v S X R l b V B h d G g + P C 9 J d G V t T G 9 j Y X R p b 2 4 + P F N 0 Y W J s Z U V u d H J p Z X M g L z 4 8 L 0 l 0 Z W 0 + P E l 0 Z W 0 + P E l 0 Z W 1 M b 2 N h d G l v b j 4 8 S X R l b V R 5 c G U + R m 9 y b X V s Y T w v S X R l b V R 5 c G U + P E l 0 Z W 1 Q Y X R o P l N l Y 3 R p b 2 4 x L y V E M C V B M C V E M C V C N S V E M C V C N y V E M S U 4 M y V E M C V C Q i V E M S U 4 Q y V E M S U 4 M i V E M C V C M C V E M S U 4 M i 8 l R D A l O T g l R D A l Q j c l R D A l Q k M l R D A l Q j U l R D A l Q k Q l R D A l Q j U l R D A l Q k Q l R D A l Q k Q l R D E l O E I l R D A l Q j k l M j A l R D E l O D I l R D A l Q j g l R D A l Q k Y x P C 9 J d G V t U G F 0 a D 4 8 L 0 l 0 Z W 1 M b 2 N h d G l v b j 4 8 U 3 R h Y m x l R W 5 0 c m l l c y A v P j w v S X R l b T 4 8 S X R l b T 4 8 S X R l b U x v Y 2 F 0 a W 9 u P j x J d G V t V H l w Z T 5 G b 3 J t d W x h P C 9 J d G V t V H l w Z T 4 8 S X R l b V B h d G g + U 2 V j d G l v b j E v J U Q w J U E w J U Q w J U I 1 J U Q w J U I 3 J U Q x J T g z J U Q w J U J C J U Q x J T h D J U Q x J T g y J U Q w J U I w J U Q x J T g y L y V E M C U 5 N C V E M S U 4 M C V E M S U 4 M y V E M C V C M y V E M C V C O C V E M C V C N S U y M C V E M S U 4 M y V E M C V C N C V E M C V C M C V E M C V C Q i V E M C V C N S V E M C V C R C V E M C V C R C V E M S U 4 Q i V E M C V C N S U y M C V E M S U 4 M S V E M S U 4 M i V E M C V C R S V E M C V C Q i V E M C V C M S V E M S U 4 N i V E M S U 4 Q j w v S X R l b V B h d G g + P C 9 J d G V t T G 9 j Y X R p b 2 4 + P F N 0 Y W J s Z U V u d H J p Z X M g L z 4 8 L 0 l 0 Z W 0 + P E l 0 Z W 0 + P E l 0 Z W 1 M b 2 N h d G l v b j 4 8 S X R l b V R 5 c G U + R m 9 y b X V s Y T w v S X R l b V R 5 c G U + P E l 0 Z W 1 Q Y X R o P l N l Y 3 R p b 2 4 x L y V E M C V B M C V E M C V C N S V E M C V C N y V E M S U 4 M y V E M C V C Q i V E M S U 4 Q y V E M S U 4 M i V E M C V C M C V E M S U 4 M i 8 l R D A l Q T E l R D E l O D I l R D E l O D A l R D A l Q k U l R D A l Q k E l R D A l Q j g l M j A l R D E l O D E l M j A l R D A l Q k Y l R D E l O D A l R D A l Q j g l R D A l Q k M l R D A l Q j U l R D A l Q k Q l R D A l Q j U l R D A l Q k Q l R D A l Q k Q l R D E l O E I l R D A l Q k M l M j A l R D E l O D Q l R D A l Q j g l R D A l Q k I l R D E l O E M l R D E l O D I l R D E l O D A l R D A l Q k U l R D A l Q k M 8 L 0 l 0 Z W 1 Q Y X R o P j w v S X R l b U x v Y 2 F 0 a W 9 u P j x T d G F i b G V F b n R y a W V z I C 8 + P C 9 J d G V t P j w v S X R l b X M + P C 9 M b 2 N h b F B h Y 2 t h Z 2 V N Z X R h Z G F 0 Y U Z p b G U + F g A A A F B L B Q Y A A A A A A A A A A A A A A A A A A A A A A A A m A Q A A A Q A A A N C M n d 8 B F d E R j H o A w E / C l + s B A A A A g p O G 5 j t U u U G t O p H / 4 Z 3 X M w A A A A A C A A A A A A A Q Z g A A A A E A A C A A A A C d p Z S f X z P 3 5 a z w N v Z y I Z Y K P J w 0 M 6 O u T D 6 4 Y 6 Q / J R 4 3 s w A A A A A O g A A A A A I A A C A A A A C G E n 3 e U A 0 1 t 8 n / u J T I W s I Z 0 H T 5 Z B u P h E z d I n f P S J 3 / N V A A A A A f W B R k m J o 4 Z L L R H l z h / L 0 o v E X Z d W R r a T J + 1 3 H C x 7 H D p N W b A z d g H i M l W K C / U B 0 O K 1 J l Y 6 A q Z u b Z 3 / s x 4 T 6 E X x N G + H R 1 0 7 V 6 U 5 I 0 w S 7 E t E R A U k A A A A A n u B Z x d b M g F t h G t B H D i p q i 4 c X v Z j w j 0 k 3 L / f h 8 S o Y F t b w W N k a / K J F / O U 8 b W K d m N 2 H Y 3 j 6 0 0 f v z F 7 c I 8 1 r A z N 3 h < / D a t a M a s h u p > 
</file>

<file path=customXml/itemProps1.xml><?xml version="1.0" encoding="utf-8"?>
<ds:datastoreItem xmlns:ds="http://schemas.openxmlformats.org/officeDocument/2006/customXml" ds:itemID="{33252858-4832-4117-82ED-E095E6E2B14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2</vt:i4>
      </vt:variant>
    </vt:vector>
  </HeadingPairs>
  <TitlesOfParts>
    <vt:vector size="7" baseType="lpstr">
      <vt:lpstr>Результат</vt:lpstr>
      <vt:lpstr>Свод</vt:lpstr>
      <vt:lpstr>Справочники</vt:lpstr>
      <vt:lpstr>Коды</vt:lpstr>
      <vt:lpstr>Сетевой</vt:lpstr>
      <vt:lpstr>Сетевой!Заголовки_для_печати</vt:lpstr>
      <vt:lpstr>Сетевой!Область_печати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usver</dc:creator>
  <cp:lastModifiedBy>usver</cp:lastModifiedBy>
  <cp:lastPrinted>2023-10-05T04:32:14Z</cp:lastPrinted>
  <dcterms:created xsi:type="dcterms:W3CDTF">2023-02-03T08:58:35Z</dcterms:created>
  <dcterms:modified xsi:type="dcterms:W3CDTF">2023-10-05T05:14:42Z</dcterms:modified>
</cp:coreProperties>
</file>