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200.200\common\4 отдел учёта, контроля и отчетности КФКиС\9. Сетевой по программе КФКиС на сайт\2023\"/>
    </mc:Choice>
  </mc:AlternateContent>
  <xr:revisionPtr revIDLastSave="0" documentId="13_ncr:1_{2B15406F-7366-4A2E-A29E-7D10AD46459C}" xr6:coauthVersionLast="47" xr6:coauthVersionMax="47" xr10:uidLastSave="{00000000-0000-0000-0000-000000000000}"/>
  <bookViews>
    <workbookView xWindow="-120" yWindow="-120" windowWidth="29040" windowHeight="15840" firstSheet="4" activeTab="4" xr2:uid="{00000000-000D-0000-FFFF-FFFF00000000}"/>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91029"/>
  <pivotCaches>
    <pivotCache cacheId="4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5" l="1"/>
  <c r="N6" i="5"/>
  <c r="M6" i="5"/>
  <c r="L20" i="5"/>
  <c r="L19" i="5"/>
  <c r="L18" i="5"/>
  <c r="L17" i="5"/>
  <c r="L16" i="5"/>
  <c r="L15" i="5"/>
  <c r="L14" i="5"/>
  <c r="L13" i="5"/>
  <c r="L12" i="5"/>
  <c r="L11" i="5"/>
  <c r="L10" i="5"/>
  <c r="L9" i="5"/>
  <c r="L8" i="5"/>
  <c r="L7" i="5"/>
  <c r="L6" i="5"/>
  <c r="E6" i="5"/>
  <c r="F6" i="5"/>
  <c r="G6" i="5"/>
  <c r="H6" i="5"/>
  <c r="I6" i="5"/>
  <c r="J6" i="5"/>
  <c r="K6" i="5"/>
  <c r="D6" i="5"/>
  <c r="E7" i="5"/>
  <c r="F7" i="5"/>
  <c r="G7" i="5"/>
  <c r="H7" i="5"/>
  <c r="I7" i="5"/>
  <c r="J7" i="5"/>
  <c r="K7" i="5"/>
  <c r="D7" i="5"/>
  <c r="H13" i="5"/>
  <c r="H12" i="5"/>
  <c r="H11" i="5"/>
  <c r="H10" i="5"/>
  <c r="H9" i="5"/>
  <c r="H8" i="5"/>
  <c r="D8" i="5"/>
  <c r="D9" i="5"/>
  <c r="D10" i="5"/>
  <c r="D11" i="5"/>
  <c r="D12" i="5"/>
  <c r="D13" i="5"/>
  <c r="E14" i="5"/>
  <c r="F14" i="5"/>
  <c r="G14" i="5"/>
  <c r="H14" i="5"/>
  <c r="I14" i="5"/>
  <c r="J14" i="5"/>
  <c r="K14" i="5"/>
  <c r="D14" i="5"/>
  <c r="H15" i="5"/>
  <c r="D15" i="5"/>
  <c r="H16" i="5"/>
  <c r="D16" i="5"/>
  <c r="E18" i="5"/>
  <c r="F18" i="5"/>
  <c r="G18" i="5"/>
  <c r="H18" i="5"/>
  <c r="I18" i="5"/>
  <c r="J18" i="5"/>
  <c r="K18" i="5"/>
  <c r="D18" i="5"/>
  <c r="H19" i="5"/>
  <c r="H20" i="5"/>
  <c r="D19" i="5"/>
  <c r="D20" i="5"/>
  <c r="S13" i="5" l="1"/>
  <c r="R13" i="5"/>
  <c r="M8" i="5"/>
  <c r="G9" i="5" l="1"/>
  <c r="O316" i="2" l="1"/>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14" i="2"/>
  <c r="AB14" i="2" s="1"/>
  <c r="Z17" i="2"/>
  <c r="Z22" i="2"/>
  <c r="AB22" i="2" s="1"/>
  <c r="Z25" i="2"/>
  <c r="AB25" i="2" s="1"/>
  <c r="Z30" i="2"/>
  <c r="AB30" i="2" s="1"/>
  <c r="Z33" i="2"/>
  <c r="AB33" i="2" s="1"/>
  <c r="Z38" i="2"/>
  <c r="AA38" i="2" s="1"/>
  <c r="Z41" i="2"/>
  <c r="AA41" i="2" s="1"/>
  <c r="Z46" i="2"/>
  <c r="AB46" i="2" s="1"/>
  <c r="Z49" i="2"/>
  <c r="AA49" i="2" s="1"/>
  <c r="Z54" i="2"/>
  <c r="AB54" i="2" s="1"/>
  <c r="Z57" i="2"/>
  <c r="AA57" i="2" s="1"/>
  <c r="Z62" i="2"/>
  <c r="AB62" i="2" s="1"/>
  <c r="Z65" i="2"/>
  <c r="AA65" i="2" s="1"/>
  <c r="Z70" i="2"/>
  <c r="AB70" i="2" s="1"/>
  <c r="Z73" i="2"/>
  <c r="AA73" i="2" s="1"/>
  <c r="Z78" i="2"/>
  <c r="AB78" i="2" s="1"/>
  <c r="Z81" i="2"/>
  <c r="AB81" i="2" s="1"/>
  <c r="Z86" i="2"/>
  <c r="AB86" i="2" s="1"/>
  <c r="Z89" i="2"/>
  <c r="AB89" i="2" s="1"/>
  <c r="Z94" i="2"/>
  <c r="AB94" i="2" s="1"/>
  <c r="Z97" i="2"/>
  <c r="AA97" i="2" s="1"/>
  <c r="Z102" i="2"/>
  <c r="AA102" i="2" s="1"/>
  <c r="Z105" i="2"/>
  <c r="AA105" i="2" s="1"/>
  <c r="Z110" i="2"/>
  <c r="AA110" i="2" s="1"/>
  <c r="Z113" i="2"/>
  <c r="AB113" i="2" s="1"/>
  <c r="Z118" i="2"/>
  <c r="AB118" i="2" s="1"/>
  <c r="Z121" i="2"/>
  <c r="AB121" i="2" s="1"/>
  <c r="Z126" i="2"/>
  <c r="AB126" i="2" s="1"/>
  <c r="Z129" i="2"/>
  <c r="AB129" i="2" s="1"/>
  <c r="Z134" i="2"/>
  <c r="AB134" i="2" s="1"/>
  <c r="Z137" i="2"/>
  <c r="AA137" i="2" s="1"/>
  <c r="Z142" i="2"/>
  <c r="AB142" i="2" s="1"/>
  <c r="Z145" i="2"/>
  <c r="AB145" i="2" s="1"/>
  <c r="Z150" i="2"/>
  <c r="AB150" i="2" s="1"/>
  <c r="Z153" i="2"/>
  <c r="AA153" i="2" s="1"/>
  <c r="Z158" i="2"/>
  <c r="AB158" i="2" s="1"/>
  <c r="Z161" i="2"/>
  <c r="AA161" i="2" s="1"/>
  <c r="Z166" i="2"/>
  <c r="AA166" i="2" s="1"/>
  <c r="Z169" i="2"/>
  <c r="AB169" i="2" s="1"/>
  <c r="Z174" i="2"/>
  <c r="AA174" i="2" s="1"/>
  <c r="Z177" i="2"/>
  <c r="AA177" i="2" s="1"/>
  <c r="Z182" i="2"/>
  <c r="AB182" i="2" s="1"/>
  <c r="Z185" i="2"/>
  <c r="AA185" i="2" s="1"/>
  <c r="Z190" i="2"/>
  <c r="AB190" i="2" s="1"/>
  <c r="Z193" i="2"/>
  <c r="AB193" i="2" s="1"/>
  <c r="Z198" i="2"/>
  <c r="AB198" i="2" s="1"/>
  <c r="Z201" i="2"/>
  <c r="AA201" i="2" s="1"/>
  <c r="Z206" i="2"/>
  <c r="AB206" i="2" s="1"/>
  <c r="Z209" i="2"/>
  <c r="AB209" i="2" s="1"/>
  <c r="Z214" i="2"/>
  <c r="AB214" i="2" s="1"/>
  <c r="Z217" i="2"/>
  <c r="AA217" i="2" s="1"/>
  <c r="Z222" i="2"/>
  <c r="AB222" i="2" s="1"/>
  <c r="Z225" i="2"/>
  <c r="AB225" i="2" s="1"/>
  <c r="Z230" i="2"/>
  <c r="AA230" i="2" s="1"/>
  <c r="Z233" i="2"/>
  <c r="AA233" i="2" s="1"/>
  <c r="Z238" i="2"/>
  <c r="AA238" i="2" s="1"/>
  <c r="Z241" i="2"/>
  <c r="AB241" i="2" s="1"/>
  <c r="Z246" i="2"/>
  <c r="AB246" i="2" s="1"/>
  <c r="Z249" i="2"/>
  <c r="AA249" i="2" s="1"/>
  <c r="Z254" i="2"/>
  <c r="AB254" i="2" s="1"/>
  <c r="Z257" i="2"/>
  <c r="AA257" i="2" s="1"/>
  <c r="Z262" i="2"/>
  <c r="AB262" i="2" s="1"/>
  <c r="Z265" i="2"/>
  <c r="AA265" i="2" s="1"/>
  <c r="Z266" i="2"/>
  <c r="AB266" i="2" s="1"/>
  <c r="Z267" i="2"/>
  <c r="AA267" i="2" s="1"/>
  <c r="Z268" i="2"/>
  <c r="AB268" i="2" s="1"/>
  <c r="Z269" i="2"/>
  <c r="AA269" i="2" s="1"/>
  <c r="Z270" i="2"/>
  <c r="AB270" i="2" s="1"/>
  <c r="Z271" i="2"/>
  <c r="AB271" i="2" s="1"/>
  <c r="Z272" i="2"/>
  <c r="Z273" i="2"/>
  <c r="AB273" i="2" s="1"/>
  <c r="Z274" i="2"/>
  <c r="AA274" i="2" s="1"/>
  <c r="Z275" i="2"/>
  <c r="AA275" i="2" s="1"/>
  <c r="Z276" i="2"/>
  <c r="AA276" i="2" s="1"/>
  <c r="Z277" i="2"/>
  <c r="AB277" i="2" s="1"/>
  <c r="Z278" i="2"/>
  <c r="AB278" i="2" s="1"/>
  <c r="Z281" i="2"/>
  <c r="AA281" i="2" s="1"/>
  <c r="Z283" i="2"/>
  <c r="AB283" i="2" s="1"/>
  <c r="Z284" i="2"/>
  <c r="AA284" i="2" s="1"/>
  <c r="Z285" i="2"/>
  <c r="AA285" i="2" s="1"/>
  <c r="Z286" i="2"/>
  <c r="AB286" i="2" s="1"/>
  <c r="Z289" i="2"/>
  <c r="AB289" i="2" s="1"/>
  <c r="Z294" i="2"/>
  <c r="AA294" i="2" s="1"/>
  <c r="Z302" i="2"/>
  <c r="AA302" i="2" s="1"/>
  <c r="Z305" i="2"/>
  <c r="AA305" i="2" s="1"/>
  <c r="Z310" i="2"/>
  <c r="AB310" i="2" s="1"/>
  <c r="Z313" i="2"/>
  <c r="AA313" i="2" s="1"/>
  <c r="Z315" i="2"/>
  <c r="AA315" i="2" s="1"/>
  <c r="AA17" i="2"/>
  <c r="AA33" i="2"/>
  <c r="AA113" i="2"/>
  <c r="AA121" i="2"/>
  <c r="AA145" i="2"/>
  <c r="AA169" i="2"/>
  <c r="AA193" i="2"/>
  <c r="AA225" i="2"/>
  <c r="AA272" i="2"/>
  <c r="AB17" i="2"/>
  <c r="AB49" i="2"/>
  <c r="AB97" i="2"/>
  <c r="AB105" i="2"/>
  <c r="AB137" i="2"/>
  <c r="AB177" i="2"/>
  <c r="AB201" i="2"/>
  <c r="AB257" i="2"/>
  <c r="AB267" i="2"/>
  <c r="AB272" i="2"/>
  <c r="AB274" i="2"/>
  <c r="AB281" i="2"/>
  <c r="AB294"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3" i="5"/>
  <c r="D23" i="5"/>
  <c r="O8" i="5"/>
  <c r="O16" i="5"/>
  <c r="N8" i="5"/>
  <c r="N16" i="5"/>
  <c r="M16" i="5"/>
  <c r="K20" i="5"/>
  <c r="K17" i="5"/>
  <c r="K15" i="5"/>
  <c r="J20" i="5"/>
  <c r="J19" i="5"/>
  <c r="J17" i="5"/>
  <c r="J15" i="5"/>
  <c r="J12" i="5"/>
  <c r="I20" i="5"/>
  <c r="I19" i="5"/>
  <c r="I17" i="5"/>
  <c r="G17" i="5"/>
  <c r="G15" i="5"/>
  <c r="F20" i="5"/>
  <c r="F19" i="5"/>
  <c r="F17" i="5"/>
  <c r="F15" i="5"/>
  <c r="F12" i="5"/>
  <c r="E20" i="5"/>
  <c r="E19" i="5"/>
  <c r="E17" i="5"/>
  <c r="E12" i="5"/>
  <c r="J11" i="5"/>
  <c r="F11" i="5"/>
  <c r="E11" i="5"/>
  <c r="O10" i="5"/>
  <c r="J10" i="5"/>
  <c r="I10" i="5"/>
  <c r="F10" i="5"/>
  <c r="E10" i="5"/>
  <c r="J9" i="5"/>
  <c r="I9" i="5"/>
  <c r="F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Z279" i="2" s="1"/>
  <c r="AB279" i="2" s="1"/>
  <c r="D119" i="3"/>
  <c r="Z39" i="2" s="1"/>
  <c r="AB39" i="2" s="1"/>
  <c r="D120" i="3"/>
  <c r="Z9" i="2" s="1"/>
  <c r="D121" i="3"/>
  <c r="Z42" i="2" s="1"/>
  <c r="D122" i="3"/>
  <c r="D123" i="3"/>
  <c r="Z47" i="2" s="1"/>
  <c r="AB47" i="2" s="1"/>
  <c r="D124" i="3"/>
  <c r="Z15" i="2" s="1"/>
  <c r="AB15" i="2" s="1"/>
  <c r="D125" i="3"/>
  <c r="Z21" i="2" s="1"/>
  <c r="AA21" i="2" s="1"/>
  <c r="D126" i="3"/>
  <c r="Z255" i="2" s="1"/>
  <c r="AB255" i="2" s="1"/>
  <c r="D127" i="3"/>
  <c r="Z264" i="2" s="1"/>
  <c r="D129" i="3"/>
  <c r="Z7" i="2" s="1"/>
  <c r="AB7" i="2" s="1"/>
  <c r="D131" i="3"/>
  <c r="D132" i="3"/>
  <c r="Z36" i="2" s="1"/>
  <c r="AA36" i="2" s="1"/>
  <c r="D133" i="3"/>
  <c r="D134" i="3"/>
  <c r="D135" i="3"/>
  <c r="D136" i="3"/>
  <c r="D137" i="3"/>
  <c r="D138" i="3"/>
  <c r="D140" i="3"/>
  <c r="D141" i="3"/>
  <c r="Z303" i="2" s="1"/>
  <c r="AB303" i="2" s="1"/>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26" i="5"/>
  <c r="AA9" i="2" l="1"/>
  <c r="AB9" i="2"/>
  <c r="AB264" i="2"/>
  <c r="AA264" i="2"/>
  <c r="AA42" i="2"/>
  <c r="AB42" i="2"/>
  <c r="AB153" i="2"/>
  <c r="AB57" i="2"/>
  <c r="AA273" i="2"/>
  <c r="AA241" i="2"/>
  <c r="AA209" i="2"/>
  <c r="AA25" i="2"/>
  <c r="Z309" i="2"/>
  <c r="AB309" i="2" s="1"/>
  <c r="Z301" i="2"/>
  <c r="Z293" i="2"/>
  <c r="AB293" i="2" s="1"/>
  <c r="Z261" i="2"/>
  <c r="Z253" i="2"/>
  <c r="AA253" i="2" s="1"/>
  <c r="Z245" i="2"/>
  <c r="Z237" i="2"/>
  <c r="AB237" i="2" s="1"/>
  <c r="Z229" i="2"/>
  <c r="AB229" i="2" s="1"/>
  <c r="Z221" i="2"/>
  <c r="AA221" i="2" s="1"/>
  <c r="Z213" i="2"/>
  <c r="AA213" i="2" s="1"/>
  <c r="Z205" i="2"/>
  <c r="AB205" i="2" s="1"/>
  <c r="Z197" i="2"/>
  <c r="AA197" i="2" s="1"/>
  <c r="Z189" i="2"/>
  <c r="AA189" i="2" s="1"/>
  <c r="Z181" i="2"/>
  <c r="AA181" i="2" s="1"/>
  <c r="Z173" i="2"/>
  <c r="Z165" i="2"/>
  <c r="AA165" i="2" s="1"/>
  <c r="Z157" i="2"/>
  <c r="AA157" i="2" s="1"/>
  <c r="Z149" i="2"/>
  <c r="AA149" i="2" s="1"/>
  <c r="Z141" i="2"/>
  <c r="AA141" i="2" s="1"/>
  <c r="Z133" i="2"/>
  <c r="AA133" i="2" s="1"/>
  <c r="Z125" i="2"/>
  <c r="AB125" i="2" s="1"/>
  <c r="Z117" i="2"/>
  <c r="AA117" i="2" s="1"/>
  <c r="Z109" i="2"/>
  <c r="AB109" i="2" s="1"/>
  <c r="Z101" i="2"/>
  <c r="Z93" i="2"/>
  <c r="AA93" i="2" s="1"/>
  <c r="Z85" i="2"/>
  <c r="AB85" i="2" s="1"/>
  <c r="Z77" i="2"/>
  <c r="AB77" i="2" s="1"/>
  <c r="Z69" i="2"/>
  <c r="AA69" i="2" s="1"/>
  <c r="Z61" i="2"/>
  <c r="AB61" i="2" s="1"/>
  <c r="Z53" i="2"/>
  <c r="Z45" i="2"/>
  <c r="Z37" i="2"/>
  <c r="AA37" i="2" s="1"/>
  <c r="Z29" i="2"/>
  <c r="AA29" i="2" s="1"/>
  <c r="Z13" i="2"/>
  <c r="AA13" i="2" s="1"/>
  <c r="M9" i="5"/>
  <c r="AB249" i="2"/>
  <c r="AB73" i="2"/>
  <c r="AB41" i="2"/>
  <c r="AA129" i="2"/>
  <c r="AA89" i="2"/>
  <c r="Z308" i="2"/>
  <c r="AA308" i="2" s="1"/>
  <c r="Z300" i="2"/>
  <c r="AB300" i="2" s="1"/>
  <c r="Z292" i="2"/>
  <c r="AB292" i="2" s="1"/>
  <c r="Z260" i="2"/>
  <c r="AA260" i="2" s="1"/>
  <c r="Z252" i="2"/>
  <c r="AA252" i="2" s="1"/>
  <c r="Z244" i="2"/>
  <c r="AB244" i="2" s="1"/>
  <c r="Z236" i="2"/>
  <c r="AA236" i="2" s="1"/>
  <c r="Z228" i="2"/>
  <c r="AA228" i="2" s="1"/>
  <c r="Z220" i="2"/>
  <c r="AA220" i="2" s="1"/>
  <c r="Z212" i="2"/>
  <c r="AB212" i="2" s="1"/>
  <c r="Z204" i="2"/>
  <c r="AA204" i="2" s="1"/>
  <c r="Z196" i="2"/>
  <c r="AA196" i="2" s="1"/>
  <c r="Z188" i="2"/>
  <c r="AA188" i="2" s="1"/>
  <c r="Z180" i="2"/>
  <c r="AA180" i="2" s="1"/>
  <c r="Z172" i="2"/>
  <c r="AB172" i="2" s="1"/>
  <c r="Z164" i="2"/>
  <c r="AA164" i="2" s="1"/>
  <c r="Z156" i="2"/>
  <c r="AA156" i="2" s="1"/>
  <c r="Z148" i="2"/>
  <c r="AA148" i="2" s="1"/>
  <c r="Z140" i="2"/>
  <c r="AB140" i="2" s="1"/>
  <c r="Z132" i="2"/>
  <c r="AA132" i="2" s="1"/>
  <c r="Z124" i="2"/>
  <c r="AA124" i="2" s="1"/>
  <c r="Z116" i="2"/>
  <c r="AA116" i="2" s="1"/>
  <c r="Z108" i="2"/>
  <c r="AA108" i="2" s="1"/>
  <c r="Z100" i="2"/>
  <c r="AB100" i="2" s="1"/>
  <c r="Z92" i="2"/>
  <c r="AB92" i="2" s="1"/>
  <c r="Z84" i="2"/>
  <c r="AB84" i="2" s="1"/>
  <c r="Z76" i="2"/>
  <c r="Z68" i="2"/>
  <c r="AA68" i="2" s="1"/>
  <c r="Z60" i="2"/>
  <c r="AB60" i="2" s="1"/>
  <c r="Z52" i="2"/>
  <c r="Z44" i="2"/>
  <c r="Z28" i="2"/>
  <c r="AB28" i="2" s="1"/>
  <c r="Z20" i="2"/>
  <c r="Z12" i="2"/>
  <c r="AA12" i="2" s="1"/>
  <c r="D26" i="5"/>
  <c r="AB217" i="2"/>
  <c r="Z307" i="2"/>
  <c r="AB307" i="2" s="1"/>
  <c r="Z299" i="2"/>
  <c r="AB299" i="2" s="1"/>
  <c r="Z291" i="2"/>
  <c r="AA291" i="2" s="1"/>
  <c r="Z259" i="2"/>
  <c r="AB259" i="2" s="1"/>
  <c r="Z251" i="2"/>
  <c r="AA251" i="2" s="1"/>
  <c r="Z243" i="2"/>
  <c r="AA243" i="2" s="1"/>
  <c r="Z235" i="2"/>
  <c r="AB235" i="2" s="1"/>
  <c r="Z227" i="2"/>
  <c r="AA227" i="2" s="1"/>
  <c r="Z219" i="2"/>
  <c r="AA219" i="2" s="1"/>
  <c r="Z211" i="2"/>
  <c r="AB211" i="2" s="1"/>
  <c r="Z203" i="2"/>
  <c r="AA203" i="2" s="1"/>
  <c r="Z195" i="2"/>
  <c r="AA195" i="2" s="1"/>
  <c r="Z187" i="2"/>
  <c r="AA187" i="2" s="1"/>
  <c r="Z179" i="2"/>
  <c r="AA179" i="2" s="1"/>
  <c r="Z171" i="2"/>
  <c r="AB171" i="2" s="1"/>
  <c r="Z163" i="2"/>
  <c r="AB163" i="2" s="1"/>
  <c r="Z155" i="2"/>
  <c r="AA155" i="2" s="1"/>
  <c r="Z147" i="2"/>
  <c r="AA147" i="2" s="1"/>
  <c r="Z139" i="2"/>
  <c r="Z131" i="2"/>
  <c r="AA131" i="2" s="1"/>
  <c r="Z123" i="2"/>
  <c r="AA123" i="2" s="1"/>
  <c r="Z115" i="2"/>
  <c r="Z107" i="2"/>
  <c r="AA107" i="2" s="1"/>
  <c r="Z99" i="2"/>
  <c r="AA99" i="2" s="1"/>
  <c r="Z91" i="2"/>
  <c r="AA91" i="2" s="1"/>
  <c r="Z83" i="2"/>
  <c r="Z75" i="2"/>
  <c r="AA75" i="2" s="1"/>
  <c r="Z67" i="2"/>
  <c r="Z59" i="2"/>
  <c r="AA59" i="2" s="1"/>
  <c r="Z51" i="2"/>
  <c r="Z43" i="2"/>
  <c r="Z35" i="2"/>
  <c r="AA35" i="2" s="1"/>
  <c r="Z27" i="2"/>
  <c r="Z19" i="2"/>
  <c r="AA19" i="2" s="1"/>
  <c r="Z11" i="2"/>
  <c r="AB38" i="2"/>
  <c r="Z314" i="2"/>
  <c r="AA314" i="2" s="1"/>
  <c r="Z306" i="2"/>
  <c r="Z298" i="2"/>
  <c r="Z290" i="2"/>
  <c r="AB290" i="2" s="1"/>
  <c r="Z282" i="2"/>
  <c r="AA282" i="2" s="1"/>
  <c r="Z258" i="2"/>
  <c r="AA258" i="2" s="1"/>
  <c r="Z250" i="2"/>
  <c r="AA250" i="2" s="1"/>
  <c r="Z242" i="2"/>
  <c r="AA242" i="2" s="1"/>
  <c r="Z234" i="2"/>
  <c r="AA234" i="2" s="1"/>
  <c r="Z226" i="2"/>
  <c r="Z218" i="2"/>
  <c r="Z210" i="2"/>
  <c r="Z202" i="2"/>
  <c r="AA202" i="2" s="1"/>
  <c r="Z194" i="2"/>
  <c r="Z186" i="2"/>
  <c r="Z178" i="2"/>
  <c r="AA178" i="2" s="1"/>
  <c r="Z170" i="2"/>
  <c r="Z162" i="2"/>
  <c r="Z154" i="2"/>
  <c r="Z146" i="2"/>
  <c r="Z138" i="2"/>
  <c r="Z130" i="2"/>
  <c r="Z122" i="2"/>
  <c r="Z114" i="2"/>
  <c r="Z106" i="2"/>
  <c r="Z98" i="2"/>
  <c r="Z90" i="2"/>
  <c r="Z82" i="2"/>
  <c r="Z74" i="2"/>
  <c r="Z66" i="2"/>
  <c r="Z58" i="2"/>
  <c r="Z50" i="2"/>
  <c r="Z34" i="2"/>
  <c r="Z26" i="2"/>
  <c r="Z18" i="2"/>
  <c r="Z10" i="2"/>
  <c r="AB265" i="2"/>
  <c r="AB238" i="2"/>
  <c r="AB185" i="2"/>
  <c r="AB161" i="2"/>
  <c r="AB65" i="2"/>
  <c r="AA81" i="2"/>
  <c r="Z312" i="2"/>
  <c r="Z304" i="2"/>
  <c r="Z296" i="2"/>
  <c r="Z288" i="2"/>
  <c r="Z280" i="2"/>
  <c r="Z256" i="2"/>
  <c r="Z248" i="2"/>
  <c r="Z240" i="2"/>
  <c r="Z232" i="2"/>
  <c r="Z224" i="2"/>
  <c r="Z216" i="2"/>
  <c r="Z208" i="2"/>
  <c r="Z200" i="2"/>
  <c r="Z192" i="2"/>
  <c r="Z184" i="2"/>
  <c r="Z176" i="2"/>
  <c r="Z168" i="2"/>
  <c r="Z160" i="2"/>
  <c r="Z152" i="2"/>
  <c r="Z144" i="2"/>
  <c r="Z136" i="2"/>
  <c r="Z128" i="2"/>
  <c r="Z120" i="2"/>
  <c r="Z112" i="2"/>
  <c r="Z104" i="2"/>
  <c r="Z96" i="2"/>
  <c r="Z88" i="2"/>
  <c r="Z80" i="2"/>
  <c r="Z72" i="2"/>
  <c r="Z64" i="2"/>
  <c r="Z56" i="2"/>
  <c r="Z48" i="2"/>
  <c r="Z40" i="2"/>
  <c r="Z32" i="2"/>
  <c r="Z24" i="2"/>
  <c r="Z16" i="2"/>
  <c r="Z8" i="2"/>
  <c r="Z297" i="2"/>
  <c r="AB285" i="2"/>
  <c r="AB233" i="2"/>
  <c r="Z311" i="2"/>
  <c r="AB311" i="2" s="1"/>
  <c r="Z295" i="2"/>
  <c r="AB295" i="2" s="1"/>
  <c r="Z287" i="2"/>
  <c r="AB287" i="2" s="1"/>
  <c r="Z263" i="2"/>
  <c r="AB263" i="2" s="1"/>
  <c r="Z247" i="2"/>
  <c r="AB247" i="2" s="1"/>
  <c r="Z239" i="2"/>
  <c r="AB239" i="2" s="1"/>
  <c r="Z231" i="2"/>
  <c r="AB231" i="2" s="1"/>
  <c r="Z223" i="2"/>
  <c r="AB223" i="2" s="1"/>
  <c r="Z215" i="2"/>
  <c r="AB215" i="2" s="1"/>
  <c r="Z207" i="2"/>
  <c r="AB207" i="2" s="1"/>
  <c r="Z199" i="2"/>
  <c r="AB199" i="2" s="1"/>
  <c r="Z191" i="2"/>
  <c r="AB191" i="2" s="1"/>
  <c r="Z183" i="2"/>
  <c r="AB183" i="2" s="1"/>
  <c r="Z175" i="2"/>
  <c r="AB175" i="2" s="1"/>
  <c r="Z167" i="2"/>
  <c r="AB167" i="2" s="1"/>
  <c r="Z159" i="2"/>
  <c r="AB159" i="2" s="1"/>
  <c r="Z151" i="2"/>
  <c r="AB151" i="2" s="1"/>
  <c r="Z143" i="2"/>
  <c r="AB143" i="2" s="1"/>
  <c r="Z135" i="2"/>
  <c r="AB135" i="2" s="1"/>
  <c r="Z127" i="2"/>
  <c r="AB127" i="2" s="1"/>
  <c r="Z119" i="2"/>
  <c r="AB119" i="2" s="1"/>
  <c r="Z111" i="2"/>
  <c r="AB111" i="2" s="1"/>
  <c r="Z103" i="2"/>
  <c r="AB103" i="2" s="1"/>
  <c r="Z95" i="2"/>
  <c r="AB95" i="2" s="1"/>
  <c r="Z87" i="2"/>
  <c r="AB87" i="2" s="1"/>
  <c r="Z79" i="2"/>
  <c r="AB79" i="2" s="1"/>
  <c r="Z71" i="2"/>
  <c r="AB71" i="2" s="1"/>
  <c r="Z63" i="2"/>
  <c r="AB63" i="2" s="1"/>
  <c r="Z55" i="2"/>
  <c r="AB55" i="2" s="1"/>
  <c r="Z31" i="2"/>
  <c r="AB31" i="2" s="1"/>
  <c r="Z23" i="2"/>
  <c r="AB23" i="2" s="1"/>
  <c r="AB242" i="2"/>
  <c r="AB178" i="2"/>
  <c r="AA266" i="2"/>
  <c r="AA290" i="2"/>
  <c r="AB314" i="2"/>
  <c r="AB234" i="2"/>
  <c r="AB250" i="2"/>
  <c r="AA46" i="2"/>
  <c r="AB174" i="2"/>
  <c r="AB102" i="2"/>
  <c r="AA54" i="2"/>
  <c r="AB302" i="2"/>
  <c r="AA246" i="2"/>
  <c r="AA100" i="2"/>
  <c r="AA118" i="2"/>
  <c r="AB284" i="2"/>
  <c r="AB230" i="2"/>
  <c r="AA172" i="2"/>
  <c r="AB166" i="2"/>
  <c r="AB110" i="2"/>
  <c r="AA244" i="2"/>
  <c r="AA182" i="2"/>
  <c r="AB269" i="2"/>
  <c r="AB157" i="2"/>
  <c r="AA229" i="2"/>
  <c r="AB204" i="2"/>
  <c r="AB189" i="2"/>
  <c r="AB133" i="2"/>
  <c r="AB108" i="2"/>
  <c r="AB69" i="2"/>
  <c r="AB37" i="2"/>
  <c r="AA309" i="2"/>
  <c r="AB21" i="2"/>
  <c r="AB132" i="2"/>
  <c r="AB117" i="2"/>
  <c r="AB93" i="2"/>
  <c r="AB68" i="2"/>
  <c r="AB36" i="2"/>
  <c r="AB141" i="2"/>
  <c r="AB313" i="2"/>
  <c r="AB253" i="2"/>
  <c r="AB197" i="2"/>
  <c r="AB181" i="2"/>
  <c r="AA277" i="2"/>
  <c r="AA140" i="2"/>
  <c r="AA125" i="2"/>
  <c r="AA61" i="2"/>
  <c r="AA28" i="2"/>
  <c r="AB252" i="2"/>
  <c r="AB29" i="2"/>
  <c r="AA60" i="2"/>
  <c r="AB165" i="2"/>
  <c r="AB236" i="2"/>
  <c r="AB221" i="2"/>
  <c r="AB164" i="2"/>
  <c r="AB203" i="2"/>
  <c r="AB91" i="2"/>
  <c r="AA259" i="2"/>
  <c r="AB99" i="2"/>
  <c r="AA292" i="2"/>
  <c r="AA171" i="2"/>
  <c r="AB155" i="2"/>
  <c r="AB131" i="2"/>
  <c r="AB75" i="2"/>
  <c r="AB35" i="2"/>
  <c r="AB107" i="2"/>
  <c r="AB315" i="2"/>
  <c r="AB291" i="2"/>
  <c r="AB219" i="2"/>
  <c r="AB195" i="2"/>
  <c r="AA235" i="2"/>
  <c r="AA163" i="2"/>
  <c r="AA283" i="2"/>
  <c r="AB275" i="2"/>
  <c r="AB227" i="2"/>
  <c r="AA307" i="2"/>
  <c r="AB305" i="2"/>
  <c r="AB308" i="2"/>
  <c r="AB276" i="2"/>
  <c r="AA268" i="2"/>
  <c r="AB188" i="2"/>
  <c r="AB116" i="2"/>
  <c r="AB260" i="2"/>
  <c r="AA310" i="2"/>
  <c r="AB196" i="2"/>
  <c r="AB124"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55" i="2"/>
  <c r="AA247" i="2"/>
  <c r="AA239" i="2"/>
  <c r="AA215" i="2"/>
  <c r="AA207" i="2"/>
  <c r="AA191" i="2"/>
  <c r="AA183" i="2"/>
  <c r="AA175" i="2"/>
  <c r="AA151" i="2"/>
  <c r="AA143" i="2"/>
  <c r="AA127" i="2"/>
  <c r="AA119" i="2"/>
  <c r="AA111" i="2"/>
  <c r="AA87" i="2"/>
  <c r="AA79" i="2"/>
  <c r="AA63" i="2"/>
  <c r="AA55" i="2"/>
  <c r="AA47" i="2"/>
  <c r="AA39" i="2"/>
  <c r="AA31"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N10" i="5"/>
  <c r="G23" i="5"/>
  <c r="I23" i="5"/>
  <c r="E23" i="5"/>
  <c r="O14" i="5"/>
  <c r="H17" i="5"/>
  <c r="N14" i="5"/>
  <c r="D17" i="5"/>
  <c r="AA48" i="2" l="1"/>
  <c r="AB48" i="2"/>
  <c r="AB240" i="2"/>
  <c r="AA240" i="2"/>
  <c r="AA162" i="2"/>
  <c r="AB162" i="2"/>
  <c r="AA51" i="2"/>
  <c r="AB51" i="2"/>
  <c r="AB243" i="2"/>
  <c r="AA205" i="2"/>
  <c r="AA248" i="2"/>
  <c r="AB248" i="2"/>
  <c r="AA301" i="2"/>
  <c r="AB301" i="2"/>
  <c r="AA71" i="2"/>
  <c r="AA135" i="2"/>
  <c r="AA199" i="2"/>
  <c r="AA263" i="2"/>
  <c r="AB148" i="2"/>
  <c r="AA299" i="2"/>
  <c r="AB123" i="2"/>
  <c r="AB149" i="2"/>
  <c r="AB12" i="2"/>
  <c r="AA237" i="2"/>
  <c r="AB258" i="2"/>
  <c r="AA297" i="2"/>
  <c r="AB297" i="2"/>
  <c r="AA64" i="2"/>
  <c r="AB64" i="2"/>
  <c r="AB128" i="2"/>
  <c r="AA128" i="2"/>
  <c r="AA192" i="2"/>
  <c r="AB192" i="2"/>
  <c r="AA256" i="2"/>
  <c r="AB256" i="2"/>
  <c r="AA50" i="2"/>
  <c r="AB50" i="2"/>
  <c r="AA114" i="2"/>
  <c r="AB114" i="2"/>
  <c r="AA67" i="2"/>
  <c r="AB67" i="2"/>
  <c r="AB112" i="2"/>
  <c r="AA112" i="2"/>
  <c r="AA26" i="2"/>
  <c r="AB26" i="2"/>
  <c r="AB306" i="2"/>
  <c r="AA306" i="2"/>
  <c r="AA115" i="2"/>
  <c r="AB115" i="2"/>
  <c r="AA77" i="2"/>
  <c r="AB34" i="2"/>
  <c r="AA34" i="2"/>
  <c r="AA300" i="2"/>
  <c r="AB187" i="2"/>
  <c r="AB147" i="2"/>
  <c r="AA8" i="2"/>
  <c r="AB8" i="2"/>
  <c r="AA72" i="2"/>
  <c r="AB72" i="2"/>
  <c r="AA136" i="2"/>
  <c r="AB136" i="2"/>
  <c r="AA200" i="2"/>
  <c r="AB200" i="2"/>
  <c r="AA280" i="2"/>
  <c r="AB280" i="2"/>
  <c r="AA58" i="2"/>
  <c r="AB58" i="2"/>
  <c r="AB122" i="2"/>
  <c r="AA122" i="2"/>
  <c r="AA186" i="2"/>
  <c r="AB186" i="2"/>
  <c r="AA11" i="2"/>
  <c r="AB11" i="2"/>
  <c r="AA139" i="2"/>
  <c r="AB139" i="2"/>
  <c r="AA44" i="2"/>
  <c r="AB44" i="2"/>
  <c r="AB101" i="2"/>
  <c r="AA101" i="2"/>
  <c r="AA212" i="2"/>
  <c r="AB120" i="2"/>
  <c r="AA120" i="2"/>
  <c r="AB20" i="2"/>
  <c r="AA20" i="2"/>
  <c r="AB220" i="2"/>
  <c r="AA144" i="2"/>
  <c r="AB144" i="2"/>
  <c r="AA66" i="2"/>
  <c r="AB66" i="2"/>
  <c r="AB52" i="2"/>
  <c r="AA52" i="2"/>
  <c r="AA45" i="2"/>
  <c r="AB45" i="2"/>
  <c r="AB173" i="2"/>
  <c r="AA173" i="2"/>
  <c r="E24" i="5"/>
  <c r="E25" i="5" s="1"/>
  <c r="E27" i="5" s="1"/>
  <c r="E28" i="5" s="1"/>
  <c r="AA95" i="2"/>
  <c r="AA223" i="2"/>
  <c r="AB156" i="2"/>
  <c r="AB213" i="2"/>
  <c r="AB88" i="2"/>
  <c r="AA88" i="2"/>
  <c r="AB216" i="2"/>
  <c r="AA216" i="2"/>
  <c r="AA74" i="2"/>
  <c r="AB74" i="2"/>
  <c r="AA27" i="2"/>
  <c r="AB27" i="2"/>
  <c r="AB53" i="2"/>
  <c r="AA53" i="2"/>
  <c r="AB245" i="2"/>
  <c r="AA245" i="2"/>
  <c r="AA56" i="2"/>
  <c r="AB56" i="2"/>
  <c r="AA170" i="2"/>
  <c r="AB170" i="2"/>
  <c r="AA23" i="2"/>
  <c r="AA80" i="2"/>
  <c r="AB80" i="2"/>
  <c r="AA288" i="2"/>
  <c r="AB288" i="2"/>
  <c r="AA194" i="2"/>
  <c r="AB194" i="2"/>
  <c r="AB83" i="2"/>
  <c r="AA83" i="2"/>
  <c r="F24" i="5"/>
  <c r="F25" i="5" s="1"/>
  <c r="F27" i="5" s="1"/>
  <c r="F28" i="5" s="1"/>
  <c r="AA159" i="2"/>
  <c r="AB19" i="2"/>
  <c r="AB24" i="2"/>
  <c r="AA24" i="2"/>
  <c r="AA152" i="2"/>
  <c r="AB152" i="2"/>
  <c r="AA296" i="2"/>
  <c r="AB296" i="2"/>
  <c r="AA138" i="2"/>
  <c r="AB138" i="2"/>
  <c r="N18" i="5"/>
  <c r="AA103" i="2"/>
  <c r="AA167" i="2"/>
  <c r="AA231" i="2"/>
  <c r="AB180" i="2"/>
  <c r="AB179" i="2"/>
  <c r="AB59" i="2"/>
  <c r="AA109" i="2"/>
  <c r="AA84" i="2"/>
  <c r="AB202" i="2"/>
  <c r="AB32" i="2"/>
  <c r="AA32" i="2"/>
  <c r="AA96" i="2"/>
  <c r="AB96" i="2"/>
  <c r="AB160" i="2"/>
  <c r="AA160" i="2"/>
  <c r="AA224" i="2"/>
  <c r="AB224" i="2"/>
  <c r="AA304" i="2"/>
  <c r="AB304" i="2"/>
  <c r="AA10" i="2"/>
  <c r="AB10" i="2"/>
  <c r="AB82" i="2"/>
  <c r="AA82" i="2"/>
  <c r="AA146" i="2"/>
  <c r="AB146" i="2"/>
  <c r="AA210" i="2"/>
  <c r="AB210" i="2"/>
  <c r="AA176" i="2"/>
  <c r="AB176" i="2"/>
  <c r="AB98" i="2"/>
  <c r="AA98" i="2"/>
  <c r="AB226" i="2"/>
  <c r="AA226" i="2"/>
  <c r="AB184" i="2"/>
  <c r="AA184" i="2"/>
  <c r="AB106" i="2"/>
  <c r="AA106" i="2"/>
  <c r="AB13" i="2"/>
  <c r="AA16" i="2"/>
  <c r="AB16" i="2"/>
  <c r="AB208" i="2"/>
  <c r="AA208" i="2"/>
  <c r="AB130" i="2"/>
  <c r="AA130" i="2"/>
  <c r="AA92" i="2"/>
  <c r="AB251" i="2"/>
  <c r="AA211" i="2"/>
  <c r="AA293" i="2"/>
  <c r="AA85" i="2"/>
  <c r="AB282" i="2"/>
  <c r="AA40" i="2"/>
  <c r="AB40" i="2"/>
  <c r="AB104" i="2"/>
  <c r="AA104" i="2"/>
  <c r="AA168" i="2"/>
  <c r="AB168" i="2"/>
  <c r="AA232" i="2"/>
  <c r="AB232" i="2"/>
  <c r="AB312" i="2"/>
  <c r="AA312" i="2"/>
  <c r="AA18" i="2"/>
  <c r="AB18" i="2"/>
  <c r="AB90" i="2"/>
  <c r="AA90" i="2"/>
  <c r="AA154" i="2"/>
  <c r="AB154" i="2"/>
  <c r="AA218" i="2"/>
  <c r="AB218" i="2"/>
  <c r="AA298" i="2"/>
  <c r="AB298" i="2"/>
  <c r="AB43" i="2"/>
  <c r="AA43" i="2"/>
  <c r="AB76" i="2"/>
  <c r="AA76" i="2"/>
  <c r="AB261" i="2"/>
  <c r="AA261" i="2"/>
  <c r="M18" i="5"/>
  <c r="M7" i="5"/>
  <c r="M14" i="5"/>
  <c r="N7" i="5"/>
  <c r="G24" i="5"/>
  <c r="G25" i="5" s="1"/>
  <c r="G27" i="5" s="1"/>
  <c r="G28" i="5" s="1"/>
  <c r="O18" i="5"/>
  <c r="O7" i="5"/>
  <c r="K24" i="5" l="1"/>
  <c r="K25" i="5" s="1"/>
  <c r="K27" i="5" s="1"/>
  <c r="K28" i="5" s="1"/>
  <c r="J24" i="5"/>
  <c r="J25" i="5" s="1"/>
  <c r="I24" i="5"/>
  <c r="I25" i="5" s="1"/>
  <c r="D24" i="5" l="1"/>
  <c r="D25" i="5" s="1"/>
  <c r="D27" i="5" s="1"/>
  <c r="I27" i="5"/>
  <c r="I28" i="5" s="1"/>
  <c r="J27" i="5"/>
  <c r="J28" i="5" s="1"/>
  <c r="H24" i="5"/>
  <c r="H25" i="5" s="1"/>
  <c r="D28" i="5" l="1"/>
  <c r="H27" i="5"/>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<sst xmlns="http://schemas.openxmlformats.org/spreadsheetml/2006/main" count="2614" uniqueCount="1460">
  <si>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</si>
  <si>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</si>
  <si>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</si>
  <si>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</si>
  <si>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</si>
  <si>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</si>
  <si>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</si>
  <si>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</si>
  <si>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</si>
  <si>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</si>
  <si>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</si>
  <si>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</si>
  <si>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</si>
  <si>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</si>
  <si>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</si>
  <si>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</si>
  <si>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</si>
  <si>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</si>
  <si>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</si>
  <si>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</si>
  <si>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</si>
  <si>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</si>
  <si>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</si>
  <si>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</si>
  <si>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</si>
  <si>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</si>
  <si>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</si>
  <si>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</si>
  <si>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</si>
  <si>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</si>
  <si>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</si>
  <si>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</si>
  <si>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</si>
  <si>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</si>
  <si>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</si>
  <si>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</si>
  <si>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</si>
  <si>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</si>
  <si>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</si>
  <si>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</si>
  <si>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</si>
  <si>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</si>
  <si>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</si>
  <si>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</si>
  <si>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</si>
  <si>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</si>
  <si>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</si>
  <si>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</si>
  <si>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</si>
  <si>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</si>
  <si>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</si>
  <si>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</si>
  <si>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</si>
  <si>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</si>
  <si>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</si>
  <si>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</si>
  <si>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</si>
  <si>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</si>
  <si>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</si>
  <si>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</si>
  <si>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</si>
  <si>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</si>
  <si>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</si>
  <si>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</si>
  <si>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</si>
  <si>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</si>
  <si>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</si>
  <si>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</si>
  <si>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</si>
  <si>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</si>
  <si>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</si>
  <si>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</si>
  <si>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</si>
  <si>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</si>
  <si>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</si>
  <si>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</si>
  <si>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</si>
  <si>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</si>
  <si>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</si>
  <si>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</si>
  <si>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</si>
  <si>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</si>
  <si>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</si>
  <si>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</si>
  <si>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</si>
  <si>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</si>
  <si>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</si>
  <si>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</si>
  <si>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</si>
  <si>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</si>
  <si>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</si>
  <si>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</si>
  <si>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</si>
  <si>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</si>
  <si>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</si>
  <si>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</si>
  <si>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</si>
  <si>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</si>
  <si>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</si>
  <si>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</si>
  <si>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</si>
  <si>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</si>
  <si>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</si>
  <si>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</si>
  <si>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</si>
  <si>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</si>
  <si>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</si>
  <si>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</si>
  <si>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</si>
  <si>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</si>
  <si>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</si>
  <si>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</si>
  <si>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</si>
  <si>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</si>
  <si>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</si>
  <si>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</si>
  <si>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</si>
  <si>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</si>
  <si>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</si>
  <si>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</si>
  <si>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</si>
  <si>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</si>
  <si>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</si>
  <si>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</si>
  <si>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</si>
  <si>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</si>
  <si>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</si>
  <si>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</si>
  <si>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</si>
  <si>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</si>
  <si>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</si>
  <si>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</si>
  <si>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</si>
  <si>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</si>
  <si>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</si>
  <si>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</si>
  <si>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</si>
  <si>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</si>
  <si>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</si>
  <si>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</si>
  <si>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</si>
  <si>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</si>
  <si>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</si>
  <si>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</si>
  <si>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</si>
  <si>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</si>
  <si>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</si>
  <si>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</si>
  <si>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</si>
  <si>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</si>
  <si>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</si>
  <si>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</si>
  <si>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</si>
  <si>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</si>
  <si>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</si>
  <si>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</si>
  <si>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</si>
  <si>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</si>
  <si>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</si>
  <si>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</si>
  <si>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</si>
  <si>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</si>
  <si>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</si>
  <si>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</si>
  <si>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</si>
  <si>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</si>
  <si>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</si>
  <si>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</si>
  <si>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</si>
  <si>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</si>
  <si>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</si>
  <si>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</si>
  <si>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</si>
  <si>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</si>
  <si>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</si>
  <si>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</si>
  <si>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</si>
  <si>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</si>
  <si>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</si>
  <si>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</si>
  <si>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</si>
  <si>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</si>
  <si>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</si>
  <si>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</si>
  <si>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</si>
  <si>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</si>
  <si>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</si>
  <si>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</si>
  <si>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</si>
  <si>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</si>
  <si>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</si>
  <si>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</si>
  <si>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</si>
  <si>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</si>
  <si>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</si>
  <si>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</si>
  <si>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</si>
  <si>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</si>
  <si>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</si>
  <si>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</si>
  <si>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</si>
  <si>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</si>
  <si>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</si>
  <si>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</si>
  <si>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</si>
  <si>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</si>
  <si>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</si>
  <si>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</si>
  <si>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</si>
  <si>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</si>
  <si>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</si>
  <si>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</si>
  <si>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</si>
  <si>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</si>
  <si>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</si>
  <si>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</si>
  <si>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</si>
  <si>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</si>
  <si>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</si>
  <si>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</si>
  <si>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</si>
  <si>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</si>
  <si>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</si>
  <si>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</si>
  <si>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</si>
  <si>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</si>
  <si>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</si>
  <si>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</si>
  <si>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</si>
  <si>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</si>
  <si>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</si>
  <si>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</si>
  <si>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</si>
  <si>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</si>
  <si>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</si>
  <si>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</si>
  <si>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</si>
  <si>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</si>
  <si>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</si>
  <si>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</si>
  <si>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</si>
  <si>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</si>
  <si>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</si>
  <si>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</si>
  <si>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</si>
  <si>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</si>
  <si>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</si>
  <si>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</si>
  <si>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</si>
  <si>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</si>
  <si>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</si>
  <si>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</si>
  <si>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</si>
  <si>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</si>
  <si>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</si>
  <si>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</si>
  <si>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</si>
  <si>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</si>
  <si>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</si>
  <si>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</si>
  <si>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</si>
  <si>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</si>
  <si>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</si>
  <si>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</si>
  <si>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</si>
  <si>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</si>
  <si>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</si>
  <si>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</si>
  <si>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</si>
  <si>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</si>
  <si>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</si>
  <si>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</si>
  <si>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</si>
  <si>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</si>
  <si>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</si>
  <si>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</si>
  <si>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</si>
  <si>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</si>
  <si>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</si>
  <si>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</si>
  <si>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</si>
  <si>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</si>
  <si>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</si>
  <si>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</si>
  <si>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</si>
  <si>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</si>
  <si>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</si>
  <si>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</si>
  <si>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</si>
  <si>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</si>
  <si>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</si>
  <si>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</si>
  <si>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</si>
  <si>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</si>
  <si>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</si>
  <si>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</si>
  <si>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</si>
  <si>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</si>
  <si>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</si>
  <si>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</si>
  <si>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</si>
  <si>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</si>
  <si>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</si>
  <si>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</si>
  <si>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</si>
  <si>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</si>
  <si>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</si>
  <si>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</si>
  <si>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</si>
  <si>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</si>
  <si>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</si>
  <si>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</si>
  <si>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</si>
  <si>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</si>
  <si>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</si>
  <si>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</si>
  <si>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</si>
  <si>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</si>
  <si>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</si>
  <si>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</si>
  <si>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</si>
  <si>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</si>
  <si>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</si>
  <si>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</si>
  <si>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</si>
  <si>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</si>
  <si>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</si>
  <si>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</si>
  <si>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</si>
  <si>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</si>
  <si>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</si>
  <si>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</si>
  <si>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</si>
  <si>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</si>
  <si>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</si>
  <si>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</si>
  <si>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</si>
  <si>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</si>
  <si>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</si>
  <si>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</si>
  <si>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</si>
  <si>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</si>
  <si>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</si>
  <si>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</si>
  <si>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</si>
  <si>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</si>
  <si>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</si>
  <si>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</si>
  <si>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</si>
  <si>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</si>
  <si>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</si>
  <si>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</si>
  <si>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</si>
  <si>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</si>
  <si>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</si>
  <si>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</si>
  <si>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</si>
  <si>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</si>
  <si>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</si>
  <si>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</si>
  <si>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</si>
  <si>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</si>
  <si>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</si>
  <si>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</si>
  <si>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</si>
  <si>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</si>
  <si>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</si>
  <si>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</si>
  <si>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</si>
  <si>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</si>
  <si>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</si>
  <si>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</si>
  <si>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</si>
  <si>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</si>
  <si>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</si>
  <si>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</si>
  <si>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</si>
  <si>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</si>
  <si>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</si>
  <si>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</si>
  <si>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</si>
  <si>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</si>
  <si>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</si>
  <si>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</si>
  <si>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</si>
  <si>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</si>
  <si>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</si>
  <si>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</si>
  <si>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</si>
  <si>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</si>
  <si>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</si>
  <si>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</si>
  <si>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</si>
  <si>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</si>
  <si>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</si>
  <si>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</si>
  <si>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</si>
  <si>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</si>
  <si>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</si>
  <si>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</si>
  <si>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</si>
  <si>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</si>
  <si>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</si>
  <si>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</si>
  <si>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</si>
  <si>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</si>
  <si>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</si>
  <si>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</si>
  <si>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</si>
  <si>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</si>
  <si>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</si>
  <si>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</si>
  <si>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</si>
  <si>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</si>
  <si>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</si>
  <si>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</si>
  <si>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</si>
  <si>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</si>
  <si>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</si>
  <si>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</si>
  <si>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</si>
  <si>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</si>
  <si>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</si>
  <si>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</si>
  <si>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</si>
  <si>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</si>
  <si>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</si>
  <si>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</si>
  <si>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</si>
  <si>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</si>
  <si>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</si>
  <si>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</si>
  <si>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</si>
  <si>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</si>
  <si>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</si>
  <si>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</si>
  <si>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</si>
  <si>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</si>
  <si>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</si>
  <si>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</si>
  <si>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</si>
  <si>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</si>
  <si>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</si>
  <si>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</si>
  <si>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</si>
  <si>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</si>
  <si>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</si>
  <si>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</si>
  <si>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</si>
  <si>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</si>
  <si>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</si>
  <si>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</si>
  <si>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</si>
  <si>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</si>
  <si>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</si>
  <si>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</si>
  <si>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</si>
  <si>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</si>
  <si>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</si>
  <si>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</si>
  <si>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</si>
  <si>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</si>
  <si>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</si>
  <si>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</si>
  <si>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</si>
  <si>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</si>
  <si>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</si>
  <si>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</si>
  <si>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</si>
  <si>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</si>
  <si>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</si>
  <si>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</si>
  <si>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</si>
  <si>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</si>
  <si>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</si>
  <si>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</si>
  <si>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</si>
  <si>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</si>
  <si>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</si>
  <si>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</si>
  <si>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</si>
  <si>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</si>
  <si>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</si>
  <si>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</si>
  <si>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</si>
  <si>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</si>
  <si>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</si>
  <si>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</si>
  <si>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</si>
  <si>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</si>
  <si>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</si>
  <si>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</si>
  <si>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</si>
  <si>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</si>
  <si>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</si>
  <si>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</si>
  <si>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</si>
  <si>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</si>
  <si>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</si>
  <si>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</si>
  <si>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</si>
  <si>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</si>
  <si>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</si>
  <si>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</si>
  <si>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</si>
  <si>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</si>
  <si>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</si>
  <si>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</si>
  <si>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</si>
  <si>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</si>
  <si>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</si>
  <si>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</si>
  <si>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</si>
  <si>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</si>
  <si>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</si>
  <si>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</si>
  <si>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</si>
  <si>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</si>
  <si>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</si>
  <si>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</si>
  <si>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</si>
  <si>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</si>
  <si>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</si>
  <si>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</si>
  <si>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</si>
  <si>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</si>
  <si>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</si>
  <si>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</si>
  <si>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</si>
  <si>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</si>
  <si>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</si>
  <si>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</si>
  <si>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</si>
  <si>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</si>
  <si>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</si>
  <si>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</si>
  <si>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</si>
  <si>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</si>
  <si>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</si>
  <si>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</si>
  <si>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</si>
  <si>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</si>
  <si>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</si>
  <si>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</si>
  <si>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</si>
  <si>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</si>
  <si>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</si>
  <si>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</si>
  <si>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</si>
  <si>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</si>
  <si>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</si>
  <si>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</si>
  <si>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</si>
  <si>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</si>
  <si>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</si>
  <si>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</si>
  <si>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</si>
  <si>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</si>
  <si>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</si>
  <si>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</si>
  <si>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</si>
  <si>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</si>
  <si>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</si>
  <si>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</si>
  <si>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</si>
  <si>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</si>
  <si>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</si>
  <si>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</si>
  <si>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</si>
  <si>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</si>
  <si>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</si>
  <si>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</si>
  <si>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</si>
  <si>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</si>
  <si>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</si>
  <si>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</si>
  <si>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</si>
  <si>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</si>
  <si>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</si>
  <si>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</si>
  <si>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</si>
  <si>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</si>
  <si>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</si>
  <si>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</si>
  <si>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</si>
  <si>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</si>
  <si>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</si>
  <si>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</si>
  <si>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</si>
  <si>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</si>
  <si>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</si>
  <si>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</si>
  <si>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</si>
  <si>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</si>
  <si>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</si>
  <si>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</si>
  <si>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</si>
  <si>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</si>
  <si>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</si>
  <si>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</si>
  <si>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</si>
  <si>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</si>
  <si>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</si>
  <si>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</si>
  <si>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</si>
  <si>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</si>
  <si>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</si>
  <si>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</si>
  <si>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</si>
  <si>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</si>
  <si>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</si>
  <si>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</si>
  <si>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</si>
  <si>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</si>
  <si>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</si>
  <si>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</si>
  <si>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</si>
  <si>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</si>
  <si>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</si>
  <si>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</si>
  <si>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</si>
  <si>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</si>
  <si>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</si>
  <si>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</si>
  <si>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</si>
  <si>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</si>
  <si>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</si>
  <si>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</si>
  <si>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</si>
  <si>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</si>
  <si>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</si>
  <si>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</si>
  <si>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</si>
  <si>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</si>
  <si>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</si>
  <si>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</si>
  <si>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</si>
  <si>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</si>
  <si>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</si>
  <si>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</si>
  <si>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</si>
  <si>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</si>
  <si>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</si>
  <si>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</si>
  <si>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</si>
  <si>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</si>
  <si>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</si>
  <si>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</si>
  <si>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</si>
  <si>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</si>
  <si>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</si>
  <si>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</si>
  <si>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</si>
  <si>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</si>
  <si>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</si>
  <si>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</si>
  <si>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</si>
  <si>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</si>
  <si>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</si>
  <si>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</si>
  <si>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</si>
  <si>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</si>
  <si>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</si>
  <si>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</si>
  <si>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</si>
  <si>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</si>
  <si>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</si>
  <si>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</si>
  <si>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</si>
  <si>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</si>
  <si>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</si>
  <si>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</si>
  <si>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</si>
  <si>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</si>
  <si>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</si>
  <si>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</si>
  <si>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</si>
  <si>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</si>
  <si>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</si>
  <si>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</si>
  <si>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</si>
  <si>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</si>
  <si>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</si>
  <si>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</si>
  <si>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</si>
  <si>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</si>
  <si>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</si>
  <si>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</si>
  <si>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</si>
  <si>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</si>
  <si>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</si>
  <si>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</si>
  <si>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</si>
  <si>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</si>
  <si>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</si>
  <si>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</si>
  <si>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</si>
  <si>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</si>
  <si>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</si>
  <si>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</si>
  <si>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</si>
  <si>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</si>
  <si>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</si>
  <si>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</si>
  <si>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</si>
  <si>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</si>
  <si>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</si>
  <si>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</si>
  <si>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</si>
  <si>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</si>
  <si>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</si>
  <si>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</si>
  <si>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</si>
  <si>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</si>
  <si>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</si>
  <si>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</si>
  <si>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</si>
  <si>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</si>
  <si>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</si>
  <si>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</si>
  <si>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</si>
  <si>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</si>
  <si>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</si>
  <si>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</si>
  <si>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</si>
  <si>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</si>
  <si>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</si>
  <si>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</si>
  <si>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</si>
  <si>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</si>
  <si>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</si>
  <si>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</si>
  <si>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</si>
  <si>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</si>
  <si>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</si>
  <si>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</si>
  <si>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</si>
  <si>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</si>
  <si>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</si>
  <si>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</si>
  <si>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</si>
  <si>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</si>
  <si>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</si>
  <si>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</si>
  <si>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</si>
  <si>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</si>
  <si>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</si>
  <si>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</si>
  <si>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</si>
  <si>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</si>
  <si>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</si>
  <si>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</si>
  <si>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</si>
  <si>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</si>
  <si>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</si>
  <si>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</si>
  <si>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</si>
  <si>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</si>
  <si>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</si>
  <si>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</si>
  <si>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</si>
  <si>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</si>
  <si>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</si>
  <si>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</si>
  <si>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</si>
  <si>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</si>
  <si>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</si>
  <si>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</si>
  <si>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</si>
  <si>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</si>
  <si>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</si>
  <si>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</si>
  <si>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</si>
  <si>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</si>
  <si>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</si>
  <si>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</si>
  <si>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</si>
  <si>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</si>
  <si>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</si>
  <si>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</si>
  <si>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</si>
  <si>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</si>
  <si>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</si>
  <si>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</si>
  <si>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</si>
  <si>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</si>
  <si>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</si>
  <si>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</si>
  <si>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</si>
  <si>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</si>
  <si>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</si>
  <si>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</si>
  <si>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</si>
  <si>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</si>
  <si>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</si>
  <si>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</si>
  <si>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</si>
  <si>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</si>
  <si>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</si>
  <si>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</si>
  <si>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</si>
  <si>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</si>
  <si>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</si>
  <si>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</si>
  <si>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</si>
  <si>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</si>
  <si>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</si>
  <si>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</si>
  <si>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</si>
  <si>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</si>
  <si>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</si>
  <si>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</si>
  <si>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</si>
  <si>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</si>
  <si>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</si>
  <si>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</si>
  <si>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</si>
  <si>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</si>
  <si>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</si>
  <si>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</si>
  <si>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</si>
  <si>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</si>
  <si>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</si>
  <si>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</si>
  <si>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</si>
  <si>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</si>
  <si>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</si>
  <si>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</si>
  <si>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</si>
  <si>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</si>
  <si>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</si>
  <si>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</si>
  <si>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</si>
  <si>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</si>
  <si>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</si>
  <si>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</si>
  <si>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</si>
  <si>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</si>
  <si>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</si>
  <si>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</si>
  <si>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</si>
  <si>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</si>
  <si>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</si>
  <si>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</si>
  <si>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</si>
  <si>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</si>
  <si>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</si>
  <si>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</si>
  <si>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</si>
  <si>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</si>
  <si>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</si>
  <si>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</si>
  <si>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</si>
  <si>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</si>
  <si>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</si>
  <si>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</si>
  <si>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</si>
  <si>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</si>
  <si>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</si>
  <si>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</si>
  <si>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</si>
  <si>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</si>
  <si>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</si>
  <si>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</si>
  <si>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</si>
  <si>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</si>
  <si>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</si>
  <si>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</si>
  <si>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</si>
  <si>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</si>
  <si>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</si>
  <si>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</si>
  <si>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</si>
  <si>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</si>
  <si>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</si>
  <si>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</si>
  <si>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</si>
  <si>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</si>
  <si>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</si>
  <si>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</si>
  <si>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</si>
  <si>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</si>
  <si>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</si>
  <si>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</si>
  <si>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</si>
  <si>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</si>
  <si>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</si>
  <si>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</si>
  <si>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</si>
  <si>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</si>
  <si>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</si>
  <si>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</si>
  <si>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</si>
  <si>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</si>
  <si>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</si>
  <si>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</si>
  <si>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</si>
  <si>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</si>
  <si>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</si>
  <si>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</si>
  <si>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</si>
  <si>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</si>
  <si>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</si>
  <si>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</si>
  <si>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</si>
  <si>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</si>
  <si>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</si>
  <si>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</si>
  <si>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</si>
  <si>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</si>
  <si>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</si>
  <si>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</si>
  <si>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</si>
  <si>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</si>
  <si>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</si>
  <si>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</si>
  <si>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</si>
  <si>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</si>
  <si>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</si>
  <si>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</si>
  <si>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</si>
  <si>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</si>
  <si>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</si>
  <si>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</si>
  <si>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</si>
  <si>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</si>
  <si>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</si>
  <si>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</si>
  <si>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</si>
  <si>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</si>
  <si>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</si>
  <si>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</si>
  <si>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</si>
  <si>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</si>
  <si>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</si>
  <si>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</si>
  <si>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</si>
  <si>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</si>
  <si>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</si>
  <si>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</si>
  <si>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</si>
  <si>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</si>
  <si>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</si>
  <si>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</si>
  <si>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</si>
  <si>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</si>
  <si>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</si>
  <si>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</si>
  <si>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</si>
  <si>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</si>
  <si>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</si>
  <si>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</si>
  <si>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</si>
  <si>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</si>
  <si>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</si>
  <si>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</si>
  <si>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</si>
  <si>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</si>
  <si>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</si>
  <si>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</si>
  <si>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</si>
  <si>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</si>
  <si>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</si>
  <si>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</si>
  <si>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</si>
  <si>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</si>
  <si>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</si>
  <si>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</si>
  <si>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</si>
  <si>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</si>
  <si>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</si>
  <si>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</si>
  <si>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</si>
  <si>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</si>
  <si>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</si>
  <si>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</si>
  <si>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</si>
  <si>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</si>
  <si>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</si>
  <si>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</si>
  <si>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</si>
  <si>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</si>
  <si>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</si>
  <si>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</si>
  <si>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</si>
  <si>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</si>
  <si>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</si>
  <si>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</si>
  <si>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</si>
  <si>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</si>
  <si>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</si>
  <si>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</si>
  <si>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</si>
  <si>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</si>
  <si>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</si>
  <si>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</si>
  <si>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</si>
  <si>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</si>
  <si>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</si>
  <si>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</si>
  <si>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</si>
  <si>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</si>
  <si>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</si>
  <si>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</si>
  <si>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</si>
  <si>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</si>
  <si>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</si>
  <si>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</si>
  <si>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</si>
  <si>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</si>
  <si>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</si>
  <si>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</si>
  <si>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</si>
  <si>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</si>
  <si>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</si>
  <si>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</si>
  <si>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</si>
  <si>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</si>
  <si>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</si>
  <si>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</si>
  <si>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</si>
  <si>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</si>
  <si>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</si>
  <si>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</si>
  <si>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</si>
  <si>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</si>
  <si>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</si>
  <si>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</si>
  <si>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</si>
  <si>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</si>
  <si>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</si>
  <si>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</si>
  <si>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</si>
  <si>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</si>
  <si>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</si>
  <si>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</si>
  <si>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</si>
  <si>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</si>
  <si>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</si>
  <si>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</si>
  <si>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</si>
  <si>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</si>
  <si>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</si>
  <si>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</si>
  <si>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</si>
  <si>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</si>
  <si>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</si>
  <si>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</si>
  <si>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</si>
  <si>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</si>
  <si>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</si>
  <si>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</si>
  <si>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</si>
  <si>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</si>
  <si>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</si>
  <si>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</si>
  <si>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</si>
  <si>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</si>
  <si>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</si>
  <si>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</si>
  <si>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</si>
  <si>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</si>
  <si>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</si>
  <si>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</si>
  <si>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</si>
  <si>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</si>
  <si>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</si>
  <si>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</si>
  <si>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</si>
  <si>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</si>
  <si>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</si>
  <si>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</si>
  <si>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</si>
  <si>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</si>
  <si>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</si>
  <si>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</si>
  <si>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</si>
  <si>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</si>
  <si>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</si>
  <si>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</si>
  <si>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</si>
  <si>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</si>
  <si>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</si>
  <si>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</si>
  <si>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</si>
  <si>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</si>
  <si>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</si>
  <si>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</si>
  <si>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</si>
  <si>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</si>
  <si>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</si>
  <si>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</si>
  <si>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</si>
  <si>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</si>
  <si>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</si>
  <si>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</si>
  <si>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</si>
  <si>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</si>
  <si>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</si>
  <si>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</si>
  <si>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</si>
  <si>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</si>
  <si>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</si>
  <si>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</si>
  <si>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</si>
  <si>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</si>
  <si>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</si>
  <si>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</si>
  <si>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</si>
  <si>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</si>
  <si>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</si>
  <si>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</si>
  <si>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</si>
  <si>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</si>
  <si>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</si>
  <si>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</si>
  <si>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</si>
  <si>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</si>
  <si>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</si>
  <si>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</si>
  <si>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</si>
  <si>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</si>
  <si>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</si>
  <si>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</si>
  <si>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</si>
  <si>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</si>
  <si>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</si>
  <si>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</si>
  <si>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</si>
  <si>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</si>
  <si>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</si>
  <si>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</si>
  <si>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</si>
  <si>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</si>
  <si>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</si>
  <si>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</si>
  <si>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</si>
  <si>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</si>
  <si>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</si>
  <si>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</si>
  <si>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</si>
  <si>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</si>
  <si>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</si>
  <si>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</si>
  <si>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</si>
  <si>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</si>
  <si>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</si>
  <si>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</si>
  <si>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</si>
  <si>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</si>
  <si>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</si>
  <si>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</si>
  <si>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</si>
  <si>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</si>
  <si>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</si>
  <si>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</si>
  <si>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</si>
  <si>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</si>
  <si>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</si>
  <si>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</si>
  <si>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</si>
  <si>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</si>
  <si>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</si>
  <si>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</si>
  <si>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</si>
  <si>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</si>
  <si>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</si>
  <si>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</si>
  <si>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</si>
  <si>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</si>
  <si>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</si>
  <si>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</si>
  <si>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</si>
  <si>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</si>
  <si>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</si>
  <si>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</si>
  <si>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</si>
  <si>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</si>
  <si>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</si>
  <si>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</si>
  <si>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</si>
  <si>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</si>
  <si>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</si>
  <si>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</si>
  <si>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</si>
  <si>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</si>
  <si>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</si>
  <si>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</si>
  <si>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</si>
  <si>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</si>
  <si>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</si>
  <si>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</si>
  <si>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</si>
  <si>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</si>
  <si>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</si>
  <si>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</si>
  <si>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</si>
  <si>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</si>
  <si>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</si>
  <si>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</si>
  <si>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</si>
  <si>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</si>
  <si>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</si>
  <si>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</si>
  <si>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</si>
  <si>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</si>
  <si>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</si>
  <si>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</si>
  <si>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</si>
  <si>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</si>
  <si>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</si>
  <si>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</si>
  <si>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</si>
  <si>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</si>
  <si>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</si>
  <si>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</si>
  <si>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</si>
  <si>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</si>
  <si>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</si>
  <si>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</si>
  <si>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</si>
  <si>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</si>
  <si>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</si>
  <si>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</si>
  <si>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</si>
  <si>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</si>
  <si>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</si>
  <si>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</si>
  <si>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</si>
  <si>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</si>
  <si>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</si>
  <si>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</si>
  <si>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</si>
  <si>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</si>
  <si>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</si>
  <si>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</si>
  <si>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</si>
  <si>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</si>
  <si>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</si>
  <si>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</si>
  <si>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</si>
  <si>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</si>
  <si>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</si>
  <si>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</si>
  <si>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</si>
  <si>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</si>
  <si>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</si>
  <si>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</si>
  <si>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</si>
  <si>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</si>
  <si>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</si>
  <si>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</si>
  <si>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</si>
  <si>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</si>
  <si>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</si>
  <si>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</si>
  <si>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</si>
  <si>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</si>
  <si>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</si>
  <si>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</si>
  <si>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</si>
  <si>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</si>
  <si>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</si>
  <si>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</si>
  <si>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</si>
  <si>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</si>
  <si>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</si>
  <si>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</si>
  <si>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</si>
  <si>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</si>
  <si>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</si>
  <si>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</si>
  <si>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</si>
  <si>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</si>
  <si>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</si>
  <si>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</si>
  <si>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</si>
  <si>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</si>
  <si>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</si>
  <si>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</si>
  <si>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</si>
  <si>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</si>
  <si>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</si>
  <si>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</si>
  <si>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</si>
  <si>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</si>
  <si>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</si>
  <si>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</si>
  <si>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</si>
  <si>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</si>
  <si>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</si>
  <si>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</si>
  <si>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</si>
  <si>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</si>
  <si>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</si>
  <si>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</si>
  <si>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</si>
  <si>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</si>
  <si>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</si>
  <si>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</si>
  <si>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</si>
  <si>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</si>
  <si>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</si>
  <si>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</si>
  <si>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</si>
  <si>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</si>
  <si>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</si>
  <si>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</si>
  <si>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</si>
  <si>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</si>
  <si>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</si>
  <si>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</si>
  <si>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</si>
  <si>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</si>
  <si>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</si>
  <si>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</si>
  <si>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</si>
  <si>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</si>
  <si>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</si>
  <si>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</si>
  <si>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</si>
  <si>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</si>
  <si>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</si>
  <si>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</si>
  <si>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</si>
  <si>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</si>
  <si>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</si>
  <si>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</si>
  <si>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</si>
  <si>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</si>
  <si>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</si>
  <si>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</si>
  <si>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</si>
  <si>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</si>
  <si>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</si>
  <si>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</si>
  <si>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</si>
  <si>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</si>
  <si>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</si>
  <si>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</si>
  <si>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</si>
  <si>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</si>
  <si>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</si>
  <si>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</si>
  <si>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</si>
  <si>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</si>
  <si>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</si>
  <si>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</si>
  <si>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</si>
  <si>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</si>
  <si>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</si>
  <si>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</si>
  <si>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</si>
  <si>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</si>
  <si>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</si>
  <si>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</si>
  <si>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</si>
  <si>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</si>
  <si>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</si>
  <si>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</si>
  <si>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</si>
  <si>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</si>
  <si>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</si>
  <si>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</si>
  <si>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</si>
  <si>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</si>
  <si>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</si>
  <si>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</si>
  <si>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</si>
  <si>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</si>
  <si>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</si>
  <si>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</si>
  <si>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</si>
  <si>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</si>
  <si>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</si>
  <si>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</si>
  <si>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</si>
  <si>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</si>
  <si>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</si>
  <si>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</si>
  <si>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</si>
  <si>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</si>
  <si>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</si>
  <si>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</si>
  <si>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</si>
  <si>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</si>
  <si>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</si>
  <si>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</si>
  <si>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</si>
  <si>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</si>
  <si>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</si>
  <si>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</si>
  <si>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</si>
  <si>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</si>
  <si>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</si>
  <si>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</si>
  <si>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</si>
  <si>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</si>
  <si>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</si>
  <si>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</si>
  <si>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</si>
  <si>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</si>
  <si>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</si>
  <si>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</si>
  <si>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</si>
  <si>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</si>
  <si>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</si>
  <si>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</si>
  <si>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</si>
  <si>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</si>
  <si>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</si>
  <si>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</si>
  <si>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</si>
  <si>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</si>
  <si>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</si>
  <si>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</si>
  <si>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</si>
  <si>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</si>
  <si>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</si>
  <si>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</si>
  <si>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</si>
  <si>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</si>
  <si>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</si>
  <si>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</si>
  <si>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</si>
  <si>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</si>
  <si>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</si>
  <si>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</si>
  <si>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</si>
  <si>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</si>
  <si>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</si>
  <si>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</si>
  <si>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</si>
  <si>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</si>
  <si>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</si>
  <si>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</si>
  <si>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</si>
  <si>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</si>
  <si>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</si>
  <si>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</si>
  <si>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</si>
  <si>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</si>
  <si>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</si>
  <si>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</si>
  <si>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</si>
  <si>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</si>
  <si>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</si>
  <si>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</si>
  <si>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</si>
  <si>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</si>
  <si>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</si>
  <si>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</si>
  <si>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</si>
  <si>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</si>
  <si>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</si>
  <si>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</si>
  <si>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</si>
  <si>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20-30-003</t>
  </si>
  <si>
    <t>Развитие материально-технической базы и спортивной инфраструктуры</t>
  </si>
  <si>
    <t>Освоение на 01.09.2023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</si>
</sst>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7">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2" fillId="0" borderId="0" xfId="2"/>
    <xf numFmtId="43" fontId="0" fillId="0" borderId="0" xfId="1" applyFont="1"/>
    <xf numFmtId="49" fontId="2" fillId="0" borderId="0" xfId="2" applyNumberFormat="1"/>
    <xf numFmtId="0" fontId="0" fillId="2" borderId="0" xfId="0" applyFill="1"/>
    <xf numFmtId="0" fontId="0" fillId="0" borderId="0" xfId="0" pivotButton="1"/>
    <xf numFmtId="43"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4"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164"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164" fontId="5" fillId="3" borderId="0" xfId="0" applyNumberFormat="1" applyFont="1" applyFill="1" applyAlignment="1">
      <alignment vertical="center"/>
    </xf>
    <xf numFmtId="49" fontId="5" fillId="0" borderId="0" xfId="0" applyNumberFormat="1" applyFont="1" applyAlignment="1">
      <alignment horizontal="center" vertical="center"/>
    </xf>
    <xf numFmtId="164"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10" fontId="7" fillId="4" borderId="2" xfId="4" applyNumberFormat="1" applyFont="1" applyFill="1" applyBorder="1" applyAlignment="1">
      <alignment horizontal="center" vertical="center" wrapText="1"/>
    </xf>
    <xf numFmtId="43" fontId="0" fillId="0" borderId="0" xfId="0" applyNumberFormat="1" applyFont="1"/>
    <xf numFmtId="43" fontId="0" fillId="0" borderId="0" xfId="1" applyNumberFormat="1" applyFont="1"/>
    <xf numFmtId="0" fontId="5" fillId="5" borderId="2" xfId="0" applyFont="1" applyFill="1" applyBorder="1" applyAlignment="1">
      <alignment horizontal="center" vertical="center"/>
    </xf>
    <xf numFmtId="4" fontId="8" fillId="5" borderId="2" xfId="0" applyNumberFormat="1" applyFont="1" applyFill="1" applyBorder="1" applyAlignment="1">
      <alignment horizontal="center" vertical="center"/>
    </xf>
    <xf numFmtId="4" fontId="5" fillId="5" borderId="2" xfId="0" applyNumberFormat="1" applyFont="1" applyFill="1" applyBorder="1" applyAlignment="1">
      <alignment horizontal="center" vertical="center"/>
    </xf>
    <xf numFmtId="4" fontId="7" fillId="5" borderId="2" xfId="0" applyNumberFormat="1" applyFont="1" applyFill="1" applyBorder="1" applyAlignment="1">
      <alignment horizontal="center" vertical="center" wrapText="1"/>
    </xf>
    <xf numFmtId="4" fontId="6" fillId="5" borderId="2" xfId="0" applyNumberFormat="1" applyFont="1" applyFill="1" applyBorder="1" applyAlignment="1">
      <alignment horizontal="center" vertical="center" wrapText="1"/>
    </xf>
    <xf numFmtId="10" fontId="7" fillId="5" borderId="2" xfId="4" applyNumberFormat="1" applyFont="1" applyFill="1" applyBorder="1" applyAlignment="1">
      <alignment horizontal="center" vertical="center" wrapText="1"/>
    </xf>
    <xf numFmtId="0" fontId="5" fillId="5" borderId="0" xfId="0" applyFont="1" applyFill="1" applyAlignment="1">
      <alignment vertical="center"/>
    </xf>
    <xf numFmtId="4" fontId="5" fillId="5" borderId="0" xfId="0" applyNumberFormat="1" applyFont="1" applyFill="1" applyAlignment="1">
      <alignment vertical="center"/>
    </xf>
    <xf numFmtId="49" fontId="5" fillId="5" borderId="2" xfId="0" applyNumberFormat="1" applyFont="1" applyFill="1" applyBorder="1" applyAlignment="1">
      <alignment horizontal="center" vertical="center"/>
    </xf>
    <xf numFmtId="0" fontId="5" fillId="5"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0" fontId="4" fillId="5" borderId="0" xfId="0" applyFont="1" applyFill="1" applyAlignment="1">
      <alignment vertical="center"/>
    </xf>
    <xf numFmtId="0" fontId="5" fillId="5" borderId="2" xfId="0" applyFont="1" applyFill="1" applyBorder="1" applyAlignment="1">
      <alignment vertical="center" wrapText="1"/>
    </xf>
    <xf numFmtId="49" fontId="4" fillId="6" borderId="2" xfId="0" applyNumberFormat="1" applyFont="1" applyFill="1" applyBorder="1" applyAlignment="1">
      <alignment horizontal="center" vertical="center"/>
    </xf>
    <xf numFmtId="0" fontId="4" fillId="6" borderId="2" xfId="0" applyFont="1" applyFill="1" applyBorder="1" applyAlignment="1">
      <alignment horizontal="left" vertical="center" wrapText="1"/>
    </xf>
    <xf numFmtId="0" fontId="4" fillId="6" borderId="2" xfId="0" applyFont="1" applyFill="1" applyBorder="1" applyAlignment="1">
      <alignment horizontal="center" vertical="center"/>
    </xf>
    <xf numFmtId="4" fontId="8" fillId="6" borderId="2" xfId="0" applyNumberFormat="1" applyFont="1" applyFill="1" applyBorder="1" applyAlignment="1">
      <alignment horizontal="center" vertical="center"/>
    </xf>
    <xf numFmtId="10" fontId="7" fillId="6" borderId="2" xfId="4" applyNumberFormat="1" applyFont="1" applyFill="1" applyBorder="1" applyAlignment="1">
      <alignment horizontal="center" vertical="center" wrapText="1"/>
    </xf>
    <xf numFmtId="0" fontId="5" fillId="6" borderId="2" xfId="0" applyFont="1" applyFill="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49" fontId="5" fillId="5" borderId="7" xfId="0" applyNumberFormat="1" applyFont="1" applyFill="1" applyBorder="1" applyAlignment="1">
      <alignment horizontal="center" vertical="center"/>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cellXfs>
  <cellStyles count="5">
    <cellStyle name="Обычный" xfId="0" builtinId="0"/>
    <cellStyle name="Обычный 2" xfId="2" xr:uid="{00000000-0005-0000-0000-000001000000}"/>
    <cellStyle name="Процентный" xfId="4" builtinId="5"/>
    <cellStyle name="Финансовый" xfId="1" builtinId="3"/>
    <cellStyle name="Финансовый 2" xfId="3" xr:uid="{00000000-0005-0000-0000-000004000000}"/>
  </cellStyles>
  <dxfs count="14">
    <dxf>
      <numFmt numFmtId="0" formatCode="General"/>
    </dxf>
    <dxf>
      <numFmt numFmtId="0" formatCode="General"/>
    </dxf>
    <dxf>
      <numFmt numFmtId="30" formatCode="@"/>
    </dxf>
    <dxf>
      <numFmt numFmtId="35"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ver" refreshedDate="44991.804952662038" createdVersion="7" refreshedVersion="7" minRefreshableVersion="3" recordCount="310" xr:uid="{00000000-000A-0000-FFFF-FFFF0000000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Сводная таблица1" cacheId="40"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000-000000000000}"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Результат" displayName="Результат" ref="A5:AC316" tableType="queryTable" totalsRowCount="1">
  <autoFilter ref="A5:AC315" xr:uid="{00000000-0009-0000-0100-000001000000}"/>
  <tableColumns count="29">
    <tableColumn id="1" xr3:uid="{00000000-0010-0000-0000-000001000000}" uniqueName="1" name="ГРБС" totalsRowLabel="Итог" queryTableFieldId="1"/>
    <tableColumn id="2" xr3:uid="{00000000-0010-0000-0000-000002000000}" uniqueName="2" name="РзПр" queryTableFieldId="2"/>
    <tableColumn id="3" xr3:uid="{00000000-0010-0000-0000-000003000000}" uniqueName="3" name="ЦСР" queryTableFieldId="3"/>
    <tableColumn id="4" xr3:uid="{00000000-0010-0000-0000-000004000000}" uniqueName="4" name="ВР" queryTableFieldId="4"/>
    <tableColumn id="5" xr3:uid="{00000000-0010-0000-0000-000005000000}" uniqueName="5" name="Тип средств" queryTableFieldId="5"/>
    <tableColumn id="6" xr3:uid="{00000000-0010-0000-0000-000006000000}" uniqueName="6" name="КОСГУ" queryTableFieldId="6"/>
    <tableColumn id="7" xr3:uid="{00000000-0010-0000-0000-000007000000}" uniqueName="7" name="СубКОСГУ" queryTableFieldId="7"/>
    <tableColumn id="8" xr3:uid="{00000000-0010-0000-0000-000008000000}" uniqueName="8" name="Получатель субсидии" queryTableFieldId="8"/>
    <tableColumn id="9" xr3:uid="{00000000-0010-0000-0000-000009000000}" uniqueName="9" name="Код цели" queryTableFieldId="9"/>
    <tableColumn id="10" xr3:uid="{00000000-0010-0000-0000-00000A000000}" uniqueName="10" name="КРКС" queryTableFieldId="10"/>
    <tableColumn id="11" xr3:uid="{00000000-0010-0000-0000-00000B000000}" uniqueName="11" name="Код РО" queryTableFieldId="11"/>
    <tableColumn id="12" xr3:uid="{00000000-0010-0000-0000-00000C000000}" uniqueName="12" name="Сумма на 2023 год" queryTableFieldId="12"/>
    <tableColumn id="13" xr3:uid="{00000000-0010-0000-0000-00000D000000}" uniqueName="13" name="Сумма на 2024 год" queryTableFieldId="13"/>
    <tableColumn id="14" xr3:uid="{00000000-0010-0000-0000-00000E000000}" uniqueName="14" name="Сумма на 2025 год" queryTableFieldId="14"/>
    <tableColumn id="15" xr3:uid="{00000000-0010-0000-0000-00000F000000}" uniqueName="15" name="Исполнено" totalsRowFunction="sum" queryTableFieldId="15" totalsRowDxfId="13" dataCellStyle="Финансовый"/>
    <tableColumn id="16" xr3:uid="{00000000-0010-0000-0000-000010000000}" uniqueName="16" name="Остаток" queryTableFieldId="16"/>
    <tableColumn id="17" xr3:uid="{00000000-0010-0000-0000-000011000000}" uniqueName="17" name="КП ПБС квартал 1" queryTableFieldId="17"/>
    <tableColumn id="18" xr3:uid="{00000000-0010-0000-0000-000012000000}" uniqueName="18" name="КП ПБС квартал 2" queryTableFieldId="18"/>
    <tableColumn id="19" xr3:uid="{00000000-0010-0000-0000-000013000000}" uniqueName="19" name="КП ПБС квартал 3" queryTableFieldId="19"/>
    <tableColumn id="20" xr3:uid="{00000000-0010-0000-0000-000014000000}" uniqueName="20" name="КП ПБС квартал 4" queryTableFieldId="20"/>
    <tableColumn id="21" xr3:uid="{00000000-0010-0000-0000-000015000000}" uniqueName="21" name="КП ПБС 2023 год" queryTableFieldId="21" totalsRowDxfId="12"/>
    <tableColumn id="22" xr3:uid="{00000000-0010-0000-0000-000016000000}" uniqueName="22" name="Остаток лимитов" queryTableFieldId="22"/>
    <tableColumn id="23" xr3:uid="{00000000-0010-0000-0000-000017000000}" uniqueName="23" name="sis" queryTableFieldId="23" dataDxfId="11" totalsRowDxfId="10"/>
    <tableColumn id="24" xr3:uid="{00000000-0010-0000-0000-000018000000}" uniqueName="24" name="тип средств2" totalsRowFunction="count" queryTableFieldId="24" dataDxfId="9">
      <calculatedColumnFormula>VLOOKUP(Результат[[#This Row],[Тип средств]],Таблица4[],2,0)</calculatedColumnFormula>
    </tableColumn>
    <tableColumn id="27" xr3:uid="{00000000-0010-0000-0000-00001B000000}" uniqueName="27" name="Уровень бюджета" queryTableFieldId="27" dataDxfId="8">
      <calculatedColumnFormula>VLOOKUP(Результат[[#This Row],[Тип средств]],Таблица4[],3,0)</calculatedColumnFormula>
    </tableColumn>
    <tableColumn id="25" xr3:uid="{00000000-0010-0000-0000-000019000000}"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xr3:uid="{00000000-0010-0000-0000-00001A000000}"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xr3:uid="{00000000-0010-0000-0000-00001C000000}"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xr3:uid="{00000000-0010-0000-0000-00001D000000}"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Таблица3" displayName="Таблица3" ref="A1:E459" totalsRowShown="0">
  <autoFilter ref="A1:E459" xr:uid="{00000000-0009-0000-0100-000003000000}"/>
  <tableColumns count="5">
    <tableColumn id="1" xr3:uid="{00000000-0010-0000-0100-000001000000}" name="ЦСР" dataDxfId="2" dataCellStyle="Обычный 2"/>
    <tableColumn id="2" xr3:uid="{00000000-0010-0000-0100-000002000000}" name="Наименование" dataCellStyle="Обычный 2"/>
    <tableColumn id="5" xr3:uid="{00000000-0010-0000-0100-000005000000}" name="номер подпрограммы" dataDxfId="1" dataCellStyle="Обычный 2">
      <calculatedColumnFormula>MID(RIGHT(Таблица3[[#This Row],[ЦСР]],LEN(Таблица3[[#This Row],[ЦСР]])-2),1,3)</calculatedColumnFormula>
    </tableColumn>
    <tableColumn id="6" xr3:uid="{00000000-0010-0000-0100-000006000000}"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xr3:uid="{00000000-0010-0000-0100-000003000000}"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Таблица4" displayName="Таблица4" ref="A1:C89" totalsRowShown="0">
  <autoFilter ref="A1:C89" xr:uid="{00000000-0009-0000-0100-000004000000}"/>
  <tableColumns count="3">
    <tableColumn id="1" xr3:uid="{00000000-0010-0000-0200-000001000000}" name="Код"/>
    <tableColumn id="2" xr3:uid="{00000000-0010-0000-0200-000002000000}" name="Тип средств"/>
    <tableColumn id="3" xr3:uid="{00000000-0010-0000-0200-000003000000}"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27" t="e">
        <f>VLOOKUP(Результат[[#This Row],[Тип средств]],Таблица4[],2,0)</f>
        <v>#N/A</v>
      </c>
      <c r="Y6" s="27" t="e">
        <f>VLOOKUP(Результат[[#This Row],[Тип средств]],Таблица4[],3,0)</f>
        <v>#N/A</v>
      </c>
      <c r="Z6" s="27" t="str">
        <f>IF(LEFT(Результат[[#This Row],[ЦСР]],2)="06",VLOOKUP(Результат[[#This Row],[ЦСР]],Таблица3[[ЦСР]:[Пункт подпрограммы]],4,0),"")</f>
        <v/>
      </c>
      <c r="AA6" s="27" t="str">
        <f>IF(LEFT(Результат[[#This Row],[Пункт подпрограммы]],1)="1","Развитие физической культуры и спорта в городе Нефтеюганске","")</f>
        <v/>
      </c>
      <c r="AB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27"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27" t="str">
        <f>VLOOKUP(Результат[[#This Row],[Тип средств]],Таблица4[],2,0)</f>
        <v>Бюджетные средства (Федеральный бюджет) Субсидии</v>
      </c>
      <c r="Y7" s="27" t="str">
        <f>VLOOKUP(Результат[[#This Row],[Тип средств]],Таблица4[],3,0)</f>
        <v>Федеральный бюджет</v>
      </c>
      <c r="Z7" s="27" t="str">
        <f>IF(LEFT(Результат[[#This Row],[ЦСР]],2)="06",VLOOKUP(Результат[[#This Row],[ЦСР]],Таблица3[[ЦСР]:[Пункт подпрограммы]],4,0),"")</f>
        <v>1.1.5</v>
      </c>
      <c r="AA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27"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27" t="str">
        <f>VLOOKUP(Результат[[#This Row],[Тип средств]],Таблица4[],2,0)</f>
        <v>Бюджетные средства (Федеральный бюджет) Субсидии</v>
      </c>
      <c r="Y8" s="27" t="str">
        <f>VLOOKUP(Результат[[#This Row],[Тип средств]],Таблица4[],3,0)</f>
        <v>Федеральный бюджет</v>
      </c>
      <c r="Z8" s="27" t="str">
        <f>IF(LEFT(Результат[[#This Row],[ЦСР]],2)="06",VLOOKUP(Результат[[#This Row],[ЦСР]],Таблица3[[ЦСР]:[Пункт подпрограммы]],4,0),"")</f>
        <v>1.1.5</v>
      </c>
      <c r="AA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27"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27" t="str">
        <f>VLOOKUP(Результат[[#This Row],[Тип средств]],Таблица4[],2,0)</f>
        <v>Бюджетные средства (Бюджет субъекта РФ) Субсидии</v>
      </c>
      <c r="Y9" s="27" t="str">
        <f>VLOOKUP(Результат[[#This Row],[Тип средств]],Таблица4[],3,0)</f>
        <v>Окружной бюджет</v>
      </c>
      <c r="Z9" s="27" t="str">
        <f>IF(LEFT(Результат[[#This Row],[ЦСР]],2)="06",VLOOKUP(Результат[[#This Row],[ЦСР]],Таблица3[[ЦСР]:[Пункт подпрограммы]],4,0),"")</f>
        <v>1.1.3</v>
      </c>
      <c r="AA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27"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27" t="str">
        <f>VLOOKUP(Результат[[#This Row],[Тип средств]],Таблица4[],2,0)</f>
        <v>Бюджетные средства (Бюджет субъекта РФ) Субсидии</v>
      </c>
      <c r="Y10" s="27" t="str">
        <f>VLOOKUP(Результат[[#This Row],[Тип средств]],Таблица4[],3,0)</f>
        <v>Окружной бюджет</v>
      </c>
      <c r="Z10" s="27" t="str">
        <f>IF(LEFT(Результат[[#This Row],[ЦСР]],2)="06",VLOOKUP(Результат[[#This Row],[ЦСР]],Таблица3[[ЦСР]:[Пункт подпрограммы]],4,0),"")</f>
        <v>1.1.4</v>
      </c>
      <c r="AA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27"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27" t="str">
        <f>VLOOKUP(Результат[[#This Row],[Тип средств]],Таблица4[],2,0)</f>
        <v>Бюджетные средства (Бюджет субъекта РФ) Субсидии</v>
      </c>
      <c r="Y11" s="27" t="str">
        <f>VLOOKUP(Результат[[#This Row],[Тип средств]],Таблица4[],3,0)</f>
        <v>Окружной бюджет</v>
      </c>
      <c r="Z11" s="27" t="str">
        <f>IF(LEFT(Результат[[#This Row],[ЦСР]],2)="06",VLOOKUP(Результат[[#This Row],[ЦСР]],Таблица3[[ЦСР]:[Пункт подпрограммы]],4,0),"")</f>
        <v>1.1.4</v>
      </c>
      <c r="AA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27"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27" t="str">
        <f>VLOOKUP(Результат[[#This Row],[Тип средств]],Таблица4[],2,0)</f>
        <v>Бюджетные средства (Бюджет субъекта РФ) Субсидии</v>
      </c>
      <c r="Y12" s="27" t="str">
        <f>VLOOKUP(Результат[[#This Row],[Тип средств]],Таблица4[],3,0)</f>
        <v>Окружной бюджет</v>
      </c>
      <c r="Z12" s="27" t="str">
        <f>IF(LEFT(Результат[[#This Row],[ЦСР]],2)="06",VLOOKUP(Результат[[#This Row],[ЦСР]],Таблица3[[ЦСР]:[Пункт подпрограммы]],4,0),"")</f>
        <v>1.1.4</v>
      </c>
      <c r="AA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27"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27" t="str">
        <f>VLOOKUP(Результат[[#This Row],[Тип средств]],Таблица4[],2,0)</f>
        <v>Бюджетные средства (Бюджет субъекта РФ) Субсидии</v>
      </c>
      <c r="Y13" s="27" t="str">
        <f>VLOOKUP(Результат[[#This Row],[Тип средств]],Таблица4[],3,0)</f>
        <v>Окружной бюджет</v>
      </c>
      <c r="Z13" s="27" t="str">
        <f>IF(LEFT(Результат[[#This Row],[ЦСР]],2)="06",VLOOKUP(Результат[[#This Row],[ЦСР]],Таблица3[[ЦСР]:[Пункт подпрограммы]],4,0),"")</f>
        <v>1.1.4</v>
      </c>
      <c r="AA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27"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27" t="str">
        <f>VLOOKUP(Результат[[#This Row],[Тип средств]],Таблица4[],2,0)</f>
        <v>Бюджетные средства (Бюджет субъекта РФ) Субсидии</v>
      </c>
      <c r="Y14" s="27" t="str">
        <f>VLOOKUP(Результат[[#This Row],[Тип средств]],Таблица4[],3,0)</f>
        <v>Окружной бюджет</v>
      </c>
      <c r="Z14" s="27" t="str">
        <f>IF(LEFT(Результат[[#This Row],[ЦСР]],2)="06",VLOOKUP(Результат[[#This Row],[ЦСР]],Таблица3[[ЦСР]:[Пункт подпрограммы]],4,0),"")</f>
        <v>1.1.4</v>
      </c>
      <c r="AA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27"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27" t="str">
        <f>VLOOKUP(Результат[[#This Row],[Тип средств]],Таблица4[],2,0)</f>
        <v>Бюджетные средства (Бюджет субъекта РФ) Субсидии</v>
      </c>
      <c r="Y15" s="27" t="str">
        <f>VLOOKUP(Результат[[#This Row],[Тип средств]],Таблица4[],3,0)</f>
        <v>Окружной бюджет</v>
      </c>
      <c r="Z15" s="27" t="str">
        <f>IF(LEFT(Результат[[#This Row],[ЦСР]],2)="06",VLOOKUP(Результат[[#This Row],[ЦСР]],Таблица3[[ЦСР]:[Пункт подпрограммы]],4,0),"")</f>
        <v>1.1.4</v>
      </c>
      <c r="AA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27"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27" t="str">
        <f>VLOOKUP(Результат[[#This Row],[Тип средств]],Таблица4[],2,0)</f>
        <v>Бюджетные средства (Бюджет субъекта РФ) Субсидии</v>
      </c>
      <c r="Y16" s="27" t="str">
        <f>VLOOKUP(Результат[[#This Row],[Тип средств]],Таблица4[],3,0)</f>
        <v>Окружной бюджет</v>
      </c>
      <c r="Z16" s="27" t="str">
        <f>IF(LEFT(Результат[[#This Row],[ЦСР]],2)="06",VLOOKUP(Результат[[#This Row],[ЦСР]],Таблица3[[ЦСР]:[Пункт подпрограммы]],4,0),"")</f>
        <v>1.1.4</v>
      </c>
      <c r="AA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27"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27" t="str">
        <f>VLOOKUP(Результат[[#This Row],[Тип средств]],Таблица4[],2,0)</f>
        <v>Бюджетные средства (Бюджет субъекта РФ) Субсидии</v>
      </c>
      <c r="Y17" s="27" t="str">
        <f>VLOOKUP(Результат[[#This Row],[Тип средств]],Таблица4[],3,0)</f>
        <v>Окружной бюджет</v>
      </c>
      <c r="Z17" s="27" t="str">
        <f>IF(LEFT(Результат[[#This Row],[ЦСР]],2)="06",VLOOKUP(Результат[[#This Row],[ЦСР]],Таблица3[[ЦСР]:[Пункт подпрограммы]],4,0),"")</f>
        <v>1.1.4</v>
      </c>
      <c r="AA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27"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27" t="str">
        <f>VLOOKUP(Результат[[#This Row],[Тип средств]],Таблица4[],2,0)</f>
        <v>Бюджетные средства (Бюджет субъекта РФ) Субсидии</v>
      </c>
      <c r="Y18" s="27" t="str">
        <f>VLOOKUP(Результат[[#This Row],[Тип средств]],Таблица4[],3,0)</f>
        <v>Окружной бюджет</v>
      </c>
      <c r="Z18" s="27" t="str">
        <f>IF(LEFT(Результат[[#This Row],[ЦСР]],2)="06",VLOOKUP(Результат[[#This Row],[ЦСР]],Таблица3[[ЦСР]:[Пункт подпрограммы]],4,0),"")</f>
        <v>1.1.4</v>
      </c>
      <c r="AA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27"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27" t="str">
        <f>VLOOKUP(Результат[[#This Row],[Тип средств]],Таблица4[],2,0)</f>
        <v>Бюджетные средства (Бюджет субъекта РФ) Субсидии</v>
      </c>
      <c r="Y19" s="27" t="str">
        <f>VLOOKUP(Результат[[#This Row],[Тип средств]],Таблица4[],3,0)</f>
        <v>Окружной бюджет</v>
      </c>
      <c r="Z19" s="27" t="str">
        <f>IF(LEFT(Результат[[#This Row],[ЦСР]],2)="06",VLOOKUP(Результат[[#This Row],[ЦСР]],Таблица3[[ЦСР]:[Пункт подпрограммы]],4,0),"")</f>
        <v>1.1.4</v>
      </c>
      <c r="AA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27"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27" t="str">
        <f>VLOOKUP(Результат[[#This Row],[Тип средств]],Таблица4[],2,0)</f>
        <v>Бюджетные средства (Бюджет субъекта РФ) Субсидии</v>
      </c>
      <c r="Y20" s="27" t="str">
        <f>VLOOKUP(Результат[[#This Row],[Тип средств]],Таблица4[],3,0)</f>
        <v>Окружной бюджет</v>
      </c>
      <c r="Z20" s="27" t="str">
        <f>IF(LEFT(Результат[[#This Row],[ЦСР]],2)="06",VLOOKUP(Результат[[#This Row],[ЦСР]],Таблица3[[ЦСР]:[Пункт подпрограммы]],4,0),"")</f>
        <v>1.1.4</v>
      </c>
      <c r="AA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27"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27" t="str">
        <f>VLOOKUP(Результат[[#This Row],[Тип средств]],Таблица4[],2,0)</f>
        <v>Бюджетные средства (Бюджет субъекта РФ) Субсидии</v>
      </c>
      <c r="Y21" s="27" t="str">
        <f>VLOOKUP(Результат[[#This Row],[Тип средств]],Таблица4[],3,0)</f>
        <v>Окружной бюджет</v>
      </c>
      <c r="Z21" s="27" t="str">
        <f>IF(LEFT(Результат[[#This Row],[ЦСР]],2)="06",VLOOKUP(Результат[[#This Row],[ЦСР]],Таблица3[[ЦСР]:[Пункт подпрограммы]],4,0),"")</f>
        <v>1.1.4</v>
      </c>
      <c r="AA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27"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27" t="str">
        <f>VLOOKUP(Результат[[#This Row],[Тип средств]],Таблица4[],2,0)</f>
        <v>Бюджетные средства (Бюджет субъекта РФ) Субсидии</v>
      </c>
      <c r="Y22" s="27" t="str">
        <f>VLOOKUP(Результат[[#This Row],[Тип средств]],Таблица4[],3,0)</f>
        <v>Окружной бюджет</v>
      </c>
      <c r="Z22" s="27" t="str">
        <f>IF(LEFT(Результат[[#This Row],[ЦСР]],2)="06",VLOOKUP(Результат[[#This Row],[ЦСР]],Таблица3[[ЦСР]:[Пункт подпрограммы]],4,0),"")</f>
        <v/>
      </c>
      <c r="AA22" s="27" t="str">
        <f>IF(LEFT(Результат[[#This Row],[Пункт подпрограммы]],1)="1","Развитие физической культуры и спорта в городе Нефтеюганске","")</f>
        <v/>
      </c>
      <c r="AB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27"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27" t="str">
        <f>VLOOKUP(Результат[[#This Row],[Тип средств]],Таблица4[],2,0)</f>
        <v>Бюджетные средства (Бюджет субъекта РФ) Субсидии</v>
      </c>
      <c r="Y23" s="27" t="str">
        <f>VLOOKUP(Результат[[#This Row],[Тип средств]],Таблица4[],3,0)</f>
        <v>Окружной бюджет</v>
      </c>
      <c r="Z23" s="27" t="str">
        <f>IF(LEFT(Результат[[#This Row],[ЦСР]],2)="06",VLOOKUP(Результат[[#This Row],[ЦСР]],Таблица3[[ЦСР]:[Пункт подпрограммы]],4,0),"")</f>
        <v>1.1.4</v>
      </c>
      <c r="AA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27"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27" t="str">
        <f>VLOOKUP(Результат[[#This Row],[Тип средств]],Таблица4[],2,0)</f>
        <v>Бюджетные средства (Бюджет субъекта РФ) Субсидии</v>
      </c>
      <c r="Y24" s="27" t="str">
        <f>VLOOKUP(Результат[[#This Row],[Тип средств]],Таблица4[],3,0)</f>
        <v>Окружной бюджет</v>
      </c>
      <c r="Z24" s="27" t="str">
        <f>IF(LEFT(Результат[[#This Row],[ЦСР]],2)="06",VLOOKUP(Результат[[#This Row],[ЦСР]],Таблица3[[ЦСР]:[Пункт подпрограммы]],4,0),"")</f>
        <v>1.1.4</v>
      </c>
      <c r="AA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27"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27" t="str">
        <f>VLOOKUP(Результат[[#This Row],[Тип средств]],Таблица4[],2,0)</f>
        <v>Бюджетные средства (Бюджет субъекта РФ) Субсидии</v>
      </c>
      <c r="Y25" s="27" t="str">
        <f>VLOOKUP(Результат[[#This Row],[Тип средств]],Таблица4[],3,0)</f>
        <v>Окружной бюджет</v>
      </c>
      <c r="Z25" s="27" t="str">
        <f>IF(LEFT(Результат[[#This Row],[ЦСР]],2)="06",VLOOKUP(Результат[[#This Row],[ЦСР]],Таблица3[[ЦСР]:[Пункт подпрограммы]],4,0),"")</f>
        <v>1.1.4</v>
      </c>
      <c r="AA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27"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27" t="str">
        <f>VLOOKUP(Результат[[#This Row],[Тип средств]],Таблица4[],2,0)</f>
        <v>Бюджетные средства (Бюджет субъекта РФ) Субсидии</v>
      </c>
      <c r="Y26" s="27" t="str">
        <f>VLOOKUP(Результат[[#This Row],[Тип средств]],Таблица4[],3,0)</f>
        <v>Окружной бюджет</v>
      </c>
      <c r="Z26" s="27" t="str">
        <f>IF(LEFT(Результат[[#This Row],[ЦСР]],2)="06",VLOOKUP(Результат[[#This Row],[ЦСР]],Таблица3[[ЦСР]:[Пункт подпрограммы]],4,0),"")</f>
        <v>1.1.4</v>
      </c>
      <c r="AA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27"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27" t="str">
        <f>VLOOKUP(Результат[[#This Row],[Тип средств]],Таблица4[],2,0)</f>
        <v>Бюджетные средства (Бюджет субъекта РФ) Субсидии</v>
      </c>
      <c r="Y27" s="27" t="str">
        <f>VLOOKUP(Результат[[#This Row],[Тип средств]],Таблица4[],3,0)</f>
        <v>Окружной бюджет</v>
      </c>
      <c r="Z27" s="27" t="str">
        <f>IF(LEFT(Результат[[#This Row],[ЦСР]],2)="06",VLOOKUP(Результат[[#This Row],[ЦСР]],Таблица3[[ЦСР]:[Пункт подпрограммы]],4,0),"")</f>
        <v>1.1.4</v>
      </c>
      <c r="AA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27"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27" t="str">
        <f>VLOOKUP(Результат[[#This Row],[Тип средств]],Таблица4[],2,0)</f>
        <v>Бюджетные средства (Бюджет субъекта РФ) Субсидии</v>
      </c>
      <c r="Y28" s="27" t="str">
        <f>VLOOKUP(Результат[[#This Row],[Тип средств]],Таблица4[],3,0)</f>
        <v>Окружной бюджет</v>
      </c>
      <c r="Z28" s="27" t="str">
        <f>IF(LEFT(Результат[[#This Row],[ЦСР]],2)="06",VLOOKUP(Результат[[#This Row],[ЦСР]],Таблица3[[ЦСР]:[Пункт подпрограммы]],4,0),"")</f>
        <v>1.1.4</v>
      </c>
      <c r="AA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27"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27" t="str">
        <f>VLOOKUP(Результат[[#This Row],[Тип средств]],Таблица4[],2,0)</f>
        <v>Бюджетные средства (Бюджет субъекта РФ) Субсидии</v>
      </c>
      <c r="Y29" s="27" t="str">
        <f>VLOOKUP(Результат[[#This Row],[Тип средств]],Таблица4[],3,0)</f>
        <v>Окружной бюджет</v>
      </c>
      <c r="Z29" s="27" t="str">
        <f>IF(LEFT(Результат[[#This Row],[ЦСР]],2)="06",VLOOKUP(Результат[[#This Row],[ЦСР]],Таблица3[[ЦСР]:[Пункт подпрограммы]],4,0),"")</f>
        <v>1.1.4</v>
      </c>
      <c r="AA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27"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27" t="str">
        <f>VLOOKUP(Результат[[#This Row],[Тип средств]],Таблица4[],2,0)</f>
        <v>Бюджетные средства (Бюджет субъекта РФ) Субсидии</v>
      </c>
      <c r="Y30" s="27" t="str">
        <f>VLOOKUP(Результат[[#This Row],[Тип средств]],Таблица4[],3,0)</f>
        <v>Окружной бюджет</v>
      </c>
      <c r="Z30" s="27" t="str">
        <f>IF(LEFT(Результат[[#This Row],[ЦСР]],2)="06",VLOOKUP(Результат[[#This Row],[ЦСР]],Таблица3[[ЦСР]:[Пункт подпрограммы]],4,0),"")</f>
        <v>1.1.4</v>
      </c>
      <c r="AA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27"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27" t="str">
        <f>VLOOKUP(Результат[[#This Row],[Тип средств]],Таблица4[],2,0)</f>
        <v>Бюджетные средства (Бюджет субъекта РФ) Субсидии</v>
      </c>
      <c r="Y31" s="27" t="str">
        <f>VLOOKUP(Результат[[#This Row],[Тип средств]],Таблица4[],3,0)</f>
        <v>Окружной бюджет</v>
      </c>
      <c r="Z31" s="27" t="str">
        <f>IF(LEFT(Результат[[#This Row],[ЦСР]],2)="06",VLOOKUP(Результат[[#This Row],[ЦСР]],Таблица3[[ЦСР]:[Пункт подпрограммы]],4,0),"")</f>
        <v>1.1.4</v>
      </c>
      <c r="AA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27"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27" t="str">
        <f>VLOOKUP(Результат[[#This Row],[Тип средств]],Таблица4[],2,0)</f>
        <v>Бюджетные средства (Бюджет субъекта РФ) Субсидии</v>
      </c>
      <c r="Y32" s="27" t="str">
        <f>VLOOKUP(Результат[[#This Row],[Тип средств]],Таблица4[],3,0)</f>
        <v>Окружной бюджет</v>
      </c>
      <c r="Z32" s="27" t="str">
        <f>IF(LEFT(Результат[[#This Row],[ЦСР]],2)="06",VLOOKUP(Результат[[#This Row],[ЦСР]],Таблица3[[ЦСР]:[Пункт подпрограммы]],4,0),"")</f>
        <v>1.1.4</v>
      </c>
      <c r="AA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27"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27" t="str">
        <f>VLOOKUP(Результат[[#This Row],[Тип средств]],Таблица4[],2,0)</f>
        <v>Бюджетные средства (Бюджет субъекта РФ) Субсидии</v>
      </c>
      <c r="Y33" s="27" t="str">
        <f>VLOOKUP(Результат[[#This Row],[Тип средств]],Таблица4[],3,0)</f>
        <v>Окружной бюджет</v>
      </c>
      <c r="Z33" s="27" t="str">
        <f>IF(LEFT(Результат[[#This Row],[ЦСР]],2)="06",VLOOKUP(Результат[[#This Row],[ЦСР]],Таблица3[[ЦСР]:[Пункт подпрограммы]],4,0),"")</f>
        <v>1.1.4</v>
      </c>
      <c r="AA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27"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27" t="str">
        <f>VLOOKUP(Результат[[#This Row],[Тип средств]],Таблица4[],2,0)</f>
        <v>Бюджетные средства (Бюджет субъекта РФ) Субсидии</v>
      </c>
      <c r="Y34" s="27" t="str">
        <f>VLOOKUP(Результат[[#This Row],[Тип средств]],Таблица4[],3,0)</f>
        <v>Окружной бюджет</v>
      </c>
      <c r="Z34" s="27" t="str">
        <f>IF(LEFT(Результат[[#This Row],[ЦСР]],2)="06",VLOOKUP(Результат[[#This Row],[ЦСР]],Таблица3[[ЦСР]:[Пункт подпрограммы]],4,0),"")</f>
        <v>1.1.5</v>
      </c>
      <c r="AA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27"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27" t="str">
        <f>VLOOKUP(Результат[[#This Row],[Тип средств]],Таблица4[],2,0)</f>
        <v>Бюджетные средства (Бюджет субъекта РФ) Субсидии</v>
      </c>
      <c r="Y35" s="27" t="str">
        <f>VLOOKUP(Результат[[#This Row],[Тип средств]],Таблица4[],3,0)</f>
        <v>Окружной бюджет</v>
      </c>
      <c r="Z35" s="27" t="str">
        <f>IF(LEFT(Результат[[#This Row],[ЦСР]],2)="06",VLOOKUP(Результат[[#This Row],[ЦСР]],Таблица3[[ЦСР]:[Пункт подпрограммы]],4,0),"")</f>
        <v>1.1.5</v>
      </c>
      <c r="AA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27" t="str">
        <f t="shared" si="0"/>
        <v>КФКиС</v>
      </c>
    </row>
    <row r="36" spans="1:29" x14ac:dyDescent="0.25">
      <c r="A36" t="s">
        <v>22</v>
      </c>
      <c r="B36">
        <v>1101</v>
      </c>
      <c r="C36" t="s">
        <v>968</v>
      </c>
      <c r="D36">
        <v>611</v>
      </c>
      <c r="E36">
        <v>200031</v>
      </c>
      <c r="F36">
        <v>241</v>
      </c>
      <c r="G36">
        <v>310003</v>
      </c>
      <c r="H36" t="s">
        <v>24</v>
      </c>
      <c r="I36" t="s">
        <v>1457</v>
      </c>
      <c r="J36">
        <v>120</v>
      </c>
      <c r="K36">
        <v>272042534</v>
      </c>
      <c r="L36">
        <v>310000</v>
      </c>
      <c r="M36">
        <v>0</v>
      </c>
      <c r="N36">
        <v>0</v>
      </c>
      <c r="O36">
        <v>0</v>
      </c>
      <c r="P36">
        <v>310000</v>
      </c>
      <c r="Q36">
        <v>0</v>
      </c>
      <c r="R36">
        <v>310000</v>
      </c>
      <c r="S36">
        <v>0</v>
      </c>
      <c r="T36">
        <v>0</v>
      </c>
      <c r="U36">
        <v>310000</v>
      </c>
      <c r="V36">
        <v>0</v>
      </c>
      <c r="X36" s="27"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27" t="str">
        <f>VLOOKUP(Результат[[#This Row],[Тип средств]],Таблица4[],3,0)</f>
        <v>Окружной бюджет</v>
      </c>
      <c r="Z36" s="27" t="str">
        <f>IF(LEFT(Результат[[#This Row],[ЦСР]],2)="06",VLOOKUP(Результат[[#This Row],[ЦСР]],Таблица3[[ЦСР]:[Пункт подпрограммы]],4,0),"")</f>
        <v>1.2.1</v>
      </c>
      <c r="AA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27"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27" t="str">
        <f>VLOOKUP(Результат[[#This Row],[Тип средств]],Таблица4[],2,0)</f>
        <v>Бюджетные средства (Бюджет муниципального образования)</v>
      </c>
      <c r="Y37" s="27" t="str">
        <f>VLOOKUP(Результат[[#This Row],[Тип средств]],Таблица4[],3,0)</f>
        <v>Местный бюджет</v>
      </c>
      <c r="Z37" s="27" t="str">
        <f>IF(LEFT(Результат[[#This Row],[ЦСР]],2)="06",VLOOKUP(Результат[[#This Row],[ЦСР]],Таблица3[[ЦСР]:[Пункт подпрограммы]],4,0),"")</f>
        <v>1.1.2</v>
      </c>
      <c r="AA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27"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27" t="str">
        <f>VLOOKUP(Результат[[#This Row],[Тип средств]],Таблица4[],2,0)</f>
        <v>Бюджетные средства (Бюджет муниципального образования)</v>
      </c>
      <c r="Y38" s="27" t="str">
        <f>VLOOKUP(Результат[[#This Row],[Тип средств]],Таблица4[],3,0)</f>
        <v>Местный бюджет</v>
      </c>
      <c r="Z38" s="27" t="str">
        <f>IF(LEFT(Результат[[#This Row],[ЦСР]],2)="06",VLOOKUP(Результат[[#This Row],[ЦСР]],Таблица3[[ЦСР]:[Пункт подпрограммы]],4,0),"")</f>
        <v>1.1.2</v>
      </c>
      <c r="AA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27"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27" t="str">
        <f>VLOOKUP(Результат[[#This Row],[Тип средств]],Таблица4[],2,0)</f>
        <v>Бюджетные средства (Бюджет муниципального образования)</v>
      </c>
      <c r="Y39" s="27" t="str">
        <f>VLOOKUP(Результат[[#This Row],[Тип средств]],Таблица4[],3,0)</f>
        <v>Местный бюджет</v>
      </c>
      <c r="Z39" s="27" t="str">
        <f>IF(LEFT(Результат[[#This Row],[ЦСР]],2)="06",VLOOKUP(Результат[[#This Row],[ЦСР]],Таблица3[[ЦСР]:[Пункт подпрограммы]],4,0),"")</f>
        <v>1.1.2</v>
      </c>
      <c r="AA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27"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27" t="str">
        <f>VLOOKUP(Результат[[#This Row],[Тип средств]],Таблица4[],2,0)</f>
        <v>Бюджетные средства (Бюджет муниципального образования)</v>
      </c>
      <c r="Y40" s="27" t="str">
        <f>VLOOKUP(Результат[[#This Row],[Тип средств]],Таблица4[],3,0)</f>
        <v>Местный бюджет</v>
      </c>
      <c r="Z40" s="27" t="str">
        <f>IF(LEFT(Результат[[#This Row],[ЦСР]],2)="06",VLOOKUP(Результат[[#This Row],[ЦСР]],Таблица3[[ЦСР]:[Пункт подпрограммы]],4,0),"")</f>
        <v>1.1.2</v>
      </c>
      <c r="AA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27"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27" t="str">
        <f>VLOOKUP(Результат[[#This Row],[Тип средств]],Таблица4[],2,0)</f>
        <v>Бюджетные средства (Бюджет муниципального образования)</v>
      </c>
      <c r="Y41" s="27" t="str">
        <f>VLOOKUP(Результат[[#This Row],[Тип средств]],Таблица4[],3,0)</f>
        <v>Местный бюджет</v>
      </c>
      <c r="Z41" s="27" t="str">
        <f>IF(LEFT(Результат[[#This Row],[ЦСР]],2)="06",VLOOKUP(Результат[[#This Row],[ЦСР]],Таблица3[[ЦСР]:[Пункт подпрограммы]],4,0),"")</f>
        <v>1.1.2</v>
      </c>
      <c r="AA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27"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27" t="str">
        <f>VLOOKUP(Результат[[#This Row],[Тип средств]],Таблица4[],2,0)</f>
        <v>Бюджетные средства (Бюджет муниципального образования)</v>
      </c>
      <c r="Y42" s="27" t="str">
        <f>VLOOKUP(Результат[[#This Row],[Тип средств]],Таблица4[],3,0)</f>
        <v>Местный бюджет</v>
      </c>
      <c r="Z42" s="27" t="str">
        <f>IF(LEFT(Результат[[#This Row],[ЦСР]],2)="06",VLOOKUP(Результат[[#This Row],[ЦСР]],Таблица3[[ЦСР]:[Пункт подпрограммы]],4,0),"")</f>
        <v>1.1.3</v>
      </c>
      <c r="AA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27"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27" t="str">
        <f>VLOOKUP(Результат[[#This Row],[Тип средств]],Таблица4[],2,0)</f>
        <v>Бюджетные средства (Бюджет муниципального образования)</v>
      </c>
      <c r="Y43" s="27" t="str">
        <f>VLOOKUP(Результат[[#This Row],[Тип средств]],Таблица4[],3,0)</f>
        <v>Местный бюджет</v>
      </c>
      <c r="Z43" s="27" t="str">
        <f>IF(LEFT(Результат[[#This Row],[ЦСР]],2)="06",VLOOKUP(Результат[[#This Row],[ЦСР]],Таблица3[[ЦСР]:[Пункт подпрограммы]],4,0),"")</f>
        <v>1.1.4</v>
      </c>
      <c r="AA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27"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27" t="str">
        <f>VLOOKUP(Результат[[#This Row],[Тип средств]],Таблица4[],2,0)</f>
        <v>Бюджетные средства (Бюджет муниципального образования)</v>
      </c>
      <c r="Y44" s="27" t="str">
        <f>VLOOKUP(Результат[[#This Row],[Тип средств]],Таблица4[],3,0)</f>
        <v>Местный бюджет</v>
      </c>
      <c r="Z44" s="27" t="str">
        <f>IF(LEFT(Результат[[#This Row],[ЦСР]],2)="06",VLOOKUP(Результат[[#This Row],[ЦСР]],Таблица3[[ЦСР]:[Пункт подпрограммы]],4,0),"")</f>
        <v>1.1.4</v>
      </c>
      <c r="AA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27"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27" t="str">
        <f>VLOOKUP(Результат[[#This Row],[Тип средств]],Таблица4[],2,0)</f>
        <v>Бюджетные средства (Бюджет муниципального образования)</v>
      </c>
      <c r="Y45" s="27" t="str">
        <f>VLOOKUP(Результат[[#This Row],[Тип средств]],Таблица4[],3,0)</f>
        <v>Местный бюджет</v>
      </c>
      <c r="Z45" s="27" t="str">
        <f>IF(LEFT(Результат[[#This Row],[ЦСР]],2)="06",VLOOKUP(Результат[[#This Row],[ЦСР]],Таблица3[[ЦСР]:[Пункт подпрограммы]],4,0),"")</f>
        <v>1.1.4</v>
      </c>
      <c r="AA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27"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27" t="str">
        <f>VLOOKUP(Результат[[#This Row],[Тип средств]],Таблица4[],2,0)</f>
        <v>Бюджетные средства (Бюджет муниципального образования)</v>
      </c>
      <c r="Y46" s="27" t="str">
        <f>VLOOKUP(Результат[[#This Row],[Тип средств]],Таблица4[],3,0)</f>
        <v>Местный бюджет</v>
      </c>
      <c r="Z46" s="27" t="str">
        <f>IF(LEFT(Результат[[#This Row],[ЦСР]],2)="06",VLOOKUP(Результат[[#This Row],[ЦСР]],Таблица3[[ЦСР]:[Пункт подпрограммы]],4,0),"")</f>
        <v>1.1.4</v>
      </c>
      <c r="AA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27"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27" t="str">
        <f>VLOOKUP(Результат[[#This Row],[Тип средств]],Таблица4[],2,0)</f>
        <v>Бюджетные средства (Бюджет муниципального образования)</v>
      </c>
      <c r="Y47" s="27" t="str">
        <f>VLOOKUP(Результат[[#This Row],[Тип средств]],Таблица4[],3,0)</f>
        <v>Местный бюджет</v>
      </c>
      <c r="Z47" s="27" t="str">
        <f>IF(LEFT(Результат[[#This Row],[ЦСР]],2)="06",VLOOKUP(Результат[[#This Row],[ЦСР]],Таблица3[[ЦСР]:[Пункт подпрограммы]],4,0),"")</f>
        <v>1.1.4</v>
      </c>
      <c r="AA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27"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27" t="str">
        <f>VLOOKUP(Результат[[#This Row],[Тип средств]],Таблица4[],2,0)</f>
        <v>Бюджетные средства (Бюджет муниципального образования)</v>
      </c>
      <c r="Y48" s="27" t="str">
        <f>VLOOKUP(Результат[[#This Row],[Тип средств]],Таблица4[],3,0)</f>
        <v>Местный бюджет</v>
      </c>
      <c r="Z48" s="27" t="str">
        <f>IF(LEFT(Результат[[#This Row],[ЦСР]],2)="06",VLOOKUP(Результат[[#This Row],[ЦСР]],Таблица3[[ЦСР]:[Пункт подпрограммы]],4,0),"")</f>
        <v>1.1.4</v>
      </c>
      <c r="AA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27"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27" t="str">
        <f>VLOOKUP(Результат[[#This Row],[Тип средств]],Таблица4[],2,0)</f>
        <v>Бюджетные средства (Бюджет муниципального образования)</v>
      </c>
      <c r="Y49" s="27" t="str">
        <f>VLOOKUP(Результат[[#This Row],[Тип средств]],Таблица4[],3,0)</f>
        <v>Местный бюджет</v>
      </c>
      <c r="Z49" s="27" t="str">
        <f>IF(LEFT(Результат[[#This Row],[ЦСР]],2)="06",VLOOKUP(Результат[[#This Row],[ЦСР]],Таблица3[[ЦСР]:[Пункт подпрограммы]],4,0),"")</f>
        <v>1.1.4</v>
      </c>
      <c r="AA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27"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27" t="str">
        <f>VLOOKUP(Результат[[#This Row],[Тип средств]],Таблица4[],2,0)</f>
        <v>Бюджетные средства (Бюджет муниципального образования)</v>
      </c>
      <c r="Y50" s="27" t="str">
        <f>VLOOKUP(Результат[[#This Row],[Тип средств]],Таблица4[],3,0)</f>
        <v>Местный бюджет</v>
      </c>
      <c r="Z50" s="27" t="str">
        <f>IF(LEFT(Результат[[#This Row],[ЦСР]],2)="06",VLOOKUP(Результат[[#This Row],[ЦСР]],Таблица3[[ЦСР]:[Пункт подпрограммы]],4,0),"")</f>
        <v>1.1.4</v>
      </c>
      <c r="AA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27"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27" t="str">
        <f>VLOOKUP(Результат[[#This Row],[Тип средств]],Таблица4[],2,0)</f>
        <v>Бюджетные средства (Бюджет муниципального образования)</v>
      </c>
      <c r="Y51" s="27" t="str">
        <f>VLOOKUP(Результат[[#This Row],[Тип средств]],Таблица4[],3,0)</f>
        <v>Местный бюджет</v>
      </c>
      <c r="Z51" s="27" t="str">
        <f>IF(LEFT(Результат[[#This Row],[ЦСР]],2)="06",VLOOKUP(Результат[[#This Row],[ЦСР]],Таблица3[[ЦСР]:[Пункт подпрограммы]],4,0),"")</f>
        <v>1.1.4</v>
      </c>
      <c r="AA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27"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27" t="str">
        <f>VLOOKUP(Результат[[#This Row],[Тип средств]],Таблица4[],2,0)</f>
        <v>Бюджетные средства (Бюджет муниципального образования)</v>
      </c>
      <c r="Y52" s="27" t="str">
        <f>VLOOKUP(Результат[[#This Row],[Тип средств]],Таблица4[],3,0)</f>
        <v>Местный бюджет</v>
      </c>
      <c r="Z52" s="27" t="str">
        <f>IF(LEFT(Результат[[#This Row],[ЦСР]],2)="06",VLOOKUP(Результат[[#This Row],[ЦСР]],Таблица3[[ЦСР]:[Пункт подпрограммы]],4,0),"")</f>
        <v>1.1.4</v>
      </c>
      <c r="AA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27"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27" t="str">
        <f>VLOOKUP(Результат[[#This Row],[Тип средств]],Таблица4[],2,0)</f>
        <v>Бюджетные средства (Бюджет муниципального образования)</v>
      </c>
      <c r="Y53" s="27" t="str">
        <f>VLOOKUP(Результат[[#This Row],[Тип средств]],Таблица4[],3,0)</f>
        <v>Местный бюджет</v>
      </c>
      <c r="Z53" s="27" t="str">
        <f>IF(LEFT(Результат[[#This Row],[ЦСР]],2)="06",VLOOKUP(Результат[[#This Row],[ЦСР]],Таблица3[[ЦСР]:[Пункт подпрограммы]],4,0),"")</f>
        <v>1.1.4</v>
      </c>
      <c r="AA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27"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27" t="str">
        <f>VLOOKUP(Результат[[#This Row],[Тип средств]],Таблица4[],2,0)</f>
        <v>Бюджетные средства (Бюджет муниципального образования)</v>
      </c>
      <c r="Y54" s="27" t="str">
        <f>VLOOKUP(Результат[[#This Row],[Тип средств]],Таблица4[],3,0)</f>
        <v>Местный бюджет</v>
      </c>
      <c r="Z54" s="27" t="str">
        <f>IF(LEFT(Результат[[#This Row],[ЦСР]],2)="06",VLOOKUP(Результат[[#This Row],[ЦСР]],Таблица3[[ЦСР]:[Пункт подпрограммы]],4,0),"")</f>
        <v>1.1.4</v>
      </c>
      <c r="AA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27"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27" t="str">
        <f>VLOOKUP(Результат[[#This Row],[Тип средств]],Таблица4[],2,0)</f>
        <v>Бюджетные средства (Бюджет муниципального образования)</v>
      </c>
      <c r="Y55" s="27" t="str">
        <f>VLOOKUP(Результат[[#This Row],[Тип средств]],Таблица4[],3,0)</f>
        <v>Местный бюджет</v>
      </c>
      <c r="Z55" s="27" t="str">
        <f>IF(LEFT(Результат[[#This Row],[ЦСР]],2)="06",VLOOKUP(Результат[[#This Row],[ЦСР]],Таблица3[[ЦСР]:[Пункт подпрограммы]],4,0),"")</f>
        <v>1.1.4</v>
      </c>
      <c r="AA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27"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27" t="str">
        <f>VLOOKUP(Результат[[#This Row],[Тип средств]],Таблица4[],2,0)</f>
        <v>Бюджетные средства (Бюджет муниципального образования)</v>
      </c>
      <c r="Y56" s="27" t="str">
        <f>VLOOKUP(Результат[[#This Row],[Тип средств]],Таблица4[],3,0)</f>
        <v>Местный бюджет</v>
      </c>
      <c r="Z56" s="27" t="str">
        <f>IF(LEFT(Результат[[#This Row],[ЦСР]],2)="06",VLOOKUP(Результат[[#This Row],[ЦСР]],Таблица3[[ЦСР]:[Пункт подпрограммы]],4,0),"")</f>
        <v>1.1.4</v>
      </c>
      <c r="AA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27"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27" t="str">
        <f>VLOOKUP(Результат[[#This Row],[Тип средств]],Таблица4[],2,0)</f>
        <v>Бюджетные средства (Бюджет муниципального образования)</v>
      </c>
      <c r="Y57" s="27" t="str">
        <f>VLOOKUP(Результат[[#This Row],[Тип средств]],Таблица4[],3,0)</f>
        <v>Местный бюджет</v>
      </c>
      <c r="Z57" s="27" t="str">
        <f>IF(LEFT(Результат[[#This Row],[ЦСР]],2)="06",VLOOKUP(Результат[[#This Row],[ЦСР]],Таблица3[[ЦСР]:[Пункт подпрограммы]],4,0),"")</f>
        <v>1.1.4</v>
      </c>
      <c r="AA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27"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27" t="str">
        <f>VLOOKUP(Результат[[#This Row],[Тип средств]],Таблица4[],2,0)</f>
        <v>Бюджетные средства (Бюджет муниципального образования)</v>
      </c>
      <c r="Y58" s="27" t="str">
        <f>VLOOKUP(Результат[[#This Row],[Тип средств]],Таблица4[],3,0)</f>
        <v>Местный бюджет</v>
      </c>
      <c r="Z58" s="27" t="str">
        <f>IF(LEFT(Результат[[#This Row],[ЦСР]],2)="06",VLOOKUP(Результат[[#This Row],[ЦСР]],Таблица3[[ЦСР]:[Пункт подпрограммы]],4,0),"")</f>
        <v>1.1.4</v>
      </c>
      <c r="AA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27"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27" t="str">
        <f>VLOOKUP(Результат[[#This Row],[Тип средств]],Таблица4[],2,0)</f>
        <v>Бюджетные средства (Бюджет муниципального образования)</v>
      </c>
      <c r="Y59" s="27" t="str">
        <f>VLOOKUP(Результат[[#This Row],[Тип средств]],Таблица4[],3,0)</f>
        <v>Местный бюджет</v>
      </c>
      <c r="Z59" s="27" t="str">
        <f>IF(LEFT(Результат[[#This Row],[ЦСР]],2)="06",VLOOKUP(Результат[[#This Row],[ЦСР]],Таблица3[[ЦСР]:[Пункт подпрограммы]],4,0),"")</f>
        <v>1.1.4</v>
      </c>
      <c r="AA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27"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27" t="str">
        <f>VLOOKUP(Результат[[#This Row],[Тип средств]],Таблица4[],2,0)</f>
        <v>Бюджетные средства (Бюджет муниципального образования)</v>
      </c>
      <c r="Y60" s="27" t="str">
        <f>VLOOKUP(Результат[[#This Row],[Тип средств]],Таблица4[],3,0)</f>
        <v>Местный бюджет</v>
      </c>
      <c r="Z60" s="27" t="str">
        <f>IF(LEFT(Результат[[#This Row],[ЦСР]],2)="06",VLOOKUP(Результат[[#This Row],[ЦСР]],Таблица3[[ЦСР]:[Пункт подпрограммы]],4,0),"")</f>
        <v>1.1.4</v>
      </c>
      <c r="AA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27"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27" t="str">
        <f>VLOOKUP(Результат[[#This Row],[Тип средств]],Таблица4[],2,0)</f>
        <v>Бюджетные средства (Бюджет муниципального образования)</v>
      </c>
      <c r="Y61" s="27" t="str">
        <f>VLOOKUP(Результат[[#This Row],[Тип средств]],Таблица4[],3,0)</f>
        <v>Местный бюджет</v>
      </c>
      <c r="Z61" s="27" t="str">
        <f>IF(LEFT(Результат[[#This Row],[ЦСР]],2)="06",VLOOKUP(Результат[[#This Row],[ЦСР]],Таблица3[[ЦСР]:[Пункт подпрограммы]],4,0),"")</f>
        <v>1.1.4</v>
      </c>
      <c r="AA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27"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27" t="str">
        <f>VLOOKUP(Результат[[#This Row],[Тип средств]],Таблица4[],2,0)</f>
        <v>Бюджетные средства (Бюджет муниципального образования)</v>
      </c>
      <c r="Y62" s="27" t="str">
        <f>VLOOKUP(Результат[[#This Row],[Тип средств]],Таблица4[],3,0)</f>
        <v>Местный бюджет</v>
      </c>
      <c r="Z62" s="27" t="str">
        <f>IF(LEFT(Результат[[#This Row],[ЦСР]],2)="06",VLOOKUP(Результат[[#This Row],[ЦСР]],Таблица3[[ЦСР]:[Пункт подпрограммы]],4,0),"")</f>
        <v>1.1.4</v>
      </c>
      <c r="AA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27"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27" t="str">
        <f>VLOOKUP(Результат[[#This Row],[Тип средств]],Таблица4[],2,0)</f>
        <v>Бюджетные средства (Бюджет муниципального образования)</v>
      </c>
      <c r="Y63" s="27" t="str">
        <f>VLOOKUP(Результат[[#This Row],[Тип средств]],Таблица4[],3,0)</f>
        <v>Местный бюджет</v>
      </c>
      <c r="Z63" s="27" t="str">
        <f>IF(LEFT(Результат[[#This Row],[ЦСР]],2)="06",VLOOKUP(Результат[[#This Row],[ЦСР]],Таблица3[[ЦСР]:[Пункт подпрограммы]],4,0),"")</f>
        <v>1.1.4</v>
      </c>
      <c r="AA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27"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27" t="str">
        <f>VLOOKUP(Результат[[#This Row],[Тип средств]],Таблица4[],2,0)</f>
        <v>Бюджетные средства (Бюджет муниципального образования)</v>
      </c>
      <c r="Y64" s="27" t="str">
        <f>VLOOKUP(Результат[[#This Row],[Тип средств]],Таблица4[],3,0)</f>
        <v>Местный бюджет</v>
      </c>
      <c r="Z64" s="27" t="str">
        <f>IF(LEFT(Результат[[#This Row],[ЦСР]],2)="06",VLOOKUP(Результат[[#This Row],[ЦСР]],Таблица3[[ЦСР]:[Пункт подпрограммы]],4,0),"")</f>
        <v>1.1.4</v>
      </c>
      <c r="AA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27"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27" t="str">
        <f>VLOOKUP(Результат[[#This Row],[Тип средств]],Таблица4[],2,0)</f>
        <v>Бюджетные средства (Бюджет муниципального образования)</v>
      </c>
      <c r="Y65" s="27" t="str">
        <f>VLOOKUP(Результат[[#This Row],[Тип средств]],Таблица4[],3,0)</f>
        <v>Местный бюджет</v>
      </c>
      <c r="Z65" s="27" t="str">
        <f>IF(LEFT(Результат[[#This Row],[ЦСР]],2)="06",VLOOKUP(Результат[[#This Row],[ЦСР]],Таблица3[[ЦСР]:[Пункт подпрограммы]],4,0),"")</f>
        <v>1.1.4</v>
      </c>
      <c r="AA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27"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27" t="str">
        <f>VLOOKUP(Результат[[#This Row],[Тип средств]],Таблица4[],2,0)</f>
        <v>Бюджетные средства (Бюджет муниципального образования)</v>
      </c>
      <c r="Y66" s="27" t="str">
        <f>VLOOKUP(Результат[[#This Row],[Тип средств]],Таблица4[],3,0)</f>
        <v>Местный бюджет</v>
      </c>
      <c r="Z66" s="27" t="str">
        <f>IF(LEFT(Результат[[#This Row],[ЦСР]],2)="06",VLOOKUP(Результат[[#This Row],[ЦСР]],Таблица3[[ЦСР]:[Пункт подпрограммы]],4,0),"")</f>
        <v>1.1.4</v>
      </c>
      <c r="AA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27"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27" t="str">
        <f>VLOOKUP(Результат[[#This Row],[Тип средств]],Таблица4[],2,0)</f>
        <v>Бюджетные средства (Бюджет муниципального образования)</v>
      </c>
      <c r="Y67" s="27" t="str">
        <f>VLOOKUP(Результат[[#This Row],[Тип средств]],Таблица4[],3,0)</f>
        <v>Местный бюджет</v>
      </c>
      <c r="Z67" s="27" t="str">
        <f>IF(LEFT(Результат[[#This Row],[ЦСР]],2)="06",VLOOKUP(Результат[[#This Row],[ЦСР]],Таблица3[[ЦСР]:[Пункт подпрограммы]],4,0),"")</f>
        <v>1.1.4</v>
      </c>
      <c r="AA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27"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27" t="str">
        <f>VLOOKUP(Результат[[#This Row],[Тип средств]],Таблица4[],2,0)</f>
        <v>Бюджетные средства (Бюджет муниципального образования)</v>
      </c>
      <c r="Y68" s="27" t="str">
        <f>VLOOKUP(Результат[[#This Row],[Тип средств]],Таблица4[],3,0)</f>
        <v>Местный бюджет</v>
      </c>
      <c r="Z68" s="27" t="str">
        <f>IF(LEFT(Результат[[#This Row],[ЦСР]],2)="06",VLOOKUP(Результат[[#This Row],[ЦСР]],Таблица3[[ЦСР]:[Пункт подпрограммы]],4,0),"")</f>
        <v>1.1.4</v>
      </c>
      <c r="AA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27"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27" t="str">
        <f>VLOOKUP(Результат[[#This Row],[Тип средств]],Таблица4[],2,0)</f>
        <v>Бюджетные средства (Бюджет муниципального образования)</v>
      </c>
      <c r="Y69" s="27" t="str">
        <f>VLOOKUP(Результат[[#This Row],[Тип средств]],Таблица4[],3,0)</f>
        <v>Местный бюджет</v>
      </c>
      <c r="Z69" s="27" t="str">
        <f>IF(LEFT(Результат[[#This Row],[ЦСР]],2)="06",VLOOKUP(Результат[[#This Row],[ЦСР]],Таблица3[[ЦСР]:[Пункт подпрограммы]],4,0),"")</f>
        <v>1.1.4</v>
      </c>
      <c r="AA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27"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27" t="str">
        <f>VLOOKUP(Результат[[#This Row],[Тип средств]],Таблица4[],2,0)</f>
        <v>Бюджетные средства (Бюджет муниципального образования)</v>
      </c>
      <c r="Y70" s="27" t="str">
        <f>VLOOKUP(Результат[[#This Row],[Тип средств]],Таблица4[],3,0)</f>
        <v>Местный бюджет</v>
      </c>
      <c r="Z70" s="27" t="str">
        <f>IF(LEFT(Результат[[#This Row],[ЦСР]],2)="06",VLOOKUP(Результат[[#This Row],[ЦСР]],Таблица3[[ЦСР]:[Пункт подпрограммы]],4,0),"")</f>
        <v>1.1.4</v>
      </c>
      <c r="AA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27"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27" t="str">
        <f>VLOOKUP(Результат[[#This Row],[Тип средств]],Таблица4[],2,0)</f>
        <v>Бюджетные средства (Бюджет муниципального образования)</v>
      </c>
      <c r="Y71" s="27" t="str">
        <f>VLOOKUP(Результат[[#This Row],[Тип средств]],Таблица4[],3,0)</f>
        <v>Местный бюджет</v>
      </c>
      <c r="Z71" s="27" t="str">
        <f>IF(LEFT(Результат[[#This Row],[ЦСР]],2)="06",VLOOKUP(Результат[[#This Row],[ЦСР]],Таблица3[[ЦСР]:[Пункт подпрограммы]],4,0),"")</f>
        <v>1.1.4</v>
      </c>
      <c r="AA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27"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27" t="str">
        <f>VLOOKUP(Результат[[#This Row],[Тип средств]],Таблица4[],2,0)</f>
        <v>Бюджетные средства (Бюджет муниципального образования)</v>
      </c>
      <c r="Y72" s="27" t="str">
        <f>VLOOKUP(Результат[[#This Row],[Тип средств]],Таблица4[],3,0)</f>
        <v>Местный бюджет</v>
      </c>
      <c r="Z72" s="27" t="str">
        <f>IF(LEFT(Результат[[#This Row],[ЦСР]],2)="06",VLOOKUP(Результат[[#This Row],[ЦСР]],Таблица3[[ЦСР]:[Пункт подпрограммы]],4,0),"")</f>
        <v>1.1.4</v>
      </c>
      <c r="AA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27"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27" t="str">
        <f>VLOOKUP(Результат[[#This Row],[Тип средств]],Таблица4[],2,0)</f>
        <v>Бюджетные средства (Бюджет муниципального образования)</v>
      </c>
      <c r="Y73" s="27" t="str">
        <f>VLOOKUP(Результат[[#This Row],[Тип средств]],Таблица4[],3,0)</f>
        <v>Местный бюджет</v>
      </c>
      <c r="Z73" s="27" t="str">
        <f>IF(LEFT(Результат[[#This Row],[ЦСР]],2)="06",VLOOKUP(Результат[[#This Row],[ЦСР]],Таблица3[[ЦСР]:[Пункт подпрограммы]],4,0),"")</f>
        <v>1.1.4</v>
      </c>
      <c r="AA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27"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27" t="str">
        <f>VLOOKUP(Результат[[#This Row],[Тип средств]],Таблица4[],2,0)</f>
        <v>Бюджетные средства (Бюджет муниципального образования)</v>
      </c>
      <c r="Y74" s="27" t="str">
        <f>VLOOKUP(Результат[[#This Row],[Тип средств]],Таблица4[],3,0)</f>
        <v>Местный бюджет</v>
      </c>
      <c r="Z74" s="27" t="str">
        <f>IF(LEFT(Результат[[#This Row],[ЦСР]],2)="06",VLOOKUP(Результат[[#This Row],[ЦСР]],Таблица3[[ЦСР]:[Пункт подпрограммы]],4,0),"")</f>
        <v>1.1.4</v>
      </c>
      <c r="AA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27"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27" t="str">
        <f>VLOOKUP(Результат[[#This Row],[Тип средств]],Таблица4[],2,0)</f>
        <v>Бюджетные средства (Бюджет муниципального образования)</v>
      </c>
      <c r="Y75" s="27" t="str">
        <f>VLOOKUP(Результат[[#This Row],[Тип средств]],Таблица4[],3,0)</f>
        <v>Местный бюджет</v>
      </c>
      <c r="Z75" s="27" t="str">
        <f>IF(LEFT(Результат[[#This Row],[ЦСР]],2)="06",VLOOKUP(Результат[[#This Row],[ЦСР]],Таблица3[[ЦСР]:[Пункт подпрограммы]],4,0),"")</f>
        <v>1.1.4</v>
      </c>
      <c r="AA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27"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27" t="str">
        <f>VLOOKUP(Результат[[#This Row],[Тип средств]],Таблица4[],2,0)</f>
        <v>Бюджетные средства (Бюджет муниципального образования)</v>
      </c>
      <c r="Y76" s="27" t="str">
        <f>VLOOKUP(Результат[[#This Row],[Тип средств]],Таблица4[],3,0)</f>
        <v>Местный бюджет</v>
      </c>
      <c r="Z76" s="27" t="str">
        <f>IF(LEFT(Результат[[#This Row],[ЦСР]],2)="06",VLOOKUP(Результат[[#This Row],[ЦСР]],Таблица3[[ЦСР]:[Пункт подпрограммы]],4,0),"")</f>
        <v>1.1.4</v>
      </c>
      <c r="AA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27"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27" t="str">
        <f>VLOOKUP(Результат[[#This Row],[Тип средств]],Таблица4[],2,0)</f>
        <v>Бюджетные средства (Бюджет муниципального образования)</v>
      </c>
      <c r="Y77" s="27" t="str">
        <f>VLOOKUP(Результат[[#This Row],[Тип средств]],Таблица4[],3,0)</f>
        <v>Местный бюджет</v>
      </c>
      <c r="Z77" s="27" t="str">
        <f>IF(LEFT(Результат[[#This Row],[ЦСР]],2)="06",VLOOKUP(Результат[[#This Row],[ЦСР]],Таблица3[[ЦСР]:[Пункт подпрограммы]],4,0),"")</f>
        <v>1.1.4</v>
      </c>
      <c r="AA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27"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27" t="str">
        <f>VLOOKUP(Результат[[#This Row],[Тип средств]],Таблица4[],2,0)</f>
        <v>Бюджетные средства (Бюджет муниципального образования)</v>
      </c>
      <c r="Y78" s="27" t="str">
        <f>VLOOKUP(Результат[[#This Row],[Тип средств]],Таблица4[],3,0)</f>
        <v>Местный бюджет</v>
      </c>
      <c r="Z78" s="27" t="str">
        <f>IF(LEFT(Результат[[#This Row],[ЦСР]],2)="06",VLOOKUP(Результат[[#This Row],[ЦСР]],Таблица3[[ЦСР]:[Пункт подпрограммы]],4,0),"")</f>
        <v>1.1.4</v>
      </c>
      <c r="AA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27"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27" t="str">
        <f>VLOOKUP(Результат[[#This Row],[Тип средств]],Таблица4[],2,0)</f>
        <v>Бюджетные средства (Бюджет муниципального образования)</v>
      </c>
      <c r="Y79" s="27" t="str">
        <f>VLOOKUP(Результат[[#This Row],[Тип средств]],Таблица4[],3,0)</f>
        <v>Местный бюджет</v>
      </c>
      <c r="Z79" s="27" t="str">
        <f>IF(LEFT(Результат[[#This Row],[ЦСР]],2)="06",VLOOKUP(Результат[[#This Row],[ЦСР]],Таблица3[[ЦСР]:[Пункт подпрограммы]],4,0),"")</f>
        <v>1.1.4</v>
      </c>
      <c r="AA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27"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27" t="str">
        <f>VLOOKUP(Результат[[#This Row],[Тип средств]],Таблица4[],2,0)</f>
        <v>Бюджетные средства (Бюджет муниципального образования)</v>
      </c>
      <c r="Y80" s="27" t="str">
        <f>VLOOKUP(Результат[[#This Row],[Тип средств]],Таблица4[],3,0)</f>
        <v>Местный бюджет</v>
      </c>
      <c r="Z80" s="27" t="str">
        <f>IF(LEFT(Результат[[#This Row],[ЦСР]],2)="06",VLOOKUP(Результат[[#This Row],[ЦСР]],Таблица3[[ЦСР]:[Пункт подпрограммы]],4,0),"")</f>
        <v>1.1.4</v>
      </c>
      <c r="AA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27"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27" t="str">
        <f>VLOOKUP(Результат[[#This Row],[Тип средств]],Таблица4[],2,0)</f>
        <v>Бюджетные средства (Бюджет муниципального образования)</v>
      </c>
      <c r="Y81" s="27" t="str">
        <f>VLOOKUP(Результат[[#This Row],[Тип средств]],Таблица4[],3,0)</f>
        <v>Местный бюджет</v>
      </c>
      <c r="Z81" s="27" t="str">
        <f>IF(LEFT(Результат[[#This Row],[ЦСР]],2)="06",VLOOKUP(Результат[[#This Row],[ЦСР]],Таблица3[[ЦСР]:[Пункт подпрограммы]],4,0),"")</f>
        <v>1.1.4</v>
      </c>
      <c r="AA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27"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27" t="str">
        <f>VLOOKUP(Результат[[#This Row],[Тип средств]],Таблица4[],2,0)</f>
        <v>Бюджетные средства (Бюджет муниципального образования)</v>
      </c>
      <c r="Y82" s="27" t="str">
        <f>VLOOKUP(Результат[[#This Row],[Тип средств]],Таблица4[],3,0)</f>
        <v>Местный бюджет</v>
      </c>
      <c r="Z82" s="27" t="str">
        <f>IF(LEFT(Результат[[#This Row],[ЦСР]],2)="06",VLOOKUP(Результат[[#This Row],[ЦСР]],Таблица3[[ЦСР]:[Пункт подпрограммы]],4,0),"")</f>
        <v>1.1.4</v>
      </c>
      <c r="AA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27"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27" t="str">
        <f>VLOOKUP(Результат[[#This Row],[Тип средств]],Таблица4[],2,0)</f>
        <v>Бюджетные средства (Бюджет муниципального образования)</v>
      </c>
      <c r="Y83" s="27" t="str">
        <f>VLOOKUP(Результат[[#This Row],[Тип средств]],Таблица4[],3,0)</f>
        <v>Местный бюджет</v>
      </c>
      <c r="Z83" s="27" t="str">
        <f>IF(LEFT(Результат[[#This Row],[ЦСР]],2)="06",VLOOKUP(Результат[[#This Row],[ЦСР]],Таблица3[[ЦСР]:[Пункт подпрограммы]],4,0),"")</f>
        <v>1.1.4</v>
      </c>
      <c r="AA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27"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27" t="str">
        <f>VLOOKUP(Результат[[#This Row],[Тип средств]],Таблица4[],2,0)</f>
        <v>Бюджетные средства (Бюджет муниципального образования)</v>
      </c>
      <c r="Y84" s="27" t="str">
        <f>VLOOKUP(Результат[[#This Row],[Тип средств]],Таблица4[],3,0)</f>
        <v>Местный бюджет</v>
      </c>
      <c r="Z84" s="27" t="str">
        <f>IF(LEFT(Результат[[#This Row],[ЦСР]],2)="06",VLOOKUP(Результат[[#This Row],[ЦСР]],Таблица3[[ЦСР]:[Пункт подпрограммы]],4,0),"")</f>
        <v>1.1.4</v>
      </c>
      <c r="AA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27"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27" t="str">
        <f>VLOOKUP(Результат[[#This Row],[Тип средств]],Таблица4[],2,0)</f>
        <v>Бюджетные средства (Бюджет муниципального образования)</v>
      </c>
      <c r="Y85" s="27" t="str">
        <f>VLOOKUP(Результат[[#This Row],[Тип средств]],Таблица4[],3,0)</f>
        <v>Местный бюджет</v>
      </c>
      <c r="Z85" s="27" t="str">
        <f>IF(LEFT(Результат[[#This Row],[ЦСР]],2)="06",VLOOKUP(Результат[[#This Row],[ЦСР]],Таблица3[[ЦСР]:[Пункт подпрограммы]],4,0),"")</f>
        <v>1.1.4</v>
      </c>
      <c r="AA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27"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27" t="str">
        <f>VLOOKUP(Результат[[#This Row],[Тип средств]],Таблица4[],2,0)</f>
        <v>Бюджетные средства (Бюджет муниципального образования)</v>
      </c>
      <c r="Y86" s="27" t="str">
        <f>VLOOKUP(Результат[[#This Row],[Тип средств]],Таблица4[],3,0)</f>
        <v>Местный бюджет</v>
      </c>
      <c r="Z86" s="27" t="str">
        <f>IF(LEFT(Результат[[#This Row],[ЦСР]],2)="06",VLOOKUP(Результат[[#This Row],[ЦСР]],Таблица3[[ЦСР]:[Пункт подпрограммы]],4,0),"")</f>
        <v>1.1.4</v>
      </c>
      <c r="AA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27"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27" t="str">
        <f>VLOOKUP(Результат[[#This Row],[Тип средств]],Таблица4[],2,0)</f>
        <v>Бюджетные средства (Бюджет муниципального образования)</v>
      </c>
      <c r="Y87" s="27" t="str">
        <f>VLOOKUP(Результат[[#This Row],[Тип средств]],Таблица4[],3,0)</f>
        <v>Местный бюджет</v>
      </c>
      <c r="Z87" s="27" t="str">
        <f>IF(LEFT(Результат[[#This Row],[ЦСР]],2)="06",VLOOKUP(Результат[[#This Row],[ЦСР]],Таблица3[[ЦСР]:[Пункт подпрограммы]],4,0),"")</f>
        <v>1.1.4</v>
      </c>
      <c r="AA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27"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27" t="str">
        <f>VLOOKUP(Результат[[#This Row],[Тип средств]],Таблица4[],2,0)</f>
        <v>Бюджетные средства (Бюджет муниципального образования)</v>
      </c>
      <c r="Y88" s="27" t="str">
        <f>VLOOKUP(Результат[[#This Row],[Тип средств]],Таблица4[],3,0)</f>
        <v>Местный бюджет</v>
      </c>
      <c r="Z88" s="27" t="str">
        <f>IF(LEFT(Результат[[#This Row],[ЦСР]],2)="06",VLOOKUP(Результат[[#This Row],[ЦСР]],Таблица3[[ЦСР]:[Пункт подпрограммы]],4,0),"")</f>
        <v>1.1.4</v>
      </c>
      <c r="AA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27"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27" t="str">
        <f>VLOOKUP(Результат[[#This Row],[Тип средств]],Таблица4[],2,0)</f>
        <v>Бюджетные средства (Бюджет муниципального образования)</v>
      </c>
      <c r="Y89" s="27" t="str">
        <f>VLOOKUP(Результат[[#This Row],[Тип средств]],Таблица4[],3,0)</f>
        <v>Местный бюджет</v>
      </c>
      <c r="Z89" s="27" t="str">
        <f>IF(LEFT(Результат[[#This Row],[ЦСР]],2)="06",VLOOKUP(Результат[[#This Row],[ЦСР]],Таблица3[[ЦСР]:[Пункт подпрограммы]],4,0),"")</f>
        <v>1.1.4</v>
      </c>
      <c r="AA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27"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27" t="str">
        <f>VLOOKUP(Результат[[#This Row],[Тип средств]],Таблица4[],2,0)</f>
        <v>Бюджетные средства (Бюджет муниципального образования)</v>
      </c>
      <c r="Y90" s="27" t="str">
        <f>VLOOKUP(Результат[[#This Row],[Тип средств]],Таблица4[],3,0)</f>
        <v>Местный бюджет</v>
      </c>
      <c r="Z90" s="27" t="str">
        <f>IF(LEFT(Результат[[#This Row],[ЦСР]],2)="06",VLOOKUP(Результат[[#This Row],[ЦСР]],Таблица3[[ЦСР]:[Пункт подпрограммы]],4,0),"")</f>
        <v>1.1.4</v>
      </c>
      <c r="AA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27"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27" t="str">
        <f>VLOOKUP(Результат[[#This Row],[Тип средств]],Таблица4[],2,0)</f>
        <v>Бюджетные средства (Бюджет муниципального образования)</v>
      </c>
      <c r="Y91" s="27" t="str">
        <f>VLOOKUP(Результат[[#This Row],[Тип средств]],Таблица4[],3,0)</f>
        <v>Местный бюджет</v>
      </c>
      <c r="Z91" s="27" t="str">
        <f>IF(LEFT(Результат[[#This Row],[ЦСР]],2)="06",VLOOKUP(Результат[[#This Row],[ЦСР]],Таблица3[[ЦСР]:[Пункт подпрограммы]],4,0),"")</f>
        <v>1.1.4</v>
      </c>
      <c r="AA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27"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27" t="str">
        <f>VLOOKUP(Результат[[#This Row],[Тип средств]],Таблица4[],2,0)</f>
        <v>Бюджетные средства (Бюджет муниципального образования)</v>
      </c>
      <c r="Y92" s="27" t="str">
        <f>VLOOKUP(Результат[[#This Row],[Тип средств]],Таблица4[],3,0)</f>
        <v>Местный бюджет</v>
      </c>
      <c r="Z92" s="27" t="str">
        <f>IF(LEFT(Результат[[#This Row],[ЦСР]],2)="06",VLOOKUP(Результат[[#This Row],[ЦСР]],Таблица3[[ЦСР]:[Пункт подпрограммы]],4,0),"")</f>
        <v>1.1.4</v>
      </c>
      <c r="AA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27"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27" t="str">
        <f>VLOOKUP(Результат[[#This Row],[Тип средств]],Таблица4[],2,0)</f>
        <v>Бюджетные средства (Бюджет муниципального образования)</v>
      </c>
      <c r="Y93" s="27" t="str">
        <f>VLOOKUP(Результат[[#This Row],[Тип средств]],Таблица4[],3,0)</f>
        <v>Местный бюджет</v>
      </c>
      <c r="Z93" s="27" t="str">
        <f>IF(LEFT(Результат[[#This Row],[ЦСР]],2)="06",VLOOKUP(Результат[[#This Row],[ЦСР]],Таблица3[[ЦСР]:[Пункт подпрограммы]],4,0),"")</f>
        <v>1.1.4</v>
      </c>
      <c r="AA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27"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27" t="str">
        <f>VLOOKUP(Результат[[#This Row],[Тип средств]],Таблица4[],2,0)</f>
        <v>Бюджетные средства (Бюджет муниципального образования)</v>
      </c>
      <c r="Y94" s="27" t="str">
        <f>VLOOKUP(Результат[[#This Row],[Тип средств]],Таблица4[],3,0)</f>
        <v>Местный бюджет</v>
      </c>
      <c r="Z94" s="27" t="str">
        <f>IF(LEFT(Результат[[#This Row],[ЦСР]],2)="06",VLOOKUP(Результат[[#This Row],[ЦСР]],Таблица3[[ЦСР]:[Пункт подпрограммы]],4,0),"")</f>
        <v>1.1.4</v>
      </c>
      <c r="AA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27"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27" t="str">
        <f>VLOOKUP(Результат[[#This Row],[Тип средств]],Таблица4[],2,0)</f>
        <v>Бюджетные средства (Бюджет муниципального образования)</v>
      </c>
      <c r="Y95" s="27" t="str">
        <f>VLOOKUP(Результат[[#This Row],[Тип средств]],Таблица4[],3,0)</f>
        <v>Местный бюджет</v>
      </c>
      <c r="Z95" s="27" t="str">
        <f>IF(LEFT(Результат[[#This Row],[ЦСР]],2)="06",VLOOKUP(Результат[[#This Row],[ЦСР]],Таблица3[[ЦСР]:[Пункт подпрограммы]],4,0),"")</f>
        <v>1.1.4</v>
      </c>
      <c r="AA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27"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27" t="str">
        <f>VLOOKUP(Результат[[#This Row],[Тип средств]],Таблица4[],2,0)</f>
        <v>Бюджетные средства (Бюджет муниципального образования)</v>
      </c>
      <c r="Y96" s="27" t="str">
        <f>VLOOKUP(Результат[[#This Row],[Тип средств]],Таблица4[],3,0)</f>
        <v>Местный бюджет</v>
      </c>
      <c r="Z96" s="27" t="str">
        <f>IF(LEFT(Результат[[#This Row],[ЦСР]],2)="06",VLOOKUP(Результат[[#This Row],[ЦСР]],Таблица3[[ЦСР]:[Пункт подпрограммы]],4,0),"")</f>
        <v>1.1.4</v>
      </c>
      <c r="AA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27"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27" t="str">
        <f>VLOOKUP(Результат[[#This Row],[Тип средств]],Таблица4[],2,0)</f>
        <v>Бюджетные средства (Бюджет муниципального образования)</v>
      </c>
      <c r="Y97" s="27" t="str">
        <f>VLOOKUP(Результат[[#This Row],[Тип средств]],Таблица4[],3,0)</f>
        <v>Местный бюджет</v>
      </c>
      <c r="Z97" s="27" t="str">
        <f>IF(LEFT(Результат[[#This Row],[ЦСР]],2)="06",VLOOKUP(Результат[[#This Row],[ЦСР]],Таблица3[[ЦСР]:[Пункт подпрограммы]],4,0),"")</f>
        <v>1.1.4</v>
      </c>
      <c r="AA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27"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27" t="str">
        <f>VLOOKUP(Результат[[#This Row],[Тип средств]],Таблица4[],2,0)</f>
        <v>Бюджетные средства (Бюджет муниципального образования)</v>
      </c>
      <c r="Y98" s="27" t="str">
        <f>VLOOKUP(Результат[[#This Row],[Тип средств]],Таблица4[],3,0)</f>
        <v>Местный бюджет</v>
      </c>
      <c r="Z98" s="27" t="str">
        <f>IF(LEFT(Результат[[#This Row],[ЦСР]],2)="06",VLOOKUP(Результат[[#This Row],[ЦСР]],Таблица3[[ЦСР]:[Пункт подпрограммы]],4,0),"")</f>
        <v>1.1.4</v>
      </c>
      <c r="AA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27"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27" t="str">
        <f>VLOOKUP(Результат[[#This Row],[Тип средств]],Таблица4[],2,0)</f>
        <v>Бюджетные средства (Бюджет муниципального образования)</v>
      </c>
      <c r="Y99" s="27" t="str">
        <f>VLOOKUP(Результат[[#This Row],[Тип средств]],Таблица4[],3,0)</f>
        <v>Местный бюджет</v>
      </c>
      <c r="Z99" s="27" t="str">
        <f>IF(LEFT(Результат[[#This Row],[ЦСР]],2)="06",VLOOKUP(Результат[[#This Row],[ЦСР]],Таблица3[[ЦСР]:[Пункт подпрограммы]],4,0),"")</f>
        <v>1.1.4</v>
      </c>
      <c r="AA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27"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27" t="str">
        <f>VLOOKUP(Результат[[#This Row],[Тип средств]],Таблица4[],2,0)</f>
        <v>Бюджетные средства (Бюджет муниципального образования)</v>
      </c>
      <c r="Y100" s="27" t="str">
        <f>VLOOKUP(Результат[[#This Row],[Тип средств]],Таблица4[],3,0)</f>
        <v>Местный бюджет</v>
      </c>
      <c r="Z100" s="27" t="str">
        <f>IF(LEFT(Результат[[#This Row],[ЦСР]],2)="06",VLOOKUP(Результат[[#This Row],[ЦСР]],Таблица3[[ЦСР]:[Пункт подпрограммы]],4,0),"")</f>
        <v>1.1.4</v>
      </c>
      <c r="AA1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27"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27" t="str">
        <f>VLOOKUP(Результат[[#This Row],[Тип средств]],Таблица4[],2,0)</f>
        <v>Бюджетные средства (Бюджет муниципального образования)</v>
      </c>
      <c r="Y101" s="27" t="str">
        <f>VLOOKUP(Результат[[#This Row],[Тип средств]],Таблица4[],3,0)</f>
        <v>Местный бюджет</v>
      </c>
      <c r="Z101" s="27" t="str">
        <f>IF(LEFT(Результат[[#This Row],[ЦСР]],2)="06",VLOOKUP(Результат[[#This Row],[ЦСР]],Таблица3[[ЦСР]:[Пункт подпрограммы]],4,0),"")</f>
        <v>1.1.4</v>
      </c>
      <c r="AA1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27"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27" t="str">
        <f>VLOOKUP(Результат[[#This Row],[Тип средств]],Таблица4[],2,0)</f>
        <v>Бюджетные средства (Бюджет муниципального образования)</v>
      </c>
      <c r="Y102" s="27" t="str">
        <f>VLOOKUP(Результат[[#This Row],[Тип средств]],Таблица4[],3,0)</f>
        <v>Местный бюджет</v>
      </c>
      <c r="Z102" s="27" t="str">
        <f>IF(LEFT(Результат[[#This Row],[ЦСР]],2)="06",VLOOKUP(Результат[[#This Row],[ЦСР]],Таблица3[[ЦСР]:[Пункт подпрограммы]],4,0),"")</f>
        <v>1.1.4</v>
      </c>
      <c r="AA1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27"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27" t="str">
        <f>VLOOKUP(Результат[[#This Row],[Тип средств]],Таблица4[],2,0)</f>
        <v>Бюджетные средства (Бюджет муниципального образования)</v>
      </c>
      <c r="Y103" s="27" t="str">
        <f>VLOOKUP(Результат[[#This Row],[Тип средств]],Таблица4[],3,0)</f>
        <v>Местный бюджет</v>
      </c>
      <c r="Z103" s="27" t="str">
        <f>IF(LEFT(Результат[[#This Row],[ЦСР]],2)="06",VLOOKUP(Результат[[#This Row],[ЦСР]],Таблица3[[ЦСР]:[Пункт подпрограммы]],4,0),"")</f>
        <v>1.1.4</v>
      </c>
      <c r="AA1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27"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27" t="str">
        <f>VLOOKUP(Результат[[#This Row],[Тип средств]],Таблица4[],2,0)</f>
        <v>Бюджетные средства (Бюджет муниципального образования)</v>
      </c>
      <c r="Y104" s="27" t="str">
        <f>VLOOKUP(Результат[[#This Row],[Тип средств]],Таблица4[],3,0)</f>
        <v>Местный бюджет</v>
      </c>
      <c r="Z104" s="27" t="str">
        <f>IF(LEFT(Результат[[#This Row],[ЦСР]],2)="06",VLOOKUP(Результат[[#This Row],[ЦСР]],Таблица3[[ЦСР]:[Пункт подпрограммы]],4,0),"")</f>
        <v>1.1.4</v>
      </c>
      <c r="AA1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27"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27" t="str">
        <f>VLOOKUP(Результат[[#This Row],[Тип средств]],Таблица4[],2,0)</f>
        <v>Бюджетные средства (Бюджет муниципального образования)</v>
      </c>
      <c r="Y105" s="27" t="str">
        <f>VLOOKUP(Результат[[#This Row],[Тип средств]],Таблица4[],3,0)</f>
        <v>Местный бюджет</v>
      </c>
      <c r="Z105" s="27" t="str">
        <f>IF(LEFT(Результат[[#This Row],[ЦСР]],2)="06",VLOOKUP(Результат[[#This Row],[ЦСР]],Таблица3[[ЦСР]:[Пункт подпрограммы]],4,0),"")</f>
        <v>1.1.4</v>
      </c>
      <c r="AA1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27"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27" t="str">
        <f>VLOOKUP(Результат[[#This Row],[Тип средств]],Таблица4[],2,0)</f>
        <v>Бюджетные средства (Бюджет муниципального образования)</v>
      </c>
      <c r="Y106" s="27" t="str">
        <f>VLOOKUP(Результат[[#This Row],[Тип средств]],Таблица4[],3,0)</f>
        <v>Местный бюджет</v>
      </c>
      <c r="Z106" s="27" t="str">
        <f>IF(LEFT(Результат[[#This Row],[ЦСР]],2)="06",VLOOKUP(Результат[[#This Row],[ЦСР]],Таблица3[[ЦСР]:[Пункт подпрограммы]],4,0),"")</f>
        <v>1.1.4</v>
      </c>
      <c r="AA1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27"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27" t="str">
        <f>VLOOKUP(Результат[[#This Row],[Тип средств]],Таблица4[],2,0)</f>
        <v>Бюджетные средства (Бюджет муниципального образования)</v>
      </c>
      <c r="Y107" s="27" t="str">
        <f>VLOOKUP(Результат[[#This Row],[Тип средств]],Таблица4[],3,0)</f>
        <v>Местный бюджет</v>
      </c>
      <c r="Z107" s="27" t="str">
        <f>IF(LEFT(Результат[[#This Row],[ЦСР]],2)="06",VLOOKUP(Результат[[#This Row],[ЦСР]],Таблица3[[ЦСР]:[Пункт подпрограммы]],4,0),"")</f>
        <v>1.1.4</v>
      </c>
      <c r="AA1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27"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27" t="str">
        <f>VLOOKUP(Результат[[#This Row],[Тип средств]],Таблица4[],2,0)</f>
        <v>Бюджетные средства (Бюджет муниципального образования)</v>
      </c>
      <c r="Y108" s="27" t="str">
        <f>VLOOKUP(Результат[[#This Row],[Тип средств]],Таблица4[],3,0)</f>
        <v>Местный бюджет</v>
      </c>
      <c r="Z108" s="27" t="str">
        <f>IF(LEFT(Результат[[#This Row],[ЦСР]],2)="06",VLOOKUP(Результат[[#This Row],[ЦСР]],Таблица3[[ЦСР]:[Пункт подпрограммы]],4,0),"")</f>
        <v>1.1.4</v>
      </c>
      <c r="AA1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27"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27" t="str">
        <f>VLOOKUP(Результат[[#This Row],[Тип средств]],Таблица4[],2,0)</f>
        <v>Бюджетные средства (Бюджет муниципального образования)</v>
      </c>
      <c r="Y109" s="27" t="str">
        <f>VLOOKUP(Результат[[#This Row],[Тип средств]],Таблица4[],3,0)</f>
        <v>Местный бюджет</v>
      </c>
      <c r="Z109" s="27" t="str">
        <f>IF(LEFT(Результат[[#This Row],[ЦСР]],2)="06",VLOOKUP(Результат[[#This Row],[ЦСР]],Таблица3[[ЦСР]:[Пункт подпрограммы]],4,0),"")</f>
        <v>1.1.4</v>
      </c>
      <c r="AA1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27"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27" t="str">
        <f>VLOOKUP(Результат[[#This Row],[Тип средств]],Таблица4[],2,0)</f>
        <v>Бюджетные средства (Бюджет муниципального образования)</v>
      </c>
      <c r="Y110" s="27" t="str">
        <f>VLOOKUP(Результат[[#This Row],[Тип средств]],Таблица4[],3,0)</f>
        <v>Местный бюджет</v>
      </c>
      <c r="Z110" s="27" t="str">
        <f>IF(LEFT(Результат[[#This Row],[ЦСР]],2)="06",VLOOKUP(Результат[[#This Row],[ЦСР]],Таблица3[[ЦСР]:[Пункт подпрограммы]],4,0),"")</f>
        <v>1.1.4</v>
      </c>
      <c r="AA1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27"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27" t="str">
        <f>VLOOKUP(Результат[[#This Row],[Тип средств]],Таблица4[],2,0)</f>
        <v>Бюджетные средства (Бюджет муниципального образования)</v>
      </c>
      <c r="Y111" s="27" t="str">
        <f>VLOOKUP(Результат[[#This Row],[Тип средств]],Таблица4[],3,0)</f>
        <v>Местный бюджет</v>
      </c>
      <c r="Z111" s="27" t="str">
        <f>IF(LEFT(Результат[[#This Row],[ЦСР]],2)="06",VLOOKUP(Результат[[#This Row],[ЦСР]],Таблица3[[ЦСР]:[Пункт подпрограммы]],4,0),"")</f>
        <v>1.1.4</v>
      </c>
      <c r="AA1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27"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27" t="str">
        <f>VLOOKUP(Результат[[#This Row],[Тип средств]],Таблица4[],2,0)</f>
        <v>Бюджетные средства (Бюджет муниципального образования)</v>
      </c>
      <c r="Y112" s="27" t="str">
        <f>VLOOKUP(Результат[[#This Row],[Тип средств]],Таблица4[],3,0)</f>
        <v>Местный бюджет</v>
      </c>
      <c r="Z112" s="27" t="str">
        <f>IF(LEFT(Результат[[#This Row],[ЦСР]],2)="06",VLOOKUP(Результат[[#This Row],[ЦСР]],Таблица3[[ЦСР]:[Пункт подпрограммы]],4,0),"")</f>
        <v>1.1.4</v>
      </c>
      <c r="AA1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27"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27" t="str">
        <f>VLOOKUP(Результат[[#This Row],[Тип средств]],Таблица4[],2,0)</f>
        <v>Бюджетные средства (Бюджет муниципального образования)</v>
      </c>
      <c r="Y113" s="27" t="str">
        <f>VLOOKUP(Результат[[#This Row],[Тип средств]],Таблица4[],3,0)</f>
        <v>Местный бюджет</v>
      </c>
      <c r="Z113" s="27" t="str">
        <f>IF(LEFT(Результат[[#This Row],[ЦСР]],2)="06",VLOOKUP(Результат[[#This Row],[ЦСР]],Таблица3[[ЦСР]:[Пункт подпрограммы]],4,0),"")</f>
        <v>1.1.4</v>
      </c>
      <c r="AA1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27"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27" t="str">
        <f>VLOOKUP(Результат[[#This Row],[Тип средств]],Таблица4[],2,0)</f>
        <v>Бюджетные средства (Бюджет муниципального образования)</v>
      </c>
      <c r="Y114" s="27" t="str">
        <f>VLOOKUP(Результат[[#This Row],[Тип средств]],Таблица4[],3,0)</f>
        <v>Местный бюджет</v>
      </c>
      <c r="Z114" s="27" t="str">
        <f>IF(LEFT(Результат[[#This Row],[ЦСР]],2)="06",VLOOKUP(Результат[[#This Row],[ЦСР]],Таблица3[[ЦСР]:[Пункт подпрограммы]],4,0),"")</f>
        <v>1.1.4</v>
      </c>
      <c r="AA1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27"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27" t="str">
        <f>VLOOKUP(Результат[[#This Row],[Тип средств]],Таблица4[],2,0)</f>
        <v>Бюджетные средства (Бюджет муниципального образования)</v>
      </c>
      <c r="Y115" s="27" t="str">
        <f>VLOOKUP(Результат[[#This Row],[Тип средств]],Таблица4[],3,0)</f>
        <v>Местный бюджет</v>
      </c>
      <c r="Z115" s="27" t="str">
        <f>IF(LEFT(Результат[[#This Row],[ЦСР]],2)="06",VLOOKUP(Результат[[#This Row],[ЦСР]],Таблица3[[ЦСР]:[Пункт подпрограммы]],4,0),"")</f>
        <v>1.1.4</v>
      </c>
      <c r="AA1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27"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27" t="str">
        <f>VLOOKUP(Результат[[#This Row],[Тип средств]],Таблица4[],2,0)</f>
        <v>Бюджетные средства (Бюджет муниципального образования)</v>
      </c>
      <c r="Y116" s="27" t="str">
        <f>VLOOKUP(Результат[[#This Row],[Тип средств]],Таблица4[],3,0)</f>
        <v>Местный бюджет</v>
      </c>
      <c r="Z116" s="27" t="str">
        <f>IF(LEFT(Результат[[#This Row],[ЦСР]],2)="06",VLOOKUP(Результат[[#This Row],[ЦСР]],Таблица3[[ЦСР]:[Пункт подпрограммы]],4,0),"")</f>
        <v>1.1.4</v>
      </c>
      <c r="AA1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27"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27" t="str">
        <f>VLOOKUP(Результат[[#This Row],[Тип средств]],Таблица4[],2,0)</f>
        <v>Бюджетные средства (Бюджет муниципального образования)</v>
      </c>
      <c r="Y117" s="27" t="str">
        <f>VLOOKUP(Результат[[#This Row],[Тип средств]],Таблица4[],3,0)</f>
        <v>Местный бюджет</v>
      </c>
      <c r="Z117" s="27" t="str">
        <f>IF(LEFT(Результат[[#This Row],[ЦСР]],2)="06",VLOOKUP(Результат[[#This Row],[ЦСР]],Таблица3[[ЦСР]:[Пункт подпрограммы]],4,0),"")</f>
        <v>1.1.4</v>
      </c>
      <c r="AA1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27"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27" t="str">
        <f>VLOOKUP(Результат[[#This Row],[Тип средств]],Таблица4[],2,0)</f>
        <v>Бюджетные средства (Бюджет муниципального образования)</v>
      </c>
      <c r="Y118" s="27" t="str">
        <f>VLOOKUP(Результат[[#This Row],[Тип средств]],Таблица4[],3,0)</f>
        <v>Местный бюджет</v>
      </c>
      <c r="Z118" s="27" t="str">
        <f>IF(LEFT(Результат[[#This Row],[ЦСР]],2)="06",VLOOKUP(Результат[[#This Row],[ЦСР]],Таблица3[[ЦСР]:[Пункт подпрограммы]],4,0),"")</f>
        <v>1.1.4</v>
      </c>
      <c r="AA1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27"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27" t="str">
        <f>VLOOKUP(Результат[[#This Row],[Тип средств]],Таблица4[],2,0)</f>
        <v>Бюджетные средства (Бюджет муниципального образования)</v>
      </c>
      <c r="Y119" s="27" t="str">
        <f>VLOOKUP(Результат[[#This Row],[Тип средств]],Таблица4[],3,0)</f>
        <v>Местный бюджет</v>
      </c>
      <c r="Z119" s="27" t="str">
        <f>IF(LEFT(Результат[[#This Row],[ЦСР]],2)="06",VLOOKUP(Результат[[#This Row],[ЦСР]],Таблица3[[ЦСР]:[Пункт подпрограммы]],4,0),"")</f>
        <v>1.1.4</v>
      </c>
      <c r="AA1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27"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27" t="str">
        <f>VLOOKUP(Результат[[#This Row],[Тип средств]],Таблица4[],2,0)</f>
        <v>Бюджетные средства (Бюджет муниципального образования)</v>
      </c>
      <c r="Y120" s="27" t="str">
        <f>VLOOKUP(Результат[[#This Row],[Тип средств]],Таблица4[],3,0)</f>
        <v>Местный бюджет</v>
      </c>
      <c r="Z120" s="27" t="str">
        <f>IF(LEFT(Результат[[#This Row],[ЦСР]],2)="06",VLOOKUP(Результат[[#This Row],[ЦСР]],Таблица3[[ЦСР]:[Пункт подпрограммы]],4,0),"")</f>
        <v>1.1.4</v>
      </c>
      <c r="AA1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27"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27" t="str">
        <f>VLOOKUP(Результат[[#This Row],[Тип средств]],Таблица4[],2,0)</f>
        <v>Бюджетные средства (Бюджет муниципального образования)</v>
      </c>
      <c r="Y121" s="27" t="str">
        <f>VLOOKUP(Результат[[#This Row],[Тип средств]],Таблица4[],3,0)</f>
        <v>Местный бюджет</v>
      </c>
      <c r="Z121" s="27" t="str">
        <f>IF(LEFT(Результат[[#This Row],[ЦСР]],2)="06",VLOOKUP(Результат[[#This Row],[ЦСР]],Таблица3[[ЦСР]:[Пункт подпрограммы]],4,0),"")</f>
        <v>1.1.4</v>
      </c>
      <c r="AA1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27"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27" t="str">
        <f>VLOOKUP(Результат[[#This Row],[Тип средств]],Таблица4[],2,0)</f>
        <v>Бюджетные средства (Бюджет муниципального образования)</v>
      </c>
      <c r="Y122" s="27" t="str">
        <f>VLOOKUP(Результат[[#This Row],[Тип средств]],Таблица4[],3,0)</f>
        <v>Местный бюджет</v>
      </c>
      <c r="Z122" s="27" t="str">
        <f>IF(LEFT(Результат[[#This Row],[ЦСР]],2)="06",VLOOKUP(Результат[[#This Row],[ЦСР]],Таблица3[[ЦСР]:[Пункт подпрограммы]],4,0),"")</f>
        <v>1.1.4</v>
      </c>
      <c r="AA1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27"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27" t="str">
        <f>VLOOKUP(Результат[[#This Row],[Тип средств]],Таблица4[],2,0)</f>
        <v>Бюджетные средства (Бюджет муниципального образования)</v>
      </c>
      <c r="Y123" s="27" t="str">
        <f>VLOOKUP(Результат[[#This Row],[Тип средств]],Таблица4[],3,0)</f>
        <v>Местный бюджет</v>
      </c>
      <c r="Z123" s="27" t="str">
        <f>IF(LEFT(Результат[[#This Row],[ЦСР]],2)="06",VLOOKUP(Результат[[#This Row],[ЦСР]],Таблица3[[ЦСР]:[Пункт подпрограммы]],4,0),"")</f>
        <v>1.1.4</v>
      </c>
      <c r="AA1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27"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27" t="str">
        <f>VLOOKUP(Результат[[#This Row],[Тип средств]],Таблица4[],2,0)</f>
        <v>Бюджетные средства (Бюджет муниципального образования)</v>
      </c>
      <c r="Y124" s="27" t="str">
        <f>VLOOKUP(Результат[[#This Row],[Тип средств]],Таблица4[],3,0)</f>
        <v>Местный бюджет</v>
      </c>
      <c r="Z124" s="27" t="str">
        <f>IF(LEFT(Результат[[#This Row],[ЦСР]],2)="06",VLOOKUP(Результат[[#This Row],[ЦСР]],Таблица3[[ЦСР]:[Пункт подпрограммы]],4,0),"")</f>
        <v>1.1.4</v>
      </c>
      <c r="AA1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27"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27" t="str">
        <f>VLOOKUP(Результат[[#This Row],[Тип средств]],Таблица4[],2,0)</f>
        <v>Бюджетные средства (Бюджет муниципального образования)</v>
      </c>
      <c r="Y125" s="27" t="str">
        <f>VLOOKUP(Результат[[#This Row],[Тип средств]],Таблица4[],3,0)</f>
        <v>Местный бюджет</v>
      </c>
      <c r="Z125" s="27" t="str">
        <f>IF(LEFT(Результат[[#This Row],[ЦСР]],2)="06",VLOOKUP(Результат[[#This Row],[ЦСР]],Таблица3[[ЦСР]:[Пункт подпрограммы]],4,0),"")</f>
        <v>1.1.4</v>
      </c>
      <c r="AA1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27"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27" t="str">
        <f>VLOOKUP(Результат[[#This Row],[Тип средств]],Таблица4[],2,0)</f>
        <v>Бюджетные средства (Бюджет муниципального образования)</v>
      </c>
      <c r="Y126" s="27" t="str">
        <f>VLOOKUP(Результат[[#This Row],[Тип средств]],Таблица4[],3,0)</f>
        <v>Местный бюджет</v>
      </c>
      <c r="Z126" s="27" t="str">
        <f>IF(LEFT(Результат[[#This Row],[ЦСР]],2)="06",VLOOKUP(Результат[[#This Row],[ЦСР]],Таблица3[[ЦСР]:[Пункт подпрограммы]],4,0),"")</f>
        <v>1.1.4</v>
      </c>
      <c r="AA1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27"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27" t="str">
        <f>VLOOKUP(Результат[[#This Row],[Тип средств]],Таблица4[],2,0)</f>
        <v>Бюджетные средства (Бюджет муниципального образования)</v>
      </c>
      <c r="Y127" s="27" t="str">
        <f>VLOOKUP(Результат[[#This Row],[Тип средств]],Таблица4[],3,0)</f>
        <v>Местный бюджет</v>
      </c>
      <c r="Z127" s="27" t="str">
        <f>IF(LEFT(Результат[[#This Row],[ЦСР]],2)="06",VLOOKUP(Результат[[#This Row],[ЦСР]],Таблица3[[ЦСР]:[Пункт подпрограммы]],4,0),"")</f>
        <v>1.1.4</v>
      </c>
      <c r="AA1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27"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27" t="str">
        <f>VLOOKUP(Результат[[#This Row],[Тип средств]],Таблица4[],2,0)</f>
        <v>Бюджетные средства (Бюджет муниципального образования)</v>
      </c>
      <c r="Y128" s="27" t="str">
        <f>VLOOKUP(Результат[[#This Row],[Тип средств]],Таблица4[],3,0)</f>
        <v>Местный бюджет</v>
      </c>
      <c r="Z128" s="27" t="str">
        <f>IF(LEFT(Результат[[#This Row],[ЦСР]],2)="06",VLOOKUP(Результат[[#This Row],[ЦСР]],Таблица3[[ЦСР]:[Пункт подпрограммы]],4,0),"")</f>
        <v>1.1.4</v>
      </c>
      <c r="AA1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27"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27" t="str">
        <f>VLOOKUP(Результат[[#This Row],[Тип средств]],Таблица4[],2,0)</f>
        <v>Бюджетные средства (Бюджет муниципального образования)</v>
      </c>
      <c r="Y129" s="27" t="str">
        <f>VLOOKUP(Результат[[#This Row],[Тип средств]],Таблица4[],3,0)</f>
        <v>Местный бюджет</v>
      </c>
      <c r="Z129" s="27" t="str">
        <f>IF(LEFT(Результат[[#This Row],[ЦСР]],2)="06",VLOOKUP(Результат[[#This Row],[ЦСР]],Таблица3[[ЦСР]:[Пункт подпрограммы]],4,0),"")</f>
        <v>1.1.4</v>
      </c>
      <c r="AA1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27"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27" t="str">
        <f>VLOOKUP(Результат[[#This Row],[Тип средств]],Таблица4[],2,0)</f>
        <v>Бюджетные средства (Бюджет муниципального образования)</v>
      </c>
      <c r="Y130" s="27" t="str">
        <f>VLOOKUP(Результат[[#This Row],[Тип средств]],Таблица4[],3,0)</f>
        <v>Местный бюджет</v>
      </c>
      <c r="Z130" s="27" t="str">
        <f>IF(LEFT(Результат[[#This Row],[ЦСР]],2)="06",VLOOKUP(Результат[[#This Row],[ЦСР]],Таблица3[[ЦСР]:[Пункт подпрограммы]],4,0),"")</f>
        <v>1.1.4</v>
      </c>
      <c r="AA1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27"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27" t="str">
        <f>VLOOKUP(Результат[[#This Row],[Тип средств]],Таблица4[],2,0)</f>
        <v>Бюджетные средства (Бюджет муниципального образования)</v>
      </c>
      <c r="Y131" s="27" t="str">
        <f>VLOOKUP(Результат[[#This Row],[Тип средств]],Таблица4[],3,0)</f>
        <v>Местный бюджет</v>
      </c>
      <c r="Z131" s="27" t="str">
        <f>IF(LEFT(Результат[[#This Row],[ЦСР]],2)="06",VLOOKUP(Результат[[#This Row],[ЦСР]],Таблица3[[ЦСР]:[Пункт подпрограммы]],4,0),"")</f>
        <v>1.1.4</v>
      </c>
      <c r="AA1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27"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27" t="str">
        <f>VLOOKUP(Результат[[#This Row],[Тип средств]],Таблица4[],2,0)</f>
        <v>Бюджетные средства (Бюджет муниципального образования)</v>
      </c>
      <c r="Y132" s="27" t="str">
        <f>VLOOKUP(Результат[[#This Row],[Тип средств]],Таблица4[],3,0)</f>
        <v>Местный бюджет</v>
      </c>
      <c r="Z132" s="27" t="str">
        <f>IF(LEFT(Результат[[#This Row],[ЦСР]],2)="06",VLOOKUP(Результат[[#This Row],[ЦСР]],Таблица3[[ЦСР]:[Пункт подпрограммы]],4,0),"")</f>
        <v>1.1.4</v>
      </c>
      <c r="AA1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27"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27" t="str">
        <f>VLOOKUP(Результат[[#This Row],[Тип средств]],Таблица4[],2,0)</f>
        <v>Бюджетные средства (Бюджет муниципального образования)</v>
      </c>
      <c r="Y133" s="27" t="str">
        <f>VLOOKUP(Результат[[#This Row],[Тип средств]],Таблица4[],3,0)</f>
        <v>Местный бюджет</v>
      </c>
      <c r="Z133" s="27" t="str">
        <f>IF(LEFT(Результат[[#This Row],[ЦСР]],2)="06",VLOOKUP(Результат[[#This Row],[ЦСР]],Таблица3[[ЦСР]:[Пункт подпрограммы]],4,0),"")</f>
        <v>1.1.4</v>
      </c>
      <c r="AA1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27"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27" t="str">
        <f>VLOOKUP(Результат[[#This Row],[Тип средств]],Таблица4[],2,0)</f>
        <v>Бюджетные средства (Бюджет муниципального образования)</v>
      </c>
      <c r="Y134" s="27" t="str">
        <f>VLOOKUP(Результат[[#This Row],[Тип средств]],Таблица4[],3,0)</f>
        <v>Местный бюджет</v>
      </c>
      <c r="Z134" s="27" t="str">
        <f>IF(LEFT(Результат[[#This Row],[ЦСР]],2)="06",VLOOKUP(Результат[[#This Row],[ЦСР]],Таблица3[[ЦСР]:[Пункт подпрограммы]],4,0),"")</f>
        <v>1.1.4</v>
      </c>
      <c r="AA1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27"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27" t="str">
        <f>VLOOKUP(Результат[[#This Row],[Тип средств]],Таблица4[],2,0)</f>
        <v>Бюджетные средства (Бюджет муниципального образования)</v>
      </c>
      <c r="Y135" s="27" t="str">
        <f>VLOOKUP(Результат[[#This Row],[Тип средств]],Таблица4[],3,0)</f>
        <v>Местный бюджет</v>
      </c>
      <c r="Z135" s="27" t="str">
        <f>IF(LEFT(Результат[[#This Row],[ЦСР]],2)="06",VLOOKUP(Результат[[#This Row],[ЦСР]],Таблица3[[ЦСР]:[Пункт подпрограммы]],4,0),"")</f>
        <v>1.1.4</v>
      </c>
      <c r="AA1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27"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27" t="str">
        <f>VLOOKUP(Результат[[#This Row],[Тип средств]],Таблица4[],2,0)</f>
        <v>Бюджетные средства (Бюджет муниципального образования)</v>
      </c>
      <c r="Y136" s="27" t="str">
        <f>VLOOKUP(Результат[[#This Row],[Тип средств]],Таблица4[],3,0)</f>
        <v>Местный бюджет</v>
      </c>
      <c r="Z136" s="27" t="str">
        <f>IF(LEFT(Результат[[#This Row],[ЦСР]],2)="06",VLOOKUP(Результат[[#This Row],[ЦСР]],Таблица3[[ЦСР]:[Пункт подпрограммы]],4,0),"")</f>
        <v>1.1.4</v>
      </c>
      <c r="AA1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27"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27" t="str">
        <f>VLOOKUP(Результат[[#This Row],[Тип средств]],Таблица4[],2,0)</f>
        <v>Бюджетные средства (Бюджет муниципального образования)</v>
      </c>
      <c r="Y137" s="27" t="str">
        <f>VLOOKUP(Результат[[#This Row],[Тип средств]],Таблица4[],3,0)</f>
        <v>Местный бюджет</v>
      </c>
      <c r="Z137" s="27" t="str">
        <f>IF(LEFT(Результат[[#This Row],[ЦСР]],2)="06",VLOOKUP(Результат[[#This Row],[ЦСР]],Таблица3[[ЦСР]:[Пункт подпрограммы]],4,0),"")</f>
        <v>1.1.4</v>
      </c>
      <c r="AA1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27"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27" t="str">
        <f>VLOOKUP(Результат[[#This Row],[Тип средств]],Таблица4[],2,0)</f>
        <v>Бюджетные средства (Бюджет муниципального образования)</v>
      </c>
      <c r="Y138" s="27" t="str">
        <f>VLOOKUP(Результат[[#This Row],[Тип средств]],Таблица4[],3,0)</f>
        <v>Местный бюджет</v>
      </c>
      <c r="Z138" s="27" t="str">
        <f>IF(LEFT(Результат[[#This Row],[ЦСР]],2)="06",VLOOKUP(Результат[[#This Row],[ЦСР]],Таблица3[[ЦСР]:[Пункт подпрограммы]],4,0),"")</f>
        <v>1.1.4</v>
      </c>
      <c r="AA1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27"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27" t="str">
        <f>VLOOKUP(Результат[[#This Row],[Тип средств]],Таблица4[],2,0)</f>
        <v>Бюджетные средства (Бюджет муниципального образования)</v>
      </c>
      <c r="Y139" s="27" t="str">
        <f>VLOOKUP(Результат[[#This Row],[Тип средств]],Таблица4[],3,0)</f>
        <v>Местный бюджет</v>
      </c>
      <c r="Z139" s="27" t="str">
        <f>IF(LEFT(Результат[[#This Row],[ЦСР]],2)="06",VLOOKUP(Результат[[#This Row],[ЦСР]],Таблица3[[ЦСР]:[Пункт подпрограммы]],4,0),"")</f>
        <v>1.1.4</v>
      </c>
      <c r="AA1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27"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27" t="str">
        <f>VLOOKUP(Результат[[#This Row],[Тип средств]],Таблица4[],2,0)</f>
        <v>Бюджетные средства (Бюджет муниципального образования)</v>
      </c>
      <c r="Y140" s="27" t="str">
        <f>VLOOKUP(Результат[[#This Row],[Тип средств]],Таблица4[],3,0)</f>
        <v>Местный бюджет</v>
      </c>
      <c r="Z140" s="27" t="str">
        <f>IF(LEFT(Результат[[#This Row],[ЦСР]],2)="06",VLOOKUP(Результат[[#This Row],[ЦСР]],Таблица3[[ЦСР]:[Пункт подпрограммы]],4,0),"")</f>
        <v>1.1.4</v>
      </c>
      <c r="AA1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27"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27" t="str">
        <f>VLOOKUP(Результат[[#This Row],[Тип средств]],Таблица4[],2,0)</f>
        <v>Бюджетные средства (Бюджет муниципального образования)</v>
      </c>
      <c r="Y141" s="27" t="str">
        <f>VLOOKUP(Результат[[#This Row],[Тип средств]],Таблица4[],3,0)</f>
        <v>Местный бюджет</v>
      </c>
      <c r="Z141" s="27" t="str">
        <f>IF(LEFT(Результат[[#This Row],[ЦСР]],2)="06",VLOOKUP(Результат[[#This Row],[ЦСР]],Таблица3[[ЦСР]:[Пункт подпрограммы]],4,0),"")</f>
        <v>1.1.4</v>
      </c>
      <c r="AA1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27"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27" t="str">
        <f>VLOOKUP(Результат[[#This Row],[Тип средств]],Таблица4[],2,0)</f>
        <v>Бюджетные средства (Бюджет муниципального образования)</v>
      </c>
      <c r="Y142" s="27" t="str">
        <f>VLOOKUP(Результат[[#This Row],[Тип средств]],Таблица4[],3,0)</f>
        <v>Местный бюджет</v>
      </c>
      <c r="Z142" s="27" t="str">
        <f>IF(LEFT(Результат[[#This Row],[ЦСР]],2)="06",VLOOKUP(Результат[[#This Row],[ЦСР]],Таблица3[[ЦСР]:[Пункт подпрограммы]],4,0),"")</f>
        <v>1.1.4</v>
      </c>
      <c r="AA1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27"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27" t="str">
        <f>VLOOKUP(Результат[[#This Row],[Тип средств]],Таблица4[],2,0)</f>
        <v>Бюджетные средства (Бюджет муниципального образования)</v>
      </c>
      <c r="Y143" s="27" t="str">
        <f>VLOOKUP(Результат[[#This Row],[Тип средств]],Таблица4[],3,0)</f>
        <v>Местный бюджет</v>
      </c>
      <c r="Z143" s="27" t="str">
        <f>IF(LEFT(Результат[[#This Row],[ЦСР]],2)="06",VLOOKUP(Результат[[#This Row],[ЦСР]],Таблица3[[ЦСР]:[Пункт подпрограммы]],4,0),"")</f>
        <v>1.1.4</v>
      </c>
      <c r="AA1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27"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27" t="str">
        <f>VLOOKUP(Результат[[#This Row],[Тип средств]],Таблица4[],2,0)</f>
        <v>Бюджетные средства (Бюджет муниципального образования)</v>
      </c>
      <c r="Y144" s="27" t="str">
        <f>VLOOKUP(Результат[[#This Row],[Тип средств]],Таблица4[],3,0)</f>
        <v>Местный бюджет</v>
      </c>
      <c r="Z144" s="27" t="str">
        <f>IF(LEFT(Результат[[#This Row],[ЦСР]],2)="06",VLOOKUP(Результат[[#This Row],[ЦСР]],Таблица3[[ЦСР]:[Пункт подпрограммы]],4,0),"")</f>
        <v>1.1.4</v>
      </c>
      <c r="AA1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27"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27" t="str">
        <f>VLOOKUP(Результат[[#This Row],[Тип средств]],Таблица4[],2,0)</f>
        <v>Бюджетные средства (Бюджет муниципального образования)</v>
      </c>
      <c r="Y145" s="27" t="str">
        <f>VLOOKUP(Результат[[#This Row],[Тип средств]],Таблица4[],3,0)</f>
        <v>Местный бюджет</v>
      </c>
      <c r="Z145" s="27" t="str">
        <f>IF(LEFT(Результат[[#This Row],[ЦСР]],2)="06",VLOOKUP(Результат[[#This Row],[ЦСР]],Таблица3[[ЦСР]:[Пункт подпрограммы]],4,0),"")</f>
        <v>1.1.4</v>
      </c>
      <c r="AA1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27"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27" t="str">
        <f>VLOOKUP(Результат[[#This Row],[Тип средств]],Таблица4[],2,0)</f>
        <v>Бюджетные средства (Бюджет муниципального образования)</v>
      </c>
      <c r="Y146" s="27" t="str">
        <f>VLOOKUP(Результат[[#This Row],[Тип средств]],Таблица4[],3,0)</f>
        <v>Местный бюджет</v>
      </c>
      <c r="Z146" s="27" t="str">
        <f>IF(LEFT(Результат[[#This Row],[ЦСР]],2)="06",VLOOKUP(Результат[[#This Row],[ЦСР]],Таблица3[[ЦСР]:[Пункт подпрограммы]],4,0),"")</f>
        <v>1.1.4</v>
      </c>
      <c r="AA1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27"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27" t="str">
        <f>VLOOKUP(Результат[[#This Row],[Тип средств]],Таблица4[],2,0)</f>
        <v>Бюджетные средства (Бюджет муниципального образования)</v>
      </c>
      <c r="Y147" s="27" t="str">
        <f>VLOOKUP(Результат[[#This Row],[Тип средств]],Таблица4[],3,0)</f>
        <v>Местный бюджет</v>
      </c>
      <c r="Z147" s="27" t="str">
        <f>IF(LEFT(Результат[[#This Row],[ЦСР]],2)="06",VLOOKUP(Результат[[#This Row],[ЦСР]],Таблица3[[ЦСР]:[Пункт подпрограммы]],4,0),"")</f>
        <v>1.1.4</v>
      </c>
      <c r="AA1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27"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27" t="str">
        <f>VLOOKUP(Результат[[#This Row],[Тип средств]],Таблица4[],2,0)</f>
        <v>Бюджетные средства (Бюджет муниципального образования)</v>
      </c>
      <c r="Y148" s="27" t="str">
        <f>VLOOKUP(Результат[[#This Row],[Тип средств]],Таблица4[],3,0)</f>
        <v>Местный бюджет</v>
      </c>
      <c r="Z148" s="27" t="str">
        <f>IF(LEFT(Результат[[#This Row],[ЦСР]],2)="06",VLOOKUP(Результат[[#This Row],[ЦСР]],Таблица3[[ЦСР]:[Пункт подпрограммы]],4,0),"")</f>
        <v>1.1.4</v>
      </c>
      <c r="AA1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27"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27" t="str">
        <f>VLOOKUP(Результат[[#This Row],[Тип средств]],Таблица4[],2,0)</f>
        <v>Бюджетные средства (Бюджет муниципального образования)</v>
      </c>
      <c r="Y149" s="27" t="str">
        <f>VLOOKUP(Результат[[#This Row],[Тип средств]],Таблица4[],3,0)</f>
        <v>Местный бюджет</v>
      </c>
      <c r="Z149" s="27" t="str">
        <f>IF(LEFT(Результат[[#This Row],[ЦСР]],2)="06",VLOOKUP(Результат[[#This Row],[ЦСР]],Таблица3[[ЦСР]:[Пункт подпрограммы]],4,0),"")</f>
        <v>1.1.4</v>
      </c>
      <c r="AA1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27"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27" t="str">
        <f>VLOOKUP(Результат[[#This Row],[Тип средств]],Таблица4[],2,0)</f>
        <v>Бюджетные средства (Бюджет муниципального образования)</v>
      </c>
      <c r="Y150" s="27" t="str">
        <f>VLOOKUP(Результат[[#This Row],[Тип средств]],Таблица4[],3,0)</f>
        <v>Местный бюджет</v>
      </c>
      <c r="Z150" s="27" t="str">
        <f>IF(LEFT(Результат[[#This Row],[ЦСР]],2)="06",VLOOKUP(Результат[[#This Row],[ЦСР]],Таблица3[[ЦСР]:[Пункт подпрограммы]],4,0),"")</f>
        <v>1.1.4</v>
      </c>
      <c r="AA1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27"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27" t="str">
        <f>VLOOKUP(Результат[[#This Row],[Тип средств]],Таблица4[],2,0)</f>
        <v>Бюджетные средства (Бюджет муниципального образования)</v>
      </c>
      <c r="Y151" s="27" t="str">
        <f>VLOOKUP(Результат[[#This Row],[Тип средств]],Таблица4[],3,0)</f>
        <v>Местный бюджет</v>
      </c>
      <c r="Z151" s="27" t="str">
        <f>IF(LEFT(Результат[[#This Row],[ЦСР]],2)="06",VLOOKUP(Результат[[#This Row],[ЦСР]],Таблица3[[ЦСР]:[Пункт подпрограммы]],4,0),"")</f>
        <v>1.1.4</v>
      </c>
      <c r="AA1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27"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27" t="str">
        <f>VLOOKUP(Результат[[#This Row],[Тип средств]],Таблица4[],2,0)</f>
        <v>Бюджетные средства (Бюджет муниципального образования)</v>
      </c>
      <c r="Y152" s="27" t="str">
        <f>VLOOKUP(Результат[[#This Row],[Тип средств]],Таблица4[],3,0)</f>
        <v>Местный бюджет</v>
      </c>
      <c r="Z152" s="27" t="str">
        <f>IF(LEFT(Результат[[#This Row],[ЦСР]],2)="06",VLOOKUP(Результат[[#This Row],[ЦСР]],Таблица3[[ЦСР]:[Пункт подпрограммы]],4,0),"")</f>
        <v>1.1.4</v>
      </c>
      <c r="AA1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27"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27" t="str">
        <f>VLOOKUP(Результат[[#This Row],[Тип средств]],Таблица4[],2,0)</f>
        <v>Бюджетные средства (Бюджет муниципального образования)</v>
      </c>
      <c r="Y153" s="27" t="str">
        <f>VLOOKUP(Результат[[#This Row],[Тип средств]],Таблица4[],3,0)</f>
        <v>Местный бюджет</v>
      </c>
      <c r="Z153" s="27" t="str">
        <f>IF(LEFT(Результат[[#This Row],[ЦСР]],2)="06",VLOOKUP(Результат[[#This Row],[ЦСР]],Таблица3[[ЦСР]:[Пункт подпрограммы]],4,0),"")</f>
        <v>1.1.4</v>
      </c>
      <c r="AA1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27"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27" t="str">
        <f>VLOOKUP(Результат[[#This Row],[Тип средств]],Таблица4[],2,0)</f>
        <v>Бюджетные средства (Бюджет муниципального образования)</v>
      </c>
      <c r="Y154" s="27" t="str">
        <f>VLOOKUP(Результат[[#This Row],[Тип средств]],Таблица4[],3,0)</f>
        <v>Местный бюджет</v>
      </c>
      <c r="Z154" s="27" t="str">
        <f>IF(LEFT(Результат[[#This Row],[ЦСР]],2)="06",VLOOKUP(Результат[[#This Row],[ЦСР]],Таблица3[[ЦСР]:[Пункт подпрограммы]],4,0),"")</f>
        <v>1.1.4</v>
      </c>
      <c r="AA1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27"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27" t="str">
        <f>VLOOKUP(Результат[[#This Row],[Тип средств]],Таблица4[],2,0)</f>
        <v>Бюджетные средства (Бюджет муниципального образования)</v>
      </c>
      <c r="Y155" s="27" t="str">
        <f>VLOOKUP(Результат[[#This Row],[Тип средств]],Таблица4[],3,0)</f>
        <v>Местный бюджет</v>
      </c>
      <c r="Z155" s="27" t="str">
        <f>IF(LEFT(Результат[[#This Row],[ЦСР]],2)="06",VLOOKUP(Результат[[#This Row],[ЦСР]],Таблица3[[ЦСР]:[Пункт подпрограммы]],4,0),"")</f>
        <v>1.1.4</v>
      </c>
      <c r="AA1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27"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27" t="str">
        <f>VLOOKUP(Результат[[#This Row],[Тип средств]],Таблица4[],2,0)</f>
        <v>Бюджетные средства (Бюджет муниципального образования)</v>
      </c>
      <c r="Y156" s="27" t="str">
        <f>VLOOKUP(Результат[[#This Row],[Тип средств]],Таблица4[],3,0)</f>
        <v>Местный бюджет</v>
      </c>
      <c r="Z156" s="27" t="str">
        <f>IF(LEFT(Результат[[#This Row],[ЦСР]],2)="06",VLOOKUP(Результат[[#This Row],[ЦСР]],Таблица3[[ЦСР]:[Пункт подпрограммы]],4,0),"")</f>
        <v>1.1.4</v>
      </c>
      <c r="AA1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27"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27" t="str">
        <f>VLOOKUP(Результат[[#This Row],[Тип средств]],Таблица4[],2,0)</f>
        <v>Бюджетные средства (Бюджет муниципального образования)</v>
      </c>
      <c r="Y157" s="27" t="str">
        <f>VLOOKUP(Результат[[#This Row],[Тип средств]],Таблица4[],3,0)</f>
        <v>Местный бюджет</v>
      </c>
      <c r="Z157" s="27" t="str">
        <f>IF(LEFT(Результат[[#This Row],[ЦСР]],2)="06",VLOOKUP(Результат[[#This Row],[ЦСР]],Таблица3[[ЦСР]:[Пункт подпрограммы]],4,0),"")</f>
        <v>1.1.4</v>
      </c>
      <c r="AA1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27"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27" t="str">
        <f>VLOOKUP(Результат[[#This Row],[Тип средств]],Таблица4[],2,0)</f>
        <v>Бюджетные средства (Бюджет муниципального образования)</v>
      </c>
      <c r="Y158" s="27" t="str">
        <f>VLOOKUP(Результат[[#This Row],[Тип средств]],Таблица4[],3,0)</f>
        <v>Местный бюджет</v>
      </c>
      <c r="Z158" s="27" t="str">
        <f>IF(LEFT(Результат[[#This Row],[ЦСР]],2)="06",VLOOKUP(Результат[[#This Row],[ЦСР]],Таблица3[[ЦСР]:[Пункт подпрограммы]],4,0),"")</f>
        <v>1.1.4</v>
      </c>
      <c r="AA1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27"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27" t="str">
        <f>VLOOKUP(Результат[[#This Row],[Тип средств]],Таблица4[],2,0)</f>
        <v>Бюджетные средства (Бюджет муниципального образования)</v>
      </c>
      <c r="Y159" s="27" t="str">
        <f>VLOOKUP(Результат[[#This Row],[Тип средств]],Таблица4[],3,0)</f>
        <v>Местный бюджет</v>
      </c>
      <c r="Z159" s="27" t="str">
        <f>IF(LEFT(Результат[[#This Row],[ЦСР]],2)="06",VLOOKUP(Результат[[#This Row],[ЦСР]],Таблица3[[ЦСР]:[Пункт подпрограммы]],4,0),"")</f>
        <v>1.1.4</v>
      </c>
      <c r="AA1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27"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27" t="str">
        <f>VLOOKUP(Результат[[#This Row],[Тип средств]],Таблица4[],2,0)</f>
        <v>Бюджетные средства (Бюджет муниципального образования)</v>
      </c>
      <c r="Y160" s="27" t="str">
        <f>VLOOKUP(Результат[[#This Row],[Тип средств]],Таблица4[],3,0)</f>
        <v>Местный бюджет</v>
      </c>
      <c r="Z160" s="27" t="str">
        <f>IF(LEFT(Результат[[#This Row],[ЦСР]],2)="06",VLOOKUP(Результат[[#This Row],[ЦСР]],Таблица3[[ЦСР]:[Пункт подпрограммы]],4,0),"")</f>
        <v>1.1.4</v>
      </c>
      <c r="AA1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27"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27" t="str">
        <f>VLOOKUP(Результат[[#This Row],[Тип средств]],Таблица4[],2,0)</f>
        <v>Бюджетные средства (Бюджет муниципального образования)</v>
      </c>
      <c r="Y161" s="27" t="str">
        <f>VLOOKUP(Результат[[#This Row],[Тип средств]],Таблица4[],3,0)</f>
        <v>Местный бюджет</v>
      </c>
      <c r="Z161" s="27" t="str">
        <f>IF(LEFT(Результат[[#This Row],[ЦСР]],2)="06",VLOOKUP(Результат[[#This Row],[ЦСР]],Таблица3[[ЦСР]:[Пункт подпрограммы]],4,0),"")</f>
        <v>1.1.4</v>
      </c>
      <c r="AA1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27"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27" t="str">
        <f>VLOOKUP(Результат[[#This Row],[Тип средств]],Таблица4[],2,0)</f>
        <v>Бюджетные средства (Бюджет муниципального образования)</v>
      </c>
      <c r="Y162" s="27" t="str">
        <f>VLOOKUP(Результат[[#This Row],[Тип средств]],Таблица4[],3,0)</f>
        <v>Местный бюджет</v>
      </c>
      <c r="Z162" s="27" t="str">
        <f>IF(LEFT(Результат[[#This Row],[ЦСР]],2)="06",VLOOKUP(Результат[[#This Row],[ЦСР]],Таблица3[[ЦСР]:[Пункт подпрограммы]],4,0),"")</f>
        <v>1.1.4</v>
      </c>
      <c r="AA1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27"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27" t="str">
        <f>VLOOKUP(Результат[[#This Row],[Тип средств]],Таблица4[],2,0)</f>
        <v>Бюджетные средства (Бюджет муниципального образования)</v>
      </c>
      <c r="Y163" s="27" t="str">
        <f>VLOOKUP(Результат[[#This Row],[Тип средств]],Таблица4[],3,0)</f>
        <v>Местный бюджет</v>
      </c>
      <c r="Z163" s="27" t="str">
        <f>IF(LEFT(Результат[[#This Row],[ЦСР]],2)="06",VLOOKUP(Результат[[#This Row],[ЦСР]],Таблица3[[ЦСР]:[Пункт подпрограммы]],4,0),"")</f>
        <v>1.1.4</v>
      </c>
      <c r="AA1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27"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27" t="str">
        <f>VLOOKUP(Результат[[#This Row],[Тип средств]],Таблица4[],2,0)</f>
        <v>Бюджетные средства (Бюджет муниципального образования)</v>
      </c>
      <c r="Y164" s="27" t="str">
        <f>VLOOKUP(Результат[[#This Row],[Тип средств]],Таблица4[],3,0)</f>
        <v>Местный бюджет</v>
      </c>
      <c r="Z164" s="27" t="str">
        <f>IF(LEFT(Результат[[#This Row],[ЦСР]],2)="06",VLOOKUP(Результат[[#This Row],[ЦСР]],Таблица3[[ЦСР]:[Пункт подпрограммы]],4,0),"")</f>
        <v>1.1.4</v>
      </c>
      <c r="AA1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27"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27" t="str">
        <f>VLOOKUP(Результат[[#This Row],[Тип средств]],Таблица4[],2,0)</f>
        <v>Бюджетные средства (Бюджет муниципального образования)</v>
      </c>
      <c r="Y165" s="27" t="str">
        <f>VLOOKUP(Результат[[#This Row],[Тип средств]],Таблица4[],3,0)</f>
        <v>Местный бюджет</v>
      </c>
      <c r="Z165" s="27" t="str">
        <f>IF(LEFT(Результат[[#This Row],[ЦСР]],2)="06",VLOOKUP(Результат[[#This Row],[ЦСР]],Таблица3[[ЦСР]:[Пункт подпрограммы]],4,0),"")</f>
        <v>1.1.4</v>
      </c>
      <c r="AA1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27"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27" t="str">
        <f>VLOOKUP(Результат[[#This Row],[Тип средств]],Таблица4[],2,0)</f>
        <v>Бюджетные средства (Бюджет муниципального образования)</v>
      </c>
      <c r="Y166" s="27" t="str">
        <f>VLOOKUP(Результат[[#This Row],[Тип средств]],Таблица4[],3,0)</f>
        <v>Местный бюджет</v>
      </c>
      <c r="Z166" s="27" t="str">
        <f>IF(LEFT(Результат[[#This Row],[ЦСР]],2)="06",VLOOKUP(Результат[[#This Row],[ЦСР]],Таблица3[[ЦСР]:[Пункт подпрограммы]],4,0),"")</f>
        <v>1.1.4</v>
      </c>
      <c r="AA1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27"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27" t="str">
        <f>VLOOKUP(Результат[[#This Row],[Тип средств]],Таблица4[],2,0)</f>
        <v>Бюджетные средства (Бюджет муниципального образования)</v>
      </c>
      <c r="Y167" s="27" t="str">
        <f>VLOOKUP(Результат[[#This Row],[Тип средств]],Таблица4[],3,0)</f>
        <v>Местный бюджет</v>
      </c>
      <c r="Z167" s="27" t="str">
        <f>IF(LEFT(Результат[[#This Row],[ЦСР]],2)="06",VLOOKUP(Результат[[#This Row],[ЦСР]],Таблица3[[ЦСР]:[Пункт подпрограммы]],4,0),"")</f>
        <v>1.1.4</v>
      </c>
      <c r="AA1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27"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27" t="str">
        <f>VLOOKUP(Результат[[#This Row],[Тип средств]],Таблица4[],2,0)</f>
        <v>Бюджетные средства (Бюджет муниципального образования)</v>
      </c>
      <c r="Y168" s="27" t="str">
        <f>VLOOKUP(Результат[[#This Row],[Тип средств]],Таблица4[],3,0)</f>
        <v>Местный бюджет</v>
      </c>
      <c r="Z168" s="27" t="str">
        <f>IF(LEFT(Результат[[#This Row],[ЦСР]],2)="06",VLOOKUP(Результат[[#This Row],[ЦСР]],Таблица3[[ЦСР]:[Пункт подпрограммы]],4,0),"")</f>
        <v>1.1.4</v>
      </c>
      <c r="AA1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27"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27" t="str">
        <f>VLOOKUP(Результат[[#This Row],[Тип средств]],Таблица4[],2,0)</f>
        <v>Бюджетные средства (Бюджет муниципального образования)</v>
      </c>
      <c r="Y169" s="27" t="str">
        <f>VLOOKUP(Результат[[#This Row],[Тип средств]],Таблица4[],3,0)</f>
        <v>Местный бюджет</v>
      </c>
      <c r="Z169" s="27" t="str">
        <f>IF(LEFT(Результат[[#This Row],[ЦСР]],2)="06",VLOOKUP(Результат[[#This Row],[ЦСР]],Таблица3[[ЦСР]:[Пункт подпрограммы]],4,0),"")</f>
        <v>1.1.4</v>
      </c>
      <c r="AA1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27"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27" t="str">
        <f>VLOOKUP(Результат[[#This Row],[Тип средств]],Таблица4[],2,0)</f>
        <v>Бюджетные средства (Бюджет муниципального образования)</v>
      </c>
      <c r="Y170" s="27" t="str">
        <f>VLOOKUP(Результат[[#This Row],[Тип средств]],Таблица4[],3,0)</f>
        <v>Местный бюджет</v>
      </c>
      <c r="Z170" s="27" t="str">
        <f>IF(LEFT(Результат[[#This Row],[ЦСР]],2)="06",VLOOKUP(Результат[[#This Row],[ЦСР]],Таблица3[[ЦСР]:[Пункт подпрограммы]],4,0),"")</f>
        <v>1.1.4</v>
      </c>
      <c r="AA1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27"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27" t="str">
        <f>VLOOKUP(Результат[[#This Row],[Тип средств]],Таблица4[],2,0)</f>
        <v>Бюджетные средства (Бюджет муниципального образования)</v>
      </c>
      <c r="Y171" s="27" t="str">
        <f>VLOOKUP(Результат[[#This Row],[Тип средств]],Таблица4[],3,0)</f>
        <v>Местный бюджет</v>
      </c>
      <c r="Z171" s="27" t="str">
        <f>IF(LEFT(Результат[[#This Row],[ЦСР]],2)="06",VLOOKUP(Результат[[#This Row],[ЦСР]],Таблица3[[ЦСР]:[Пункт подпрограммы]],4,0),"")</f>
        <v>1.1.4</v>
      </c>
      <c r="AA1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27"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27" t="str">
        <f>VLOOKUP(Результат[[#This Row],[Тип средств]],Таблица4[],2,0)</f>
        <v>Бюджетные средства (Бюджет муниципального образования)</v>
      </c>
      <c r="Y172" s="27" t="str">
        <f>VLOOKUP(Результат[[#This Row],[Тип средств]],Таблица4[],3,0)</f>
        <v>Местный бюджет</v>
      </c>
      <c r="Z172" s="27" t="str">
        <f>IF(LEFT(Результат[[#This Row],[ЦСР]],2)="06",VLOOKUP(Результат[[#This Row],[ЦСР]],Таблица3[[ЦСР]:[Пункт подпрограммы]],4,0),"")</f>
        <v>1.1.4</v>
      </c>
      <c r="AA1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27"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27" t="str">
        <f>VLOOKUP(Результат[[#This Row],[Тип средств]],Таблица4[],2,0)</f>
        <v>Бюджетные средства (Бюджет муниципального образования)</v>
      </c>
      <c r="Y173" s="27" t="str">
        <f>VLOOKUP(Результат[[#This Row],[Тип средств]],Таблица4[],3,0)</f>
        <v>Местный бюджет</v>
      </c>
      <c r="Z173" s="27" t="str">
        <f>IF(LEFT(Результат[[#This Row],[ЦСР]],2)="06",VLOOKUP(Результат[[#This Row],[ЦСР]],Таблица3[[ЦСР]:[Пункт подпрограммы]],4,0),"")</f>
        <v>1.1.4</v>
      </c>
      <c r="AA1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27"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27" t="str">
        <f>VLOOKUP(Результат[[#This Row],[Тип средств]],Таблица4[],2,0)</f>
        <v>Бюджетные средства (Бюджет муниципального образования)</v>
      </c>
      <c r="Y174" s="27" t="str">
        <f>VLOOKUP(Результат[[#This Row],[Тип средств]],Таблица4[],3,0)</f>
        <v>Местный бюджет</v>
      </c>
      <c r="Z174" s="27" t="str">
        <f>IF(LEFT(Результат[[#This Row],[ЦСР]],2)="06",VLOOKUP(Результат[[#This Row],[ЦСР]],Таблица3[[ЦСР]:[Пункт подпрограммы]],4,0),"")</f>
        <v>1.1.4</v>
      </c>
      <c r="AA1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27"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27" t="str">
        <f>VLOOKUP(Результат[[#This Row],[Тип средств]],Таблица4[],2,0)</f>
        <v>Бюджетные средства (Бюджет муниципального образования)</v>
      </c>
      <c r="Y175" s="27" t="str">
        <f>VLOOKUP(Результат[[#This Row],[Тип средств]],Таблица4[],3,0)</f>
        <v>Местный бюджет</v>
      </c>
      <c r="Z175" s="27" t="str">
        <f>IF(LEFT(Результат[[#This Row],[ЦСР]],2)="06",VLOOKUP(Результат[[#This Row],[ЦСР]],Таблица3[[ЦСР]:[Пункт подпрограммы]],4,0),"")</f>
        <v>1.1.4</v>
      </c>
      <c r="AA1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27"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27" t="str">
        <f>VLOOKUP(Результат[[#This Row],[Тип средств]],Таблица4[],2,0)</f>
        <v>Бюджетные средства (Бюджет муниципального образования)</v>
      </c>
      <c r="Y176" s="27" t="str">
        <f>VLOOKUP(Результат[[#This Row],[Тип средств]],Таблица4[],3,0)</f>
        <v>Местный бюджет</v>
      </c>
      <c r="Z176" s="27" t="str">
        <f>IF(LEFT(Результат[[#This Row],[ЦСР]],2)="06",VLOOKUP(Результат[[#This Row],[ЦСР]],Таблица3[[ЦСР]:[Пункт подпрограммы]],4,0),"")</f>
        <v>1.1.4</v>
      </c>
      <c r="AA1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27"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27" t="str">
        <f>VLOOKUP(Результат[[#This Row],[Тип средств]],Таблица4[],2,0)</f>
        <v>Бюджетные средства (Бюджет муниципального образования)</v>
      </c>
      <c r="Y177" s="27" t="str">
        <f>VLOOKUP(Результат[[#This Row],[Тип средств]],Таблица4[],3,0)</f>
        <v>Местный бюджет</v>
      </c>
      <c r="Z177" s="27" t="str">
        <f>IF(LEFT(Результат[[#This Row],[ЦСР]],2)="06",VLOOKUP(Результат[[#This Row],[ЦСР]],Таблица3[[ЦСР]:[Пункт подпрограммы]],4,0),"")</f>
        <v>1.1.4</v>
      </c>
      <c r="AA1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27"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27" t="str">
        <f>VLOOKUP(Результат[[#This Row],[Тип средств]],Таблица4[],2,0)</f>
        <v>Бюджетные средства (Бюджет муниципального образования)</v>
      </c>
      <c r="Y178" s="27" t="str">
        <f>VLOOKUP(Результат[[#This Row],[Тип средств]],Таблица4[],3,0)</f>
        <v>Местный бюджет</v>
      </c>
      <c r="Z178" s="27" t="str">
        <f>IF(LEFT(Результат[[#This Row],[ЦСР]],2)="06",VLOOKUP(Результат[[#This Row],[ЦСР]],Таблица3[[ЦСР]:[Пункт подпрограммы]],4,0),"")</f>
        <v>1.1.4</v>
      </c>
      <c r="AA1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27"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27" t="str">
        <f>VLOOKUP(Результат[[#This Row],[Тип средств]],Таблица4[],2,0)</f>
        <v>Бюджетные средства (Бюджет муниципального образования)</v>
      </c>
      <c r="Y179" s="27" t="str">
        <f>VLOOKUP(Результат[[#This Row],[Тип средств]],Таблица4[],3,0)</f>
        <v>Местный бюджет</v>
      </c>
      <c r="Z179" s="27" t="str">
        <f>IF(LEFT(Результат[[#This Row],[ЦСР]],2)="06",VLOOKUP(Результат[[#This Row],[ЦСР]],Таблица3[[ЦСР]:[Пункт подпрограммы]],4,0),"")</f>
        <v>1.1.4</v>
      </c>
      <c r="AA1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27"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27" t="str">
        <f>VLOOKUP(Результат[[#This Row],[Тип средств]],Таблица4[],2,0)</f>
        <v>Бюджетные средства (Бюджет муниципального образования)</v>
      </c>
      <c r="Y180" s="27" t="str">
        <f>VLOOKUP(Результат[[#This Row],[Тип средств]],Таблица4[],3,0)</f>
        <v>Местный бюджет</v>
      </c>
      <c r="Z180" s="27" t="str">
        <f>IF(LEFT(Результат[[#This Row],[ЦСР]],2)="06",VLOOKUP(Результат[[#This Row],[ЦСР]],Таблица3[[ЦСР]:[Пункт подпрограммы]],4,0),"")</f>
        <v>1.1.4</v>
      </c>
      <c r="AA1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27"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27" t="str">
        <f>VLOOKUP(Результат[[#This Row],[Тип средств]],Таблица4[],2,0)</f>
        <v>Бюджетные средства (Бюджет муниципального образования)</v>
      </c>
      <c r="Y181" s="27" t="str">
        <f>VLOOKUP(Результат[[#This Row],[Тип средств]],Таблица4[],3,0)</f>
        <v>Местный бюджет</v>
      </c>
      <c r="Z181" s="27" t="str">
        <f>IF(LEFT(Результат[[#This Row],[ЦСР]],2)="06",VLOOKUP(Результат[[#This Row],[ЦСР]],Таблица3[[ЦСР]:[Пункт подпрограммы]],4,0),"")</f>
        <v>1.1.4</v>
      </c>
      <c r="AA1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27"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27" t="str">
        <f>VLOOKUP(Результат[[#This Row],[Тип средств]],Таблица4[],2,0)</f>
        <v>Бюджетные средства (Бюджет муниципального образования)</v>
      </c>
      <c r="Y182" s="27" t="str">
        <f>VLOOKUP(Результат[[#This Row],[Тип средств]],Таблица4[],3,0)</f>
        <v>Местный бюджет</v>
      </c>
      <c r="Z182" s="27" t="str">
        <f>IF(LEFT(Результат[[#This Row],[ЦСР]],2)="06",VLOOKUP(Результат[[#This Row],[ЦСР]],Таблица3[[ЦСР]:[Пункт подпрограммы]],4,0),"")</f>
        <v>1.1.4</v>
      </c>
      <c r="AA1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27"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27" t="str">
        <f>VLOOKUP(Результат[[#This Row],[Тип средств]],Таблица4[],2,0)</f>
        <v>Бюджетные средства (Бюджет муниципального образования)</v>
      </c>
      <c r="Y183" s="27" t="str">
        <f>VLOOKUP(Результат[[#This Row],[Тип средств]],Таблица4[],3,0)</f>
        <v>Местный бюджет</v>
      </c>
      <c r="Z183" s="27" t="str">
        <f>IF(LEFT(Результат[[#This Row],[ЦСР]],2)="06",VLOOKUP(Результат[[#This Row],[ЦСР]],Таблица3[[ЦСР]:[Пункт подпрограммы]],4,0),"")</f>
        <v>1.1.4</v>
      </c>
      <c r="AA1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27"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27" t="str">
        <f>VLOOKUP(Результат[[#This Row],[Тип средств]],Таблица4[],2,0)</f>
        <v>Бюджетные средства (Бюджет муниципального образования)</v>
      </c>
      <c r="Y184" s="27" t="str">
        <f>VLOOKUP(Результат[[#This Row],[Тип средств]],Таблица4[],3,0)</f>
        <v>Местный бюджет</v>
      </c>
      <c r="Z184" s="27" t="str">
        <f>IF(LEFT(Результат[[#This Row],[ЦСР]],2)="06",VLOOKUP(Результат[[#This Row],[ЦСР]],Таблица3[[ЦСР]:[Пункт подпрограммы]],4,0),"")</f>
        <v>1.1.4</v>
      </c>
      <c r="AA1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27"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27" t="str">
        <f>VLOOKUP(Результат[[#This Row],[Тип средств]],Таблица4[],2,0)</f>
        <v>Бюджетные средства (Бюджет муниципального образования)</v>
      </c>
      <c r="Y185" s="27" t="str">
        <f>VLOOKUP(Результат[[#This Row],[Тип средств]],Таблица4[],3,0)</f>
        <v>Местный бюджет</v>
      </c>
      <c r="Z185" s="27" t="str">
        <f>IF(LEFT(Результат[[#This Row],[ЦСР]],2)="06",VLOOKUP(Результат[[#This Row],[ЦСР]],Таблица3[[ЦСР]:[Пункт подпрограммы]],4,0),"")</f>
        <v>1.1.4</v>
      </c>
      <c r="AA1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27"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27" t="str">
        <f>VLOOKUP(Результат[[#This Row],[Тип средств]],Таблица4[],2,0)</f>
        <v>Бюджетные средства (Бюджет муниципального образования)</v>
      </c>
      <c r="Y186" s="27" t="str">
        <f>VLOOKUP(Результат[[#This Row],[Тип средств]],Таблица4[],3,0)</f>
        <v>Местный бюджет</v>
      </c>
      <c r="Z186" s="27" t="str">
        <f>IF(LEFT(Результат[[#This Row],[ЦСР]],2)="06",VLOOKUP(Результат[[#This Row],[ЦСР]],Таблица3[[ЦСР]:[Пункт подпрограммы]],4,0),"")</f>
        <v>1.1.4</v>
      </c>
      <c r="AA1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27"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27" t="str">
        <f>VLOOKUP(Результат[[#This Row],[Тип средств]],Таблица4[],2,0)</f>
        <v>Бюджетные средства (Бюджет муниципального образования)</v>
      </c>
      <c r="Y187" s="27" t="str">
        <f>VLOOKUP(Результат[[#This Row],[Тип средств]],Таблица4[],3,0)</f>
        <v>Местный бюджет</v>
      </c>
      <c r="Z187" s="27" t="str">
        <f>IF(LEFT(Результат[[#This Row],[ЦСР]],2)="06",VLOOKUP(Результат[[#This Row],[ЦСР]],Таблица3[[ЦСР]:[Пункт подпрограммы]],4,0),"")</f>
        <v>1.1.4</v>
      </c>
      <c r="AA1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27"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27" t="str">
        <f>VLOOKUP(Результат[[#This Row],[Тип средств]],Таблица4[],2,0)</f>
        <v>Бюджетные средства (Бюджет муниципального образования)</v>
      </c>
      <c r="Y188" s="27" t="str">
        <f>VLOOKUP(Результат[[#This Row],[Тип средств]],Таблица4[],3,0)</f>
        <v>Местный бюджет</v>
      </c>
      <c r="Z188" s="27" t="str">
        <f>IF(LEFT(Результат[[#This Row],[ЦСР]],2)="06",VLOOKUP(Результат[[#This Row],[ЦСР]],Таблица3[[ЦСР]:[Пункт подпрограммы]],4,0),"")</f>
        <v>1.1.4</v>
      </c>
      <c r="AA1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27"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27" t="str">
        <f>VLOOKUP(Результат[[#This Row],[Тип средств]],Таблица4[],2,0)</f>
        <v>Бюджетные средства (Бюджет муниципального образования)</v>
      </c>
      <c r="Y189" s="27" t="str">
        <f>VLOOKUP(Результат[[#This Row],[Тип средств]],Таблица4[],3,0)</f>
        <v>Местный бюджет</v>
      </c>
      <c r="Z189" s="27" t="str">
        <f>IF(LEFT(Результат[[#This Row],[ЦСР]],2)="06",VLOOKUP(Результат[[#This Row],[ЦСР]],Таблица3[[ЦСР]:[Пункт подпрограммы]],4,0),"")</f>
        <v>1.1.4</v>
      </c>
      <c r="AA1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27"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27" t="str">
        <f>VLOOKUP(Результат[[#This Row],[Тип средств]],Таблица4[],2,0)</f>
        <v>Бюджетные средства (Бюджет муниципального образования)</v>
      </c>
      <c r="Y190" s="27" t="str">
        <f>VLOOKUP(Результат[[#This Row],[Тип средств]],Таблица4[],3,0)</f>
        <v>Местный бюджет</v>
      </c>
      <c r="Z190" s="27" t="str">
        <f>IF(LEFT(Результат[[#This Row],[ЦСР]],2)="06",VLOOKUP(Результат[[#This Row],[ЦСР]],Таблица3[[ЦСР]:[Пункт подпрограммы]],4,0),"")</f>
        <v>1.1.4</v>
      </c>
      <c r="AA1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27"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27" t="str">
        <f>VLOOKUP(Результат[[#This Row],[Тип средств]],Таблица4[],2,0)</f>
        <v>Бюджетные средства (Бюджет муниципального образования)</v>
      </c>
      <c r="Y191" s="27" t="str">
        <f>VLOOKUP(Результат[[#This Row],[Тип средств]],Таблица4[],3,0)</f>
        <v>Местный бюджет</v>
      </c>
      <c r="Z191" s="27" t="str">
        <f>IF(LEFT(Результат[[#This Row],[ЦСР]],2)="06",VLOOKUP(Результат[[#This Row],[ЦСР]],Таблица3[[ЦСР]:[Пункт подпрограммы]],4,0),"")</f>
        <v>1.1.4</v>
      </c>
      <c r="AA1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27"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27" t="str">
        <f>VLOOKUP(Результат[[#This Row],[Тип средств]],Таблица4[],2,0)</f>
        <v>Бюджетные средства (Бюджет муниципального образования)</v>
      </c>
      <c r="Y192" s="27" t="str">
        <f>VLOOKUP(Результат[[#This Row],[Тип средств]],Таблица4[],3,0)</f>
        <v>Местный бюджет</v>
      </c>
      <c r="Z192" s="27" t="str">
        <f>IF(LEFT(Результат[[#This Row],[ЦСР]],2)="06",VLOOKUP(Результат[[#This Row],[ЦСР]],Таблица3[[ЦСР]:[Пункт подпрограммы]],4,0),"")</f>
        <v>1.1.4</v>
      </c>
      <c r="AA1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27"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27" t="str">
        <f>VLOOKUP(Результат[[#This Row],[Тип средств]],Таблица4[],2,0)</f>
        <v>Бюджетные средства (Бюджет муниципального образования)</v>
      </c>
      <c r="Y193" s="27" t="str">
        <f>VLOOKUP(Результат[[#This Row],[Тип средств]],Таблица4[],3,0)</f>
        <v>Местный бюджет</v>
      </c>
      <c r="Z193" s="27" t="str">
        <f>IF(LEFT(Результат[[#This Row],[ЦСР]],2)="06",VLOOKUP(Результат[[#This Row],[ЦСР]],Таблица3[[ЦСР]:[Пункт подпрограммы]],4,0),"")</f>
        <v>1.1.4</v>
      </c>
      <c r="AA1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27"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27" t="str">
        <f>VLOOKUP(Результат[[#This Row],[Тип средств]],Таблица4[],2,0)</f>
        <v>Бюджетные средства (Бюджет муниципального образования)</v>
      </c>
      <c r="Y194" s="27" t="str">
        <f>VLOOKUP(Результат[[#This Row],[Тип средств]],Таблица4[],3,0)</f>
        <v>Местный бюджет</v>
      </c>
      <c r="Z194" s="27" t="str">
        <f>IF(LEFT(Результат[[#This Row],[ЦСР]],2)="06",VLOOKUP(Результат[[#This Row],[ЦСР]],Таблица3[[ЦСР]:[Пункт подпрограммы]],4,0),"")</f>
        <v>1.1.4</v>
      </c>
      <c r="AA1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27"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27" t="str">
        <f>VLOOKUP(Результат[[#This Row],[Тип средств]],Таблица4[],2,0)</f>
        <v>Бюджетные средства (Бюджет муниципального образования)</v>
      </c>
      <c r="Y195" s="27" t="str">
        <f>VLOOKUP(Результат[[#This Row],[Тип средств]],Таблица4[],3,0)</f>
        <v>Местный бюджет</v>
      </c>
      <c r="Z195" s="27" t="str">
        <f>IF(LEFT(Результат[[#This Row],[ЦСР]],2)="06",VLOOKUP(Результат[[#This Row],[ЦСР]],Таблица3[[ЦСР]:[Пункт подпрограммы]],4,0),"")</f>
        <v>1.1.4</v>
      </c>
      <c r="AA1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27"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27" t="str">
        <f>VLOOKUP(Результат[[#This Row],[Тип средств]],Таблица4[],2,0)</f>
        <v>Бюджетные средства (Бюджет муниципального образования)</v>
      </c>
      <c r="Y196" s="27" t="str">
        <f>VLOOKUP(Результат[[#This Row],[Тип средств]],Таблица4[],3,0)</f>
        <v>Местный бюджет</v>
      </c>
      <c r="Z196" s="27" t="str">
        <f>IF(LEFT(Результат[[#This Row],[ЦСР]],2)="06",VLOOKUP(Результат[[#This Row],[ЦСР]],Таблица3[[ЦСР]:[Пункт подпрограммы]],4,0),"")</f>
        <v>1.1.4</v>
      </c>
      <c r="AA1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27"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27" t="str">
        <f>VLOOKUP(Результат[[#This Row],[Тип средств]],Таблица4[],2,0)</f>
        <v>Бюджетные средства (Бюджет муниципального образования)</v>
      </c>
      <c r="Y197" s="27" t="str">
        <f>VLOOKUP(Результат[[#This Row],[Тип средств]],Таблица4[],3,0)</f>
        <v>Местный бюджет</v>
      </c>
      <c r="Z197" s="27" t="str">
        <f>IF(LEFT(Результат[[#This Row],[ЦСР]],2)="06",VLOOKUP(Результат[[#This Row],[ЦСР]],Таблица3[[ЦСР]:[Пункт подпрограммы]],4,0),"")</f>
        <v>1.1.4</v>
      </c>
      <c r="AA1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27"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27" t="str">
        <f>VLOOKUP(Результат[[#This Row],[Тип средств]],Таблица4[],2,0)</f>
        <v>Бюджетные средства (Бюджет муниципального образования)</v>
      </c>
      <c r="Y198" s="27" t="str">
        <f>VLOOKUP(Результат[[#This Row],[Тип средств]],Таблица4[],3,0)</f>
        <v>Местный бюджет</v>
      </c>
      <c r="Z198" s="27" t="str">
        <f>IF(LEFT(Результат[[#This Row],[ЦСР]],2)="06",VLOOKUP(Результат[[#This Row],[ЦСР]],Таблица3[[ЦСР]:[Пункт подпрограммы]],4,0),"")</f>
        <v>1.1.4</v>
      </c>
      <c r="AA1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27"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27" t="str">
        <f>VLOOKUP(Результат[[#This Row],[Тип средств]],Таблица4[],2,0)</f>
        <v>Бюджетные средства (Бюджет муниципального образования)</v>
      </c>
      <c r="Y199" s="27" t="str">
        <f>VLOOKUP(Результат[[#This Row],[Тип средств]],Таблица4[],3,0)</f>
        <v>Местный бюджет</v>
      </c>
      <c r="Z199" s="27" t="str">
        <f>IF(LEFT(Результат[[#This Row],[ЦСР]],2)="06",VLOOKUP(Результат[[#This Row],[ЦСР]],Таблица3[[ЦСР]:[Пункт подпрограммы]],4,0),"")</f>
        <v>1.1.4</v>
      </c>
      <c r="AA1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27"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27" t="str">
        <f>VLOOKUP(Результат[[#This Row],[Тип средств]],Таблица4[],2,0)</f>
        <v>Бюджетные средства (Бюджет муниципального образования)</v>
      </c>
      <c r="Y200" s="27" t="str">
        <f>VLOOKUP(Результат[[#This Row],[Тип средств]],Таблица4[],3,0)</f>
        <v>Местный бюджет</v>
      </c>
      <c r="Z200" s="27" t="str">
        <f>IF(LEFT(Результат[[#This Row],[ЦСР]],2)="06",VLOOKUP(Результат[[#This Row],[ЦСР]],Таблица3[[ЦСР]:[Пункт подпрограммы]],4,0),"")</f>
        <v>1.1.4</v>
      </c>
      <c r="AA2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27"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27" t="str">
        <f>VLOOKUP(Результат[[#This Row],[Тип средств]],Таблица4[],2,0)</f>
        <v>Бюджетные средства (Бюджет муниципального образования)</v>
      </c>
      <c r="Y201" s="27" t="str">
        <f>VLOOKUP(Результат[[#This Row],[Тип средств]],Таблица4[],3,0)</f>
        <v>Местный бюджет</v>
      </c>
      <c r="Z201" s="27" t="str">
        <f>IF(LEFT(Результат[[#This Row],[ЦСР]],2)="06",VLOOKUP(Результат[[#This Row],[ЦСР]],Таблица3[[ЦСР]:[Пункт подпрограммы]],4,0),"")</f>
        <v>1.1.4</v>
      </c>
      <c r="AA2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27"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27" t="str">
        <f>VLOOKUP(Результат[[#This Row],[Тип средств]],Таблица4[],2,0)</f>
        <v>Бюджетные средства (Бюджет муниципального образования)</v>
      </c>
      <c r="Y202" s="27" t="str">
        <f>VLOOKUP(Результат[[#This Row],[Тип средств]],Таблица4[],3,0)</f>
        <v>Местный бюджет</v>
      </c>
      <c r="Z202" s="27" t="str">
        <f>IF(LEFT(Результат[[#This Row],[ЦСР]],2)="06",VLOOKUP(Результат[[#This Row],[ЦСР]],Таблица3[[ЦСР]:[Пункт подпрограммы]],4,0),"")</f>
        <v>1.1.4</v>
      </c>
      <c r="AA2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27"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27" t="str">
        <f>VLOOKUP(Результат[[#This Row],[Тип средств]],Таблица4[],2,0)</f>
        <v>Бюджетные средства (Бюджет муниципального образования)</v>
      </c>
      <c r="Y203" s="27" t="str">
        <f>VLOOKUP(Результат[[#This Row],[Тип средств]],Таблица4[],3,0)</f>
        <v>Местный бюджет</v>
      </c>
      <c r="Z203" s="27" t="str">
        <f>IF(LEFT(Результат[[#This Row],[ЦСР]],2)="06",VLOOKUP(Результат[[#This Row],[ЦСР]],Таблица3[[ЦСР]:[Пункт подпрограммы]],4,0),"")</f>
        <v>1.1.4</v>
      </c>
      <c r="AA2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27"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27" t="str">
        <f>VLOOKUP(Результат[[#This Row],[Тип средств]],Таблица4[],2,0)</f>
        <v>Бюджетные средства (Бюджет муниципального образования)</v>
      </c>
      <c r="Y204" s="27" t="str">
        <f>VLOOKUP(Результат[[#This Row],[Тип средств]],Таблица4[],3,0)</f>
        <v>Местный бюджет</v>
      </c>
      <c r="Z204" s="27" t="str">
        <f>IF(LEFT(Результат[[#This Row],[ЦСР]],2)="06",VLOOKUP(Результат[[#This Row],[ЦСР]],Таблица3[[ЦСР]:[Пункт подпрограммы]],4,0),"")</f>
        <v>1.1.4</v>
      </c>
      <c r="AA2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27"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27" t="str">
        <f>VLOOKUP(Результат[[#This Row],[Тип средств]],Таблица4[],2,0)</f>
        <v>Бюджетные средства (Бюджет муниципального образования)</v>
      </c>
      <c r="Y205" s="27" t="str">
        <f>VLOOKUP(Результат[[#This Row],[Тип средств]],Таблица4[],3,0)</f>
        <v>Местный бюджет</v>
      </c>
      <c r="Z205" s="27" t="str">
        <f>IF(LEFT(Результат[[#This Row],[ЦСР]],2)="06",VLOOKUP(Результат[[#This Row],[ЦСР]],Таблица3[[ЦСР]:[Пункт подпрограммы]],4,0),"")</f>
        <v>1.1.4</v>
      </c>
      <c r="AA2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27"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27" t="str">
        <f>VLOOKUP(Результат[[#This Row],[Тип средств]],Таблица4[],2,0)</f>
        <v>Бюджетные средства (Бюджет муниципального образования)</v>
      </c>
      <c r="Y206" s="27" t="str">
        <f>VLOOKUP(Результат[[#This Row],[Тип средств]],Таблица4[],3,0)</f>
        <v>Местный бюджет</v>
      </c>
      <c r="Z206" s="27" t="str">
        <f>IF(LEFT(Результат[[#This Row],[ЦСР]],2)="06",VLOOKUP(Результат[[#This Row],[ЦСР]],Таблица3[[ЦСР]:[Пункт подпрограммы]],4,0),"")</f>
        <v>1.1.4</v>
      </c>
      <c r="AA2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27"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27" t="str">
        <f>VLOOKUP(Результат[[#This Row],[Тип средств]],Таблица4[],2,0)</f>
        <v>Бюджетные средства (Бюджет муниципального образования)</v>
      </c>
      <c r="Y207" s="27" t="str">
        <f>VLOOKUP(Результат[[#This Row],[Тип средств]],Таблица4[],3,0)</f>
        <v>Местный бюджет</v>
      </c>
      <c r="Z207" s="27" t="str">
        <f>IF(LEFT(Результат[[#This Row],[ЦСР]],2)="06",VLOOKUP(Результат[[#This Row],[ЦСР]],Таблица3[[ЦСР]:[Пункт подпрограммы]],4,0),"")</f>
        <v>1.1.4</v>
      </c>
      <c r="AA2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27"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27" t="str">
        <f>VLOOKUP(Результат[[#This Row],[Тип средств]],Таблица4[],2,0)</f>
        <v>Бюджетные средства (Бюджет муниципального образования)</v>
      </c>
      <c r="Y208" s="27" t="str">
        <f>VLOOKUP(Результат[[#This Row],[Тип средств]],Таблица4[],3,0)</f>
        <v>Местный бюджет</v>
      </c>
      <c r="Z208" s="27" t="str">
        <f>IF(LEFT(Результат[[#This Row],[ЦСР]],2)="06",VLOOKUP(Результат[[#This Row],[ЦСР]],Таблица3[[ЦСР]:[Пункт подпрограммы]],4,0),"")</f>
        <v>1.1.4</v>
      </c>
      <c r="AA2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27"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27" t="str">
        <f>VLOOKUP(Результат[[#This Row],[Тип средств]],Таблица4[],2,0)</f>
        <v>Бюджетные средства (Бюджет муниципального образования)</v>
      </c>
      <c r="Y209" s="27" t="str">
        <f>VLOOKUP(Результат[[#This Row],[Тип средств]],Таблица4[],3,0)</f>
        <v>Местный бюджет</v>
      </c>
      <c r="Z209" s="27" t="str">
        <f>IF(LEFT(Результат[[#This Row],[ЦСР]],2)="06",VLOOKUP(Результат[[#This Row],[ЦСР]],Таблица3[[ЦСР]:[Пункт подпрограммы]],4,0),"")</f>
        <v>1.1.4</v>
      </c>
      <c r="AA2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27"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27" t="str">
        <f>VLOOKUP(Результат[[#This Row],[Тип средств]],Таблица4[],2,0)</f>
        <v>Бюджетные средства (Бюджет муниципального образования)</v>
      </c>
      <c r="Y210" s="27" t="str">
        <f>VLOOKUP(Результат[[#This Row],[Тип средств]],Таблица4[],3,0)</f>
        <v>Местный бюджет</v>
      </c>
      <c r="Z210" s="27" t="str">
        <f>IF(LEFT(Результат[[#This Row],[ЦСР]],2)="06",VLOOKUP(Результат[[#This Row],[ЦСР]],Таблица3[[ЦСР]:[Пункт подпрограммы]],4,0),"")</f>
        <v>1.1.4</v>
      </c>
      <c r="AA2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27"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27" t="str">
        <f>VLOOKUP(Результат[[#This Row],[Тип средств]],Таблица4[],2,0)</f>
        <v>Бюджетные средства (Бюджет муниципального образования)</v>
      </c>
      <c r="Y211" s="27" t="str">
        <f>VLOOKUP(Результат[[#This Row],[Тип средств]],Таблица4[],3,0)</f>
        <v>Местный бюджет</v>
      </c>
      <c r="Z211" s="27" t="str">
        <f>IF(LEFT(Результат[[#This Row],[ЦСР]],2)="06",VLOOKUP(Результат[[#This Row],[ЦСР]],Таблица3[[ЦСР]:[Пункт подпрограммы]],4,0),"")</f>
        <v>1.1.4</v>
      </c>
      <c r="AA2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27"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27" t="str">
        <f>VLOOKUP(Результат[[#This Row],[Тип средств]],Таблица4[],2,0)</f>
        <v>Бюджетные средства (Бюджет муниципального образования)</v>
      </c>
      <c r="Y212" s="27" t="str">
        <f>VLOOKUP(Результат[[#This Row],[Тип средств]],Таблица4[],3,0)</f>
        <v>Местный бюджет</v>
      </c>
      <c r="Z212" s="27" t="str">
        <f>IF(LEFT(Результат[[#This Row],[ЦСР]],2)="06",VLOOKUP(Результат[[#This Row],[ЦСР]],Таблица3[[ЦСР]:[Пункт подпрограммы]],4,0),"")</f>
        <v>1.1.4</v>
      </c>
      <c r="AA2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27"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27" t="str">
        <f>VLOOKUP(Результат[[#This Row],[Тип средств]],Таблица4[],2,0)</f>
        <v>Бюджетные средства (Бюджет муниципального образования)</v>
      </c>
      <c r="Y213" s="27" t="str">
        <f>VLOOKUP(Результат[[#This Row],[Тип средств]],Таблица4[],3,0)</f>
        <v>Местный бюджет</v>
      </c>
      <c r="Z213" s="27" t="str">
        <f>IF(LEFT(Результат[[#This Row],[ЦСР]],2)="06",VLOOKUP(Результат[[#This Row],[ЦСР]],Таблица3[[ЦСР]:[Пункт подпрограммы]],4,0),"")</f>
        <v>1.1.4</v>
      </c>
      <c r="AA2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27"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27" t="str">
        <f>VLOOKUP(Результат[[#This Row],[Тип средств]],Таблица4[],2,0)</f>
        <v>Бюджетные средства (Бюджет муниципального образования)</v>
      </c>
      <c r="Y214" s="27" t="str">
        <f>VLOOKUP(Результат[[#This Row],[Тип средств]],Таблица4[],3,0)</f>
        <v>Местный бюджет</v>
      </c>
      <c r="Z214" s="27" t="str">
        <f>IF(LEFT(Результат[[#This Row],[ЦСР]],2)="06",VLOOKUP(Результат[[#This Row],[ЦСР]],Таблица3[[ЦСР]:[Пункт подпрограммы]],4,0),"")</f>
        <v>1.1.4</v>
      </c>
      <c r="AA2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27"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27" t="str">
        <f>VLOOKUP(Результат[[#This Row],[Тип средств]],Таблица4[],2,0)</f>
        <v>Бюджетные средства (Бюджет муниципального образования)</v>
      </c>
      <c r="Y215" s="27" t="str">
        <f>VLOOKUP(Результат[[#This Row],[Тип средств]],Таблица4[],3,0)</f>
        <v>Местный бюджет</v>
      </c>
      <c r="Z215" s="27" t="str">
        <f>IF(LEFT(Результат[[#This Row],[ЦСР]],2)="06",VLOOKUP(Результат[[#This Row],[ЦСР]],Таблица3[[ЦСР]:[Пункт подпрограммы]],4,0),"")</f>
        <v>1.1.4</v>
      </c>
      <c r="AA2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27"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27" t="str">
        <f>VLOOKUP(Результат[[#This Row],[Тип средств]],Таблица4[],2,0)</f>
        <v>Бюджетные средства (Бюджет муниципального образования)</v>
      </c>
      <c r="Y216" s="27" t="str">
        <f>VLOOKUP(Результат[[#This Row],[Тип средств]],Таблица4[],3,0)</f>
        <v>Местный бюджет</v>
      </c>
      <c r="Z216" s="27" t="str">
        <f>IF(LEFT(Результат[[#This Row],[ЦСР]],2)="06",VLOOKUP(Результат[[#This Row],[ЦСР]],Таблица3[[ЦСР]:[Пункт подпрограммы]],4,0),"")</f>
        <v>1.1.4</v>
      </c>
      <c r="AA2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27"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27" t="str">
        <f>VLOOKUP(Результат[[#This Row],[Тип средств]],Таблица4[],2,0)</f>
        <v>Бюджетные средства (Бюджет муниципального образования)</v>
      </c>
      <c r="Y217" s="27" t="str">
        <f>VLOOKUP(Результат[[#This Row],[Тип средств]],Таблица4[],3,0)</f>
        <v>Местный бюджет</v>
      </c>
      <c r="Z217" s="27" t="str">
        <f>IF(LEFT(Результат[[#This Row],[ЦСР]],2)="06",VLOOKUP(Результат[[#This Row],[ЦСР]],Таблица3[[ЦСР]:[Пункт подпрограммы]],4,0),"")</f>
        <v>1.1.4</v>
      </c>
      <c r="AA2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27"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27" t="str">
        <f>VLOOKUP(Результат[[#This Row],[Тип средств]],Таблица4[],2,0)</f>
        <v>Бюджетные средства (Бюджет муниципального образования)</v>
      </c>
      <c r="Y218" s="27" t="str">
        <f>VLOOKUP(Результат[[#This Row],[Тип средств]],Таблица4[],3,0)</f>
        <v>Местный бюджет</v>
      </c>
      <c r="Z218" s="27" t="str">
        <f>IF(LEFT(Результат[[#This Row],[ЦСР]],2)="06",VLOOKUP(Результат[[#This Row],[ЦСР]],Таблица3[[ЦСР]:[Пункт подпрограммы]],4,0),"")</f>
        <v>1.1.4</v>
      </c>
      <c r="AA2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27"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27" t="str">
        <f>VLOOKUP(Результат[[#This Row],[Тип средств]],Таблица4[],2,0)</f>
        <v>Бюджетные средства (Бюджет муниципального образования)</v>
      </c>
      <c r="Y219" s="27" t="str">
        <f>VLOOKUP(Результат[[#This Row],[Тип средств]],Таблица4[],3,0)</f>
        <v>Местный бюджет</v>
      </c>
      <c r="Z219" s="27" t="str">
        <f>IF(LEFT(Результат[[#This Row],[ЦСР]],2)="06",VLOOKUP(Результат[[#This Row],[ЦСР]],Таблица3[[ЦСР]:[Пункт подпрограммы]],4,0),"")</f>
        <v>1.1.4</v>
      </c>
      <c r="AA2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27"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27" t="str">
        <f>VLOOKUP(Результат[[#This Row],[Тип средств]],Таблица4[],2,0)</f>
        <v>Бюджетные средства (Бюджет муниципального образования)</v>
      </c>
      <c r="Y220" s="27" t="str">
        <f>VLOOKUP(Результат[[#This Row],[Тип средств]],Таблица4[],3,0)</f>
        <v>Местный бюджет</v>
      </c>
      <c r="Z220" s="27" t="str">
        <f>IF(LEFT(Результат[[#This Row],[ЦСР]],2)="06",VLOOKUP(Результат[[#This Row],[ЦСР]],Таблица3[[ЦСР]:[Пункт подпрограммы]],4,0),"")</f>
        <v>1.1.4</v>
      </c>
      <c r="AA2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27"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27" t="str">
        <f>VLOOKUP(Результат[[#This Row],[Тип средств]],Таблица4[],2,0)</f>
        <v>Бюджетные средства (Бюджет муниципального образования)</v>
      </c>
      <c r="Y221" s="27" t="str">
        <f>VLOOKUP(Результат[[#This Row],[Тип средств]],Таблица4[],3,0)</f>
        <v>Местный бюджет</v>
      </c>
      <c r="Z221" s="27" t="str">
        <f>IF(LEFT(Результат[[#This Row],[ЦСР]],2)="06",VLOOKUP(Результат[[#This Row],[ЦСР]],Таблица3[[ЦСР]:[Пункт подпрограммы]],4,0),"")</f>
        <v>1.1.4</v>
      </c>
      <c r="AA2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27"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27" t="str">
        <f>VLOOKUP(Результат[[#This Row],[Тип средств]],Таблица4[],2,0)</f>
        <v>Бюджетные средства (Бюджет муниципального образования)</v>
      </c>
      <c r="Y222" s="27" t="str">
        <f>VLOOKUP(Результат[[#This Row],[Тип средств]],Таблица4[],3,0)</f>
        <v>Местный бюджет</v>
      </c>
      <c r="Z222" s="27" t="str">
        <f>IF(LEFT(Результат[[#This Row],[ЦСР]],2)="06",VLOOKUP(Результат[[#This Row],[ЦСР]],Таблица3[[ЦСР]:[Пункт подпрограммы]],4,0),"")</f>
        <v>1.1.4</v>
      </c>
      <c r="AA2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27"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27" t="str">
        <f>VLOOKUP(Результат[[#This Row],[Тип средств]],Таблица4[],2,0)</f>
        <v>Бюджетные средства (Бюджет муниципального образования)</v>
      </c>
      <c r="Y223" s="27" t="str">
        <f>VLOOKUP(Результат[[#This Row],[Тип средств]],Таблица4[],3,0)</f>
        <v>Местный бюджет</v>
      </c>
      <c r="Z223" s="27" t="str">
        <f>IF(LEFT(Результат[[#This Row],[ЦСР]],2)="06",VLOOKUP(Результат[[#This Row],[ЦСР]],Таблица3[[ЦСР]:[Пункт подпрограммы]],4,0),"")</f>
        <v>1.1.4</v>
      </c>
      <c r="AA2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27"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27" t="str">
        <f>VLOOKUP(Результат[[#This Row],[Тип средств]],Таблица4[],2,0)</f>
        <v>Бюджетные средства (Бюджет муниципального образования)</v>
      </c>
      <c r="Y224" s="27" t="str">
        <f>VLOOKUP(Результат[[#This Row],[Тип средств]],Таблица4[],3,0)</f>
        <v>Местный бюджет</v>
      </c>
      <c r="Z224" s="27" t="str">
        <f>IF(LEFT(Результат[[#This Row],[ЦСР]],2)="06",VLOOKUP(Результат[[#This Row],[ЦСР]],Таблица3[[ЦСР]:[Пункт подпрограммы]],4,0),"")</f>
        <v>1.1.4</v>
      </c>
      <c r="AA2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27"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27" t="str">
        <f>VLOOKUP(Результат[[#This Row],[Тип средств]],Таблица4[],2,0)</f>
        <v>Бюджетные средства (Бюджет муниципального образования)</v>
      </c>
      <c r="Y225" s="27" t="str">
        <f>VLOOKUP(Результат[[#This Row],[Тип средств]],Таблица4[],3,0)</f>
        <v>Местный бюджет</v>
      </c>
      <c r="Z225" s="27" t="str">
        <f>IF(LEFT(Результат[[#This Row],[ЦСР]],2)="06",VLOOKUP(Результат[[#This Row],[ЦСР]],Таблица3[[ЦСР]:[Пункт подпрограммы]],4,0),"")</f>
        <v>1.1.4</v>
      </c>
      <c r="AA2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27"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27" t="str">
        <f>VLOOKUP(Результат[[#This Row],[Тип средств]],Таблица4[],2,0)</f>
        <v>Бюджетные средства (Бюджет муниципального образования)</v>
      </c>
      <c r="Y226" s="27" t="str">
        <f>VLOOKUP(Результат[[#This Row],[Тип средств]],Таблица4[],3,0)</f>
        <v>Местный бюджет</v>
      </c>
      <c r="Z226" s="27" t="str">
        <f>IF(LEFT(Результат[[#This Row],[ЦСР]],2)="06",VLOOKUP(Результат[[#This Row],[ЦСР]],Таблица3[[ЦСР]:[Пункт подпрограммы]],4,0),"")</f>
        <v>1.1.4</v>
      </c>
      <c r="AA2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27"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27" t="str">
        <f>VLOOKUP(Результат[[#This Row],[Тип средств]],Таблица4[],2,0)</f>
        <v>Бюджетные средства (Бюджет муниципального образования)</v>
      </c>
      <c r="Y227" s="27" t="str">
        <f>VLOOKUP(Результат[[#This Row],[Тип средств]],Таблица4[],3,0)</f>
        <v>Местный бюджет</v>
      </c>
      <c r="Z227" s="27" t="str">
        <f>IF(LEFT(Результат[[#This Row],[ЦСР]],2)="06",VLOOKUP(Результат[[#This Row],[ЦСР]],Таблица3[[ЦСР]:[Пункт подпрограммы]],4,0),"")</f>
        <v>1.1.4</v>
      </c>
      <c r="AA2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27"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27" t="str">
        <f>VLOOKUP(Результат[[#This Row],[Тип средств]],Таблица4[],2,0)</f>
        <v>Бюджетные средства (Бюджет муниципального образования)</v>
      </c>
      <c r="Y228" s="27" t="str">
        <f>VLOOKUP(Результат[[#This Row],[Тип средств]],Таблица4[],3,0)</f>
        <v>Местный бюджет</v>
      </c>
      <c r="Z228" s="27" t="str">
        <f>IF(LEFT(Результат[[#This Row],[ЦСР]],2)="06",VLOOKUP(Результат[[#This Row],[ЦСР]],Таблица3[[ЦСР]:[Пункт подпрограммы]],4,0),"")</f>
        <v>1.1.4</v>
      </c>
      <c r="AA2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27"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27" t="str">
        <f>VLOOKUP(Результат[[#This Row],[Тип средств]],Таблица4[],2,0)</f>
        <v>Бюджетные средства (Бюджет муниципального образования)</v>
      </c>
      <c r="Y229" s="27" t="str">
        <f>VLOOKUP(Результат[[#This Row],[Тип средств]],Таблица4[],3,0)</f>
        <v>Местный бюджет</v>
      </c>
      <c r="Z229" s="27" t="str">
        <f>IF(LEFT(Результат[[#This Row],[ЦСР]],2)="06",VLOOKUP(Результат[[#This Row],[ЦСР]],Таблица3[[ЦСР]:[Пункт подпрограммы]],4,0),"")</f>
        <v>1.1.4</v>
      </c>
      <c r="AA2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27"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27" t="str">
        <f>VLOOKUP(Результат[[#This Row],[Тип средств]],Таблица4[],2,0)</f>
        <v>Бюджетные средства (Бюджет муниципального образования)</v>
      </c>
      <c r="Y230" s="27" t="str">
        <f>VLOOKUP(Результат[[#This Row],[Тип средств]],Таблица4[],3,0)</f>
        <v>Местный бюджет</v>
      </c>
      <c r="Z230" s="27" t="str">
        <f>IF(LEFT(Результат[[#This Row],[ЦСР]],2)="06",VLOOKUP(Результат[[#This Row],[ЦСР]],Таблица3[[ЦСР]:[Пункт подпрограммы]],4,0),"")</f>
        <v>1.1.4</v>
      </c>
      <c r="AA2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27"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27" t="str">
        <f>VLOOKUP(Результат[[#This Row],[Тип средств]],Таблица4[],2,0)</f>
        <v>Бюджетные средства (Бюджет муниципального образования)</v>
      </c>
      <c r="Y231" s="27" t="str">
        <f>VLOOKUP(Результат[[#This Row],[Тип средств]],Таблица4[],3,0)</f>
        <v>Местный бюджет</v>
      </c>
      <c r="Z231" s="27" t="str">
        <f>IF(LEFT(Результат[[#This Row],[ЦСР]],2)="06",VLOOKUP(Результат[[#This Row],[ЦСР]],Таблица3[[ЦСР]:[Пункт подпрограммы]],4,0),"")</f>
        <v>1.1.4</v>
      </c>
      <c r="AA2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27"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27" t="str">
        <f>VLOOKUP(Результат[[#This Row],[Тип средств]],Таблица4[],2,0)</f>
        <v>Бюджетные средства (Бюджет муниципального образования)</v>
      </c>
      <c r="Y232" s="27" t="str">
        <f>VLOOKUP(Результат[[#This Row],[Тип средств]],Таблица4[],3,0)</f>
        <v>Местный бюджет</v>
      </c>
      <c r="Z232" s="27" t="str">
        <f>IF(LEFT(Результат[[#This Row],[ЦСР]],2)="06",VLOOKUP(Результат[[#This Row],[ЦСР]],Таблица3[[ЦСР]:[Пункт подпрограммы]],4,0),"")</f>
        <v>1.1.4</v>
      </c>
      <c r="AA2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27"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27" t="str">
        <f>VLOOKUP(Результат[[#This Row],[Тип средств]],Таблица4[],2,0)</f>
        <v>Бюджетные средства (Бюджет муниципального образования)</v>
      </c>
      <c r="Y233" s="27" t="str">
        <f>VLOOKUP(Результат[[#This Row],[Тип средств]],Таблица4[],3,0)</f>
        <v>Местный бюджет</v>
      </c>
      <c r="Z233" s="27" t="str">
        <f>IF(LEFT(Результат[[#This Row],[ЦСР]],2)="06",VLOOKUP(Результат[[#This Row],[ЦСР]],Таблица3[[ЦСР]:[Пункт подпрограммы]],4,0),"")</f>
        <v>1.1.4</v>
      </c>
      <c r="AA2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27"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27" t="str">
        <f>VLOOKUP(Результат[[#This Row],[Тип средств]],Таблица4[],2,0)</f>
        <v>Бюджетные средства (Бюджет муниципального образования)</v>
      </c>
      <c r="Y234" s="27" t="str">
        <f>VLOOKUP(Результат[[#This Row],[Тип средств]],Таблица4[],3,0)</f>
        <v>Местный бюджет</v>
      </c>
      <c r="Z234" s="27" t="str">
        <f>IF(LEFT(Результат[[#This Row],[ЦСР]],2)="06",VLOOKUP(Результат[[#This Row],[ЦСР]],Таблица3[[ЦСР]:[Пункт подпрограммы]],4,0),"")</f>
        <v>1.1.4</v>
      </c>
      <c r="AA2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27"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27" t="str">
        <f>VLOOKUP(Результат[[#This Row],[Тип средств]],Таблица4[],2,0)</f>
        <v>Бюджетные средства (Бюджет муниципального образования)</v>
      </c>
      <c r="Y235" s="27" t="str">
        <f>VLOOKUP(Результат[[#This Row],[Тип средств]],Таблица4[],3,0)</f>
        <v>Местный бюджет</v>
      </c>
      <c r="Z235" s="27" t="str">
        <f>IF(LEFT(Результат[[#This Row],[ЦСР]],2)="06",VLOOKUP(Результат[[#This Row],[ЦСР]],Таблица3[[ЦСР]:[Пункт подпрограммы]],4,0),"")</f>
        <v>1.1.4</v>
      </c>
      <c r="AA2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27"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27" t="str">
        <f>VLOOKUP(Результат[[#This Row],[Тип средств]],Таблица4[],2,0)</f>
        <v>Бюджетные средства (Бюджет муниципального образования)</v>
      </c>
      <c r="Y236" s="27" t="str">
        <f>VLOOKUP(Результат[[#This Row],[Тип средств]],Таблица4[],3,0)</f>
        <v>Местный бюджет</v>
      </c>
      <c r="Z236" s="27" t="str">
        <f>IF(LEFT(Результат[[#This Row],[ЦСР]],2)="06",VLOOKUP(Результат[[#This Row],[ЦСР]],Таблица3[[ЦСР]:[Пункт подпрограммы]],4,0),"")</f>
        <v>1.1.4</v>
      </c>
      <c r="AA2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27"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27" t="str">
        <f>VLOOKUP(Результат[[#This Row],[Тип средств]],Таблица4[],2,0)</f>
        <v>Бюджетные средства (Бюджет муниципального образования)</v>
      </c>
      <c r="Y237" s="27" t="str">
        <f>VLOOKUP(Результат[[#This Row],[Тип средств]],Таблица4[],3,0)</f>
        <v>Местный бюджет</v>
      </c>
      <c r="Z237" s="27" t="str">
        <f>IF(LEFT(Результат[[#This Row],[ЦСР]],2)="06",VLOOKUP(Результат[[#This Row],[ЦСР]],Таблица3[[ЦСР]:[Пункт подпрограммы]],4,0),"")</f>
        <v>1.1.4</v>
      </c>
      <c r="AA2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27"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27" t="str">
        <f>VLOOKUP(Результат[[#This Row],[Тип средств]],Таблица4[],2,0)</f>
        <v>Бюджетные средства (Бюджет муниципального образования)</v>
      </c>
      <c r="Y238" s="27" t="str">
        <f>VLOOKUP(Результат[[#This Row],[Тип средств]],Таблица4[],3,0)</f>
        <v>Местный бюджет</v>
      </c>
      <c r="Z238" s="27" t="str">
        <f>IF(LEFT(Результат[[#This Row],[ЦСР]],2)="06",VLOOKUP(Результат[[#This Row],[ЦСР]],Таблица3[[ЦСР]:[Пункт подпрограммы]],4,0),"")</f>
        <v>1.1.4</v>
      </c>
      <c r="AA2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27"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27" t="str">
        <f>VLOOKUP(Результат[[#This Row],[Тип средств]],Таблица4[],2,0)</f>
        <v>Бюджетные средства (Бюджет муниципального образования)</v>
      </c>
      <c r="Y239" s="27" t="str">
        <f>VLOOKUP(Результат[[#This Row],[Тип средств]],Таблица4[],3,0)</f>
        <v>Местный бюджет</v>
      </c>
      <c r="Z239" s="27" t="str">
        <f>IF(LEFT(Результат[[#This Row],[ЦСР]],2)="06",VLOOKUP(Результат[[#This Row],[ЦСР]],Таблица3[[ЦСР]:[Пункт подпрограммы]],4,0),"")</f>
        <v>1.1.4</v>
      </c>
      <c r="AA2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27"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27" t="str">
        <f>VLOOKUP(Результат[[#This Row],[Тип средств]],Таблица4[],2,0)</f>
        <v>Бюджетные средства (Бюджет муниципального образования)</v>
      </c>
      <c r="Y240" s="27" t="str">
        <f>VLOOKUP(Результат[[#This Row],[Тип средств]],Таблица4[],3,0)</f>
        <v>Местный бюджет</v>
      </c>
      <c r="Z240" s="27" t="str">
        <f>IF(LEFT(Результат[[#This Row],[ЦСР]],2)="06",VLOOKUP(Результат[[#This Row],[ЦСР]],Таблица3[[ЦСР]:[Пункт подпрограммы]],4,0),"")</f>
        <v>1.1.4</v>
      </c>
      <c r="AA2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27"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27" t="str">
        <f>VLOOKUP(Результат[[#This Row],[Тип средств]],Таблица4[],2,0)</f>
        <v>Бюджетные средства (Бюджет муниципального образования)</v>
      </c>
      <c r="Y241" s="27" t="str">
        <f>VLOOKUP(Результат[[#This Row],[Тип средств]],Таблица4[],3,0)</f>
        <v>Местный бюджет</v>
      </c>
      <c r="Z241" s="27" t="str">
        <f>IF(LEFT(Результат[[#This Row],[ЦСР]],2)="06",VLOOKUP(Результат[[#This Row],[ЦСР]],Таблица3[[ЦСР]:[Пункт подпрограммы]],4,0),"")</f>
        <v>1.1.4</v>
      </c>
      <c r="AA2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27"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27" t="str">
        <f>VLOOKUP(Результат[[#This Row],[Тип средств]],Таблица4[],2,0)</f>
        <v>Бюджетные средства (Бюджет муниципального образования)</v>
      </c>
      <c r="Y242" s="27" t="str">
        <f>VLOOKUP(Результат[[#This Row],[Тип средств]],Таблица4[],3,0)</f>
        <v>Местный бюджет</v>
      </c>
      <c r="Z242" s="27" t="str">
        <f>IF(LEFT(Результат[[#This Row],[ЦСР]],2)="06",VLOOKUP(Результат[[#This Row],[ЦСР]],Таблица3[[ЦСР]:[Пункт подпрограммы]],4,0),"")</f>
        <v>1.1.4</v>
      </c>
      <c r="AA2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27"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27" t="str">
        <f>VLOOKUP(Результат[[#This Row],[Тип средств]],Таблица4[],2,0)</f>
        <v>Бюджетные средства (Бюджет муниципального образования)</v>
      </c>
      <c r="Y243" s="27" t="str">
        <f>VLOOKUP(Результат[[#This Row],[Тип средств]],Таблица4[],3,0)</f>
        <v>Местный бюджет</v>
      </c>
      <c r="Z243" s="27" t="str">
        <f>IF(LEFT(Результат[[#This Row],[ЦСР]],2)="06",VLOOKUP(Результат[[#This Row],[ЦСР]],Таблица3[[ЦСР]:[Пункт подпрограммы]],4,0),"")</f>
        <v>1.1.4</v>
      </c>
      <c r="AA2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27"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27" t="str">
        <f>VLOOKUP(Результат[[#This Row],[Тип средств]],Таблица4[],2,0)</f>
        <v>Бюджетные средства (Бюджет муниципального образования)</v>
      </c>
      <c r="Y244" s="27" t="str">
        <f>VLOOKUP(Результат[[#This Row],[Тип средств]],Таблица4[],3,0)</f>
        <v>Местный бюджет</v>
      </c>
      <c r="Z244" s="27" t="str">
        <f>IF(LEFT(Результат[[#This Row],[ЦСР]],2)="06",VLOOKUP(Результат[[#This Row],[ЦСР]],Таблица3[[ЦСР]:[Пункт подпрограммы]],4,0),"")</f>
        <v>1.1.4</v>
      </c>
      <c r="AA2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27"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27" t="str">
        <f>VLOOKUP(Результат[[#This Row],[Тип средств]],Таблица4[],2,0)</f>
        <v>Бюджетные средства (Бюджет муниципального образования)</v>
      </c>
      <c r="Y245" s="27" t="str">
        <f>VLOOKUP(Результат[[#This Row],[Тип средств]],Таблица4[],3,0)</f>
        <v>Местный бюджет</v>
      </c>
      <c r="Z245" s="27" t="str">
        <f>IF(LEFT(Результат[[#This Row],[ЦСР]],2)="06",VLOOKUP(Результат[[#This Row],[ЦСР]],Таблица3[[ЦСР]:[Пункт подпрограммы]],4,0),"")</f>
        <v>1.1.4</v>
      </c>
      <c r="AA2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27"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27" t="str">
        <f>VLOOKUP(Результат[[#This Row],[Тип средств]],Таблица4[],2,0)</f>
        <v>Бюджетные средства (Бюджет муниципального образования)</v>
      </c>
      <c r="Y246" s="27" t="str">
        <f>VLOOKUP(Результат[[#This Row],[Тип средств]],Таблица4[],3,0)</f>
        <v>Местный бюджет</v>
      </c>
      <c r="Z246" s="27" t="str">
        <f>IF(LEFT(Результат[[#This Row],[ЦСР]],2)="06",VLOOKUP(Результат[[#This Row],[ЦСР]],Таблица3[[ЦСР]:[Пункт подпрограммы]],4,0),"")</f>
        <v>1.1.4</v>
      </c>
      <c r="AA2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27"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27" t="str">
        <f>VLOOKUP(Результат[[#This Row],[Тип средств]],Таблица4[],2,0)</f>
        <v>Бюджетные средства (Бюджет муниципального образования)</v>
      </c>
      <c r="Y247" s="27" t="str">
        <f>VLOOKUP(Результат[[#This Row],[Тип средств]],Таблица4[],3,0)</f>
        <v>Местный бюджет</v>
      </c>
      <c r="Z247" s="27" t="str">
        <f>IF(LEFT(Результат[[#This Row],[ЦСР]],2)="06",VLOOKUP(Результат[[#This Row],[ЦСР]],Таблица3[[ЦСР]:[Пункт подпрограммы]],4,0),"")</f>
        <v>1.1.4</v>
      </c>
      <c r="AA2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27"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27" t="str">
        <f>VLOOKUP(Результат[[#This Row],[Тип средств]],Таблица4[],2,0)</f>
        <v>Бюджетные средства (Бюджет муниципального образования)</v>
      </c>
      <c r="Y248" s="27" t="str">
        <f>VLOOKUP(Результат[[#This Row],[Тип средств]],Таблица4[],3,0)</f>
        <v>Местный бюджет</v>
      </c>
      <c r="Z248" s="27" t="str">
        <f>IF(LEFT(Результат[[#This Row],[ЦСР]],2)="06",VLOOKUP(Результат[[#This Row],[ЦСР]],Таблица3[[ЦСР]:[Пункт подпрограммы]],4,0),"")</f>
        <v>1.1.4</v>
      </c>
      <c r="AA2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27"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27" t="str">
        <f>VLOOKUP(Результат[[#This Row],[Тип средств]],Таблица4[],2,0)</f>
        <v>Бюджетные средства (Бюджет муниципального образования)</v>
      </c>
      <c r="Y249" s="27" t="str">
        <f>VLOOKUP(Результат[[#This Row],[Тип средств]],Таблица4[],3,0)</f>
        <v>Местный бюджет</v>
      </c>
      <c r="Z249" s="27" t="str">
        <f>IF(LEFT(Результат[[#This Row],[ЦСР]],2)="06",VLOOKUP(Результат[[#This Row],[ЦСР]],Таблица3[[ЦСР]:[Пункт подпрограммы]],4,0),"")</f>
        <v>1.1.4</v>
      </c>
      <c r="AA2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27"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27" t="str">
        <f>VLOOKUP(Результат[[#This Row],[Тип средств]],Таблица4[],2,0)</f>
        <v>Бюджетные средства (Бюджет муниципального образования)</v>
      </c>
      <c r="Y250" s="27" t="str">
        <f>VLOOKUP(Результат[[#This Row],[Тип средств]],Таблица4[],3,0)</f>
        <v>Местный бюджет</v>
      </c>
      <c r="Z250" s="27" t="str">
        <f>IF(LEFT(Результат[[#This Row],[ЦСР]],2)="06",VLOOKUP(Результат[[#This Row],[ЦСР]],Таблица3[[ЦСР]:[Пункт подпрограммы]],4,0),"")</f>
        <v>1.1.4</v>
      </c>
      <c r="AA2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27"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27" t="str">
        <f>VLOOKUP(Результат[[#This Row],[Тип средств]],Таблица4[],2,0)</f>
        <v>Бюджетные средства (Бюджет муниципального образования)</v>
      </c>
      <c r="Y251" s="27" t="str">
        <f>VLOOKUP(Результат[[#This Row],[Тип средств]],Таблица4[],3,0)</f>
        <v>Местный бюджет</v>
      </c>
      <c r="Z251" s="27" t="str">
        <f>IF(LEFT(Результат[[#This Row],[ЦСР]],2)="06",VLOOKUP(Результат[[#This Row],[ЦСР]],Таблица3[[ЦСР]:[Пункт подпрограммы]],4,0),"")</f>
        <v>1.1.4</v>
      </c>
      <c r="AA2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27"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27" t="str">
        <f>VLOOKUP(Результат[[#This Row],[Тип средств]],Таблица4[],2,0)</f>
        <v>Бюджетные средства (Бюджет муниципального образования)</v>
      </c>
      <c r="Y252" s="27" t="str">
        <f>VLOOKUP(Результат[[#This Row],[Тип средств]],Таблица4[],3,0)</f>
        <v>Местный бюджет</v>
      </c>
      <c r="Z252" s="27" t="str">
        <f>IF(LEFT(Результат[[#This Row],[ЦСР]],2)="06",VLOOKUP(Результат[[#This Row],[ЦСР]],Таблица3[[ЦСР]:[Пункт подпрограммы]],4,0),"")</f>
        <v>1.1.4</v>
      </c>
      <c r="AA2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27"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27" t="str">
        <f>VLOOKUP(Результат[[#This Row],[Тип средств]],Таблица4[],2,0)</f>
        <v>Бюджетные средства (Бюджет муниципального образования)</v>
      </c>
      <c r="Y253" s="27" t="str">
        <f>VLOOKUP(Результат[[#This Row],[Тип средств]],Таблица4[],3,0)</f>
        <v>Местный бюджет</v>
      </c>
      <c r="Z253" s="27" t="str">
        <f>IF(LEFT(Результат[[#This Row],[ЦСР]],2)="06",VLOOKUP(Результат[[#This Row],[ЦСР]],Таблица3[[ЦСР]:[Пункт подпрограммы]],4,0),"")</f>
        <v>1.1.4</v>
      </c>
      <c r="AA2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27"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27" t="str">
        <f>VLOOKUP(Результат[[#This Row],[Тип средств]],Таблица4[],2,0)</f>
        <v>Бюджетные средства (Бюджет муниципального образования)</v>
      </c>
      <c r="Y254" s="27" t="str">
        <f>VLOOKUP(Результат[[#This Row],[Тип средств]],Таблица4[],3,0)</f>
        <v>Местный бюджет</v>
      </c>
      <c r="Z254" s="27" t="str">
        <f>IF(LEFT(Результат[[#This Row],[ЦСР]],2)="06",VLOOKUP(Результат[[#This Row],[ЦСР]],Таблица3[[ЦСР]:[Пункт подпрограммы]],4,0),"")</f>
        <v>1.1.4</v>
      </c>
      <c r="AA2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27"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27" t="str">
        <f>VLOOKUP(Результат[[#This Row],[Тип средств]],Таблица4[],2,0)</f>
        <v>Бюджетные средства (Бюджет муниципального образования)</v>
      </c>
      <c r="Y255" s="27" t="str">
        <f>VLOOKUP(Результат[[#This Row],[Тип средств]],Таблица4[],3,0)</f>
        <v>Местный бюджет</v>
      </c>
      <c r="Z255" s="27" t="str">
        <f>IF(LEFT(Результат[[#This Row],[ЦСР]],2)="06",VLOOKUP(Результат[[#This Row],[ЦСР]],Таблица3[[ЦСР]:[Пункт подпрограммы]],4,0),"")</f>
        <v>1.1.4</v>
      </c>
      <c r="AA2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27"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27" t="str">
        <f>VLOOKUP(Результат[[#This Row],[Тип средств]],Таблица4[],2,0)</f>
        <v>Бюджетные средства (Бюджет муниципального образования)</v>
      </c>
      <c r="Y256" s="27" t="str">
        <f>VLOOKUP(Результат[[#This Row],[Тип средств]],Таблица4[],3,0)</f>
        <v>Местный бюджет</v>
      </c>
      <c r="Z256" s="27" t="str">
        <f>IF(LEFT(Результат[[#This Row],[ЦСР]],2)="06",VLOOKUP(Результат[[#This Row],[ЦСР]],Таблица3[[ЦСР]:[Пункт подпрограммы]],4,0),"")</f>
        <v>1.1.4</v>
      </c>
      <c r="AA2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27"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27" t="str">
        <f>VLOOKUP(Результат[[#This Row],[Тип средств]],Таблица4[],2,0)</f>
        <v>Бюджетные средства (Бюджет муниципального образования)</v>
      </c>
      <c r="Y257" s="27" t="str">
        <f>VLOOKUP(Результат[[#This Row],[Тип средств]],Таблица4[],3,0)</f>
        <v>Местный бюджет</v>
      </c>
      <c r="Z257" s="27" t="str">
        <f>IF(LEFT(Результат[[#This Row],[ЦСР]],2)="06",VLOOKUP(Результат[[#This Row],[ЦСР]],Таблица3[[ЦСР]:[Пункт подпрограммы]],4,0),"")</f>
        <v>1.1.4</v>
      </c>
      <c r="AA2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27"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27" t="str">
        <f>VLOOKUP(Результат[[#This Row],[Тип средств]],Таблица4[],2,0)</f>
        <v>Бюджетные средства (Бюджет муниципального образования)</v>
      </c>
      <c r="Y258" s="27" t="str">
        <f>VLOOKUP(Результат[[#This Row],[Тип средств]],Таблица4[],3,0)</f>
        <v>Местный бюджет</v>
      </c>
      <c r="Z258" s="27" t="str">
        <f>IF(LEFT(Результат[[#This Row],[ЦСР]],2)="06",VLOOKUP(Результат[[#This Row],[ЦСР]],Таблица3[[ЦСР]:[Пункт подпрограммы]],4,0),"")</f>
        <v>1.1.4</v>
      </c>
      <c r="AA2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27"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27" t="str">
        <f>VLOOKUP(Результат[[#This Row],[Тип средств]],Таблица4[],2,0)</f>
        <v>Бюджетные средства (Бюджет муниципального образования)</v>
      </c>
      <c r="Y259" s="27" t="str">
        <f>VLOOKUP(Результат[[#This Row],[Тип средств]],Таблица4[],3,0)</f>
        <v>Местный бюджет</v>
      </c>
      <c r="Z259" s="27" t="str">
        <f>IF(LEFT(Результат[[#This Row],[ЦСР]],2)="06",VLOOKUP(Результат[[#This Row],[ЦСР]],Таблица3[[ЦСР]:[Пункт подпрограммы]],4,0),"")</f>
        <v>1.1.4</v>
      </c>
      <c r="AA2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27"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27" t="str">
        <f>VLOOKUP(Результат[[#This Row],[Тип средств]],Таблица4[],2,0)</f>
        <v>Бюджетные средства (Бюджет муниципального образования)</v>
      </c>
      <c r="Y260" s="27" t="str">
        <f>VLOOKUP(Результат[[#This Row],[Тип средств]],Таблица4[],3,0)</f>
        <v>Местный бюджет</v>
      </c>
      <c r="Z260" s="27" t="str">
        <f>IF(LEFT(Результат[[#This Row],[ЦСР]],2)="06",VLOOKUP(Результат[[#This Row],[ЦСР]],Таблица3[[ЦСР]:[Пункт подпрограммы]],4,0),"")</f>
        <v>1.1.4</v>
      </c>
      <c r="AA2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27"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27" t="str">
        <f>VLOOKUP(Результат[[#This Row],[Тип средств]],Таблица4[],2,0)</f>
        <v>Бюджетные средства (Бюджет муниципального образования)</v>
      </c>
      <c r="Y261" s="27" t="str">
        <f>VLOOKUP(Результат[[#This Row],[Тип средств]],Таблица4[],3,0)</f>
        <v>Местный бюджет</v>
      </c>
      <c r="Z261" s="27" t="str">
        <f>IF(LEFT(Результат[[#This Row],[ЦСР]],2)="06",VLOOKUP(Результат[[#This Row],[ЦСР]],Таблица3[[ЦСР]:[Пункт подпрограммы]],4,0),"")</f>
        <v>1.1.4</v>
      </c>
      <c r="AA2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27"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27" t="str">
        <f>VLOOKUP(Результат[[#This Row],[Тип средств]],Таблица4[],2,0)</f>
        <v>Бюджетные средства (Бюджет муниципального образования)</v>
      </c>
      <c r="Y262" s="27" t="str">
        <f>VLOOKUP(Результат[[#This Row],[Тип средств]],Таблица4[],3,0)</f>
        <v>Местный бюджет</v>
      </c>
      <c r="Z262" s="27" t="str">
        <f>IF(LEFT(Результат[[#This Row],[ЦСР]],2)="06",VLOOKUP(Результат[[#This Row],[ЦСР]],Таблица3[[ЦСР]:[Пункт подпрограммы]],4,0),"")</f>
        <v>1.1.4</v>
      </c>
      <c r="AA2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27"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27" t="str">
        <f>VLOOKUP(Результат[[#This Row],[Тип средств]],Таблица4[],2,0)</f>
        <v>Бюджетные средства (Бюджет муниципального образования)</v>
      </c>
      <c r="Y263" s="27" t="str">
        <f>VLOOKUP(Результат[[#This Row],[Тип средств]],Таблица4[],3,0)</f>
        <v>Местный бюджет</v>
      </c>
      <c r="Z263" s="27" t="str">
        <f>IF(LEFT(Результат[[#This Row],[ЦСР]],2)="06",VLOOKUP(Результат[[#This Row],[ЦСР]],Таблица3[[ЦСР]:[Пункт подпрограммы]],4,0),"")</f>
        <v>1.1.4</v>
      </c>
      <c r="AA2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27"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27" t="str">
        <f>VLOOKUP(Результат[[#This Row],[Тип средств]],Таблица4[],2,0)</f>
        <v>Бюджетные средства (Бюджет муниципального образования)</v>
      </c>
      <c r="Y264" s="27" t="str">
        <f>VLOOKUP(Результат[[#This Row],[Тип средств]],Таблица4[],3,0)</f>
        <v>Местный бюджет</v>
      </c>
      <c r="Z264" s="27" t="str">
        <f>IF(LEFT(Результат[[#This Row],[ЦСР]],2)="06",VLOOKUP(Результат[[#This Row],[ЦСР]],Таблица3[[ЦСР]:[Пункт подпрограммы]],4,0),"")</f>
        <v>1.1.4</v>
      </c>
      <c r="AA2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27"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27" t="str">
        <f>VLOOKUP(Результат[[#This Row],[Тип средств]],Таблица4[],2,0)</f>
        <v>Бюджетные средства (Бюджет муниципального образования)</v>
      </c>
      <c r="Y265" s="27" t="str">
        <f>VLOOKUP(Результат[[#This Row],[Тип средств]],Таблица4[],3,0)</f>
        <v>Местный бюджет</v>
      </c>
      <c r="Z265" s="27" t="str">
        <f>IF(LEFT(Результат[[#This Row],[ЦСР]],2)="06",VLOOKUP(Результат[[#This Row],[ЦСР]],Таблица3[[ЦСР]:[Пункт подпрограммы]],4,0),"")</f>
        <v/>
      </c>
      <c r="AA265" s="27" t="str">
        <f>IF(LEFT(Результат[[#This Row],[Пункт подпрограммы]],1)="1","Развитие физической культуры и спорта в городе Нефтеюганске","")</f>
        <v/>
      </c>
      <c r="AB2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27"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27" t="str">
        <f>VLOOKUP(Результат[[#This Row],[Тип средств]],Таблица4[],2,0)</f>
        <v>Бюджетные средства (Бюджет муниципального образования)</v>
      </c>
      <c r="Y266" s="27" t="str">
        <f>VLOOKUP(Результат[[#This Row],[Тип средств]],Таблица4[],3,0)</f>
        <v>Местный бюджет</v>
      </c>
      <c r="Z266" s="27" t="str">
        <f>IF(LEFT(Результат[[#This Row],[ЦСР]],2)="06",VLOOKUP(Результат[[#This Row],[ЦСР]],Таблица3[[ЦСР]:[Пункт подпрограммы]],4,0),"")</f>
        <v/>
      </c>
      <c r="AA266" s="27" t="str">
        <f>IF(LEFT(Результат[[#This Row],[Пункт подпрограммы]],1)="1","Развитие физической культуры и спорта в городе Нефтеюганске","")</f>
        <v/>
      </c>
      <c r="AB2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27"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27" t="str">
        <f>VLOOKUP(Результат[[#This Row],[Тип средств]],Таблица4[],2,0)</f>
        <v>Бюджетные средства (Бюджет муниципального образования)</v>
      </c>
      <c r="Y267" s="27" t="str">
        <f>VLOOKUP(Результат[[#This Row],[Тип средств]],Таблица4[],3,0)</f>
        <v>Местный бюджет</v>
      </c>
      <c r="Z267" s="27" t="str">
        <f>IF(LEFT(Результат[[#This Row],[ЦСР]],2)="06",VLOOKUP(Результат[[#This Row],[ЦСР]],Таблица3[[ЦСР]:[Пункт подпрограммы]],4,0),"")</f>
        <v/>
      </c>
      <c r="AA267" s="27" t="str">
        <f>IF(LEFT(Результат[[#This Row],[Пункт подпрограммы]],1)="1","Развитие физической культуры и спорта в городе Нефтеюганске","")</f>
        <v/>
      </c>
      <c r="AB2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27"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27" t="str">
        <f>VLOOKUP(Результат[[#This Row],[Тип средств]],Таблица4[],2,0)</f>
        <v>Бюджетные средства (Бюджет муниципального образования)</v>
      </c>
      <c r="Y268" s="27" t="str">
        <f>VLOOKUP(Результат[[#This Row],[Тип средств]],Таблица4[],3,0)</f>
        <v>Местный бюджет</v>
      </c>
      <c r="Z268" s="27" t="str">
        <f>IF(LEFT(Результат[[#This Row],[ЦСР]],2)="06",VLOOKUP(Результат[[#This Row],[ЦСР]],Таблица3[[ЦСР]:[Пункт подпрограммы]],4,0),"")</f>
        <v/>
      </c>
      <c r="AA268" s="27" t="str">
        <f>IF(LEFT(Результат[[#This Row],[Пункт подпрограммы]],1)="1","Развитие физической культуры и спорта в городе Нефтеюганске","")</f>
        <v/>
      </c>
      <c r="AB2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27"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27" t="str">
        <f>VLOOKUP(Результат[[#This Row],[Тип средств]],Таблица4[],2,0)</f>
        <v>Бюджетные средства (Бюджет муниципального образования)</v>
      </c>
      <c r="Y269" s="27" t="str">
        <f>VLOOKUP(Результат[[#This Row],[Тип средств]],Таблица4[],3,0)</f>
        <v>Местный бюджет</v>
      </c>
      <c r="Z269" s="27" t="str">
        <f>IF(LEFT(Результат[[#This Row],[ЦСР]],2)="06",VLOOKUP(Результат[[#This Row],[ЦСР]],Таблица3[[ЦСР]:[Пункт подпрограммы]],4,0),"")</f>
        <v/>
      </c>
      <c r="AA269" s="27" t="str">
        <f>IF(LEFT(Результат[[#This Row],[Пункт подпрограммы]],1)="1","Развитие физической культуры и спорта в городе Нефтеюганске","")</f>
        <v/>
      </c>
      <c r="AB2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27"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27" t="str">
        <f>VLOOKUP(Результат[[#This Row],[Тип средств]],Таблица4[],2,0)</f>
        <v>Бюджетные средства (Бюджет муниципального образования)</v>
      </c>
      <c r="Y270" s="27" t="str">
        <f>VLOOKUP(Результат[[#This Row],[Тип средств]],Таблица4[],3,0)</f>
        <v>Местный бюджет</v>
      </c>
      <c r="Z270" s="27" t="str">
        <f>IF(LEFT(Результат[[#This Row],[ЦСР]],2)="06",VLOOKUP(Результат[[#This Row],[ЦСР]],Таблица3[[ЦСР]:[Пункт подпрограммы]],4,0),"")</f>
        <v/>
      </c>
      <c r="AA270" s="27" t="str">
        <f>IF(LEFT(Результат[[#This Row],[Пункт подпрограммы]],1)="1","Развитие физической культуры и спорта в городе Нефтеюганске","")</f>
        <v/>
      </c>
      <c r="AB2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27"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27" t="str">
        <f>VLOOKUP(Результат[[#This Row],[Тип средств]],Таблица4[],2,0)</f>
        <v>Бюджетные средства (Бюджет муниципального образования)</v>
      </c>
      <c r="Y271" s="27" t="str">
        <f>VLOOKUP(Результат[[#This Row],[Тип средств]],Таблица4[],3,0)</f>
        <v>Местный бюджет</v>
      </c>
      <c r="Z271" s="27" t="str">
        <f>IF(LEFT(Результат[[#This Row],[ЦСР]],2)="06",VLOOKUP(Результат[[#This Row],[ЦСР]],Таблица3[[ЦСР]:[Пункт подпрограммы]],4,0),"")</f>
        <v/>
      </c>
      <c r="AA271" s="27" t="str">
        <f>IF(LEFT(Результат[[#This Row],[Пункт подпрограммы]],1)="1","Развитие физической культуры и спорта в городе Нефтеюганске","")</f>
        <v/>
      </c>
      <c r="AB2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27"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27" t="str">
        <f>VLOOKUP(Результат[[#This Row],[Тип средств]],Таблица4[],2,0)</f>
        <v>Бюджетные средства (Бюджет муниципального образования)</v>
      </c>
      <c r="Y272" s="27" t="str">
        <f>VLOOKUP(Результат[[#This Row],[Тип средств]],Таблица4[],3,0)</f>
        <v>Местный бюджет</v>
      </c>
      <c r="Z272" s="27" t="str">
        <f>IF(LEFT(Результат[[#This Row],[ЦСР]],2)="06",VLOOKUP(Результат[[#This Row],[ЦСР]],Таблица3[[ЦСР]:[Пункт подпрограммы]],4,0),"")</f>
        <v/>
      </c>
      <c r="AA272" s="27" t="str">
        <f>IF(LEFT(Результат[[#This Row],[Пункт подпрограммы]],1)="1","Развитие физической культуры и спорта в городе Нефтеюганске","")</f>
        <v/>
      </c>
      <c r="AB2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27"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27" t="str">
        <f>VLOOKUP(Результат[[#This Row],[Тип средств]],Таблица4[],2,0)</f>
        <v>Бюджетные средства (Бюджет муниципального образования)</v>
      </c>
      <c r="Y273" s="27" t="str">
        <f>VLOOKUP(Результат[[#This Row],[Тип средств]],Таблица4[],3,0)</f>
        <v>Местный бюджет</v>
      </c>
      <c r="Z273" s="27" t="str">
        <f>IF(LEFT(Результат[[#This Row],[ЦСР]],2)="06",VLOOKUP(Результат[[#This Row],[ЦСР]],Таблица3[[ЦСР]:[Пункт подпрограммы]],4,0),"")</f>
        <v/>
      </c>
      <c r="AA273" s="27" t="str">
        <f>IF(LEFT(Результат[[#This Row],[Пункт подпрограммы]],1)="1","Развитие физической культуры и спорта в городе Нефтеюганске","")</f>
        <v/>
      </c>
      <c r="AB2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27"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27" t="str">
        <f>VLOOKUP(Результат[[#This Row],[Тип средств]],Таблица4[],2,0)</f>
        <v>Бюджетные средства (Бюджет муниципального образования)</v>
      </c>
      <c r="Y274" s="27" t="str">
        <f>VLOOKUP(Результат[[#This Row],[Тип средств]],Таблица4[],3,0)</f>
        <v>Местный бюджет</v>
      </c>
      <c r="Z274" s="27" t="str">
        <f>IF(LEFT(Результат[[#This Row],[ЦСР]],2)="06",VLOOKUP(Результат[[#This Row],[ЦСР]],Таблица3[[ЦСР]:[Пункт подпрограммы]],4,0),"")</f>
        <v/>
      </c>
      <c r="AA274" s="27" t="str">
        <f>IF(LEFT(Результат[[#This Row],[Пункт подпрограммы]],1)="1","Развитие физической культуры и спорта в городе Нефтеюганске","")</f>
        <v/>
      </c>
      <c r="AB2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27"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27" t="str">
        <f>VLOOKUP(Результат[[#This Row],[Тип средств]],Таблица4[],2,0)</f>
        <v>Бюджетные средства (Бюджет муниципального образования)</v>
      </c>
      <c r="Y275" s="27" t="str">
        <f>VLOOKUP(Результат[[#This Row],[Тип средств]],Таблица4[],3,0)</f>
        <v>Местный бюджет</v>
      </c>
      <c r="Z275" s="27" t="str">
        <f>IF(LEFT(Результат[[#This Row],[ЦСР]],2)="06",VLOOKUP(Результат[[#This Row],[ЦСР]],Таблица3[[ЦСР]:[Пункт подпрограммы]],4,0),"")</f>
        <v/>
      </c>
      <c r="AA275" s="27" t="str">
        <f>IF(LEFT(Результат[[#This Row],[Пункт подпрограммы]],1)="1","Развитие физической культуры и спорта в городе Нефтеюганске","")</f>
        <v/>
      </c>
      <c r="AB2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27"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27" t="str">
        <f>VLOOKUP(Результат[[#This Row],[Тип средств]],Таблица4[],2,0)</f>
        <v>Бюджетные средства (Бюджет муниципального образования)</v>
      </c>
      <c r="Y276" s="27" t="str">
        <f>VLOOKUP(Результат[[#This Row],[Тип средств]],Таблица4[],3,0)</f>
        <v>Местный бюджет</v>
      </c>
      <c r="Z276" s="27" t="str">
        <f>IF(LEFT(Результат[[#This Row],[ЦСР]],2)="06",VLOOKUP(Результат[[#This Row],[ЦСР]],Таблица3[[ЦСР]:[Пункт подпрограммы]],4,0),"")</f>
        <v/>
      </c>
      <c r="AA276" s="27" t="str">
        <f>IF(LEFT(Результат[[#This Row],[Пункт подпрограммы]],1)="1","Развитие физической культуры и спорта в городе Нефтеюганске","")</f>
        <v/>
      </c>
      <c r="AB2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27"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27" t="str">
        <f>VLOOKUP(Результат[[#This Row],[Тип средств]],Таблица4[],2,0)</f>
        <v>Бюджетные средства (Бюджет муниципального образования)</v>
      </c>
      <c r="Y277" s="27" t="str">
        <f>VLOOKUP(Результат[[#This Row],[Тип средств]],Таблица4[],3,0)</f>
        <v>Местный бюджет</v>
      </c>
      <c r="Z277" s="27" t="str">
        <f>IF(LEFT(Результат[[#This Row],[ЦСР]],2)="06",VLOOKUP(Результат[[#This Row],[ЦСР]],Таблица3[[ЦСР]:[Пункт подпрограммы]],4,0),"")</f>
        <v/>
      </c>
      <c r="AA277" s="27" t="str">
        <f>IF(LEFT(Результат[[#This Row],[Пункт подпрограммы]],1)="1","Развитие физической культуры и спорта в городе Нефтеюганске","")</f>
        <v/>
      </c>
      <c r="AB2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27"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27" t="str">
        <f>VLOOKUP(Результат[[#This Row],[Тип средств]],Таблица4[],2,0)</f>
        <v>Бюджетные средства (Бюджет муниципального образования)</v>
      </c>
      <c r="Y278" s="27" t="str">
        <f>VLOOKUP(Результат[[#This Row],[Тип средств]],Таблица4[],3,0)</f>
        <v>Местный бюджет</v>
      </c>
      <c r="Z278" s="27" t="str">
        <f>IF(LEFT(Результат[[#This Row],[ЦСР]],2)="06",VLOOKUP(Результат[[#This Row],[ЦСР]],Таблица3[[ЦСР]:[Пункт подпрограммы]],4,0),"")</f>
        <v>1.1.1</v>
      </c>
      <c r="AA2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27"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27" t="str">
        <f>VLOOKUP(Результат[[#This Row],[Тип средств]],Таблица4[],2,0)</f>
        <v>Бюджетные средства (Бюджет муниципального образования)</v>
      </c>
      <c r="Y279" s="27" t="str">
        <f>VLOOKUP(Результат[[#This Row],[Тип средств]],Таблица4[],3,0)</f>
        <v>Местный бюджет</v>
      </c>
      <c r="Z279" s="27" t="str">
        <f>IF(LEFT(Результат[[#This Row],[ЦСР]],2)="06",VLOOKUP(Результат[[#This Row],[ЦСР]],Таблица3[[ЦСР]:[Пункт подпрограммы]],4,0),"")</f>
        <v>1.1.1</v>
      </c>
      <c r="AA2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27"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27" t="str">
        <f>VLOOKUP(Результат[[#This Row],[Тип средств]],Таблица4[],2,0)</f>
        <v>Бюджетные средства (Бюджет муниципального образования)</v>
      </c>
      <c r="Y280" s="27" t="str">
        <f>VLOOKUP(Результат[[#This Row],[Тип средств]],Таблица4[],3,0)</f>
        <v>Местный бюджет</v>
      </c>
      <c r="Z280" s="27" t="str">
        <f>IF(LEFT(Результат[[#This Row],[ЦСР]],2)="06",VLOOKUP(Результат[[#This Row],[ЦСР]],Таблица3[[ЦСР]:[Пункт подпрограммы]],4,0),"")</f>
        <v>1.1.1</v>
      </c>
      <c r="AA2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27"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27" t="str">
        <f>VLOOKUP(Результат[[#This Row],[Тип средств]],Таблица4[],2,0)</f>
        <v>Бюджетные средства (Бюджет муниципального образования)</v>
      </c>
      <c r="Y281" s="27" t="str">
        <f>VLOOKUP(Результат[[#This Row],[Тип средств]],Таблица4[],3,0)</f>
        <v>Местный бюджет</v>
      </c>
      <c r="Z281" s="27" t="str">
        <f>IF(LEFT(Результат[[#This Row],[ЦСР]],2)="06",VLOOKUP(Результат[[#This Row],[ЦСР]],Таблица3[[ЦСР]:[Пункт подпрограммы]],4,0),"")</f>
        <v>1.1.1</v>
      </c>
      <c r="AA2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27"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27" t="str">
        <f>VLOOKUP(Результат[[#This Row],[Тип средств]],Таблица4[],2,0)</f>
        <v>Бюджетные средства (Бюджет муниципального образования)</v>
      </c>
      <c r="Y282" s="27" t="str">
        <f>VLOOKUP(Результат[[#This Row],[Тип средств]],Таблица4[],3,0)</f>
        <v>Местный бюджет</v>
      </c>
      <c r="Z282" s="27" t="str">
        <f>IF(LEFT(Результат[[#This Row],[ЦСР]],2)="06",VLOOKUP(Результат[[#This Row],[ЦСР]],Таблица3[[ЦСР]:[Пункт подпрограммы]],4,0),"")</f>
        <v>1.1.1</v>
      </c>
      <c r="AA2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27"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27" t="str">
        <f>VLOOKUP(Результат[[#This Row],[Тип средств]],Таблица4[],2,0)</f>
        <v>Бюджетные средства (Бюджет муниципального образования)</v>
      </c>
      <c r="Y283" s="27" t="str">
        <f>VLOOKUP(Результат[[#This Row],[Тип средств]],Таблица4[],3,0)</f>
        <v>Местный бюджет</v>
      </c>
      <c r="Z283" s="27" t="str">
        <f>IF(LEFT(Результат[[#This Row],[ЦСР]],2)="06",VLOOKUP(Результат[[#This Row],[ЦСР]],Таблица3[[ЦСР]:[Пункт подпрограммы]],4,0),"")</f>
        <v/>
      </c>
      <c r="AA283" s="27" t="str">
        <f>IF(LEFT(Результат[[#This Row],[Пункт подпрограммы]],1)="1","Развитие физической культуры и спорта в городе Нефтеюганске","")</f>
        <v/>
      </c>
      <c r="AB2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27"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27" t="str">
        <f>VLOOKUP(Результат[[#This Row],[Тип средств]],Таблица4[],2,0)</f>
        <v>Бюджетные средства (Бюджет муниципального образования)</v>
      </c>
      <c r="Y284" s="27" t="str">
        <f>VLOOKUP(Результат[[#This Row],[Тип средств]],Таблица4[],3,0)</f>
        <v>Местный бюджет</v>
      </c>
      <c r="Z284" s="27" t="str">
        <f>IF(LEFT(Результат[[#This Row],[ЦСР]],2)="06",VLOOKUP(Результат[[#This Row],[ЦСР]],Таблица3[[ЦСР]:[Пункт подпрограммы]],4,0),"")</f>
        <v/>
      </c>
      <c r="AA284" s="27" t="str">
        <f>IF(LEFT(Результат[[#This Row],[Пункт подпрограммы]],1)="1","Развитие физической культуры и спорта в городе Нефтеюганске","")</f>
        <v/>
      </c>
      <c r="AB2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27"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27" t="str">
        <f>VLOOKUP(Результат[[#This Row],[Тип средств]],Таблица4[],2,0)</f>
        <v>Бюджетные средства (Бюджет муниципального образования)</v>
      </c>
      <c r="Y285" s="27" t="str">
        <f>VLOOKUP(Результат[[#This Row],[Тип средств]],Таблица4[],3,0)</f>
        <v>Местный бюджет</v>
      </c>
      <c r="Z285" s="27" t="str">
        <f>IF(LEFT(Результат[[#This Row],[ЦСР]],2)="06",VLOOKUP(Результат[[#This Row],[ЦСР]],Таблица3[[ЦСР]:[Пункт подпрограммы]],4,0),"")</f>
        <v/>
      </c>
      <c r="AA285" s="27" t="str">
        <f>IF(LEFT(Результат[[#This Row],[Пункт подпрограммы]],1)="1","Развитие физической культуры и спорта в городе Нефтеюганске","")</f>
        <v/>
      </c>
      <c r="AB2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27"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27" t="str">
        <f>VLOOKUP(Результат[[#This Row],[Тип средств]],Таблица4[],2,0)</f>
        <v>Бюджетные средства (Бюджет муниципального образования)</v>
      </c>
      <c r="Y286" s="27" t="str">
        <f>VLOOKUP(Результат[[#This Row],[Тип средств]],Таблица4[],3,0)</f>
        <v>Местный бюджет</v>
      </c>
      <c r="Z286" s="27" t="str">
        <f>IF(LEFT(Результат[[#This Row],[ЦСР]],2)="06",VLOOKUP(Результат[[#This Row],[ЦСР]],Таблица3[[ЦСР]:[Пункт подпрограммы]],4,0),"")</f>
        <v>1.1.4</v>
      </c>
      <c r="AA2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27"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27" t="str">
        <f>VLOOKUP(Результат[[#This Row],[Тип средств]],Таблица4[],2,0)</f>
        <v>Бюджетные средства (Бюджет муниципального образования)</v>
      </c>
      <c r="Y287" s="27" t="str">
        <f>VLOOKUP(Результат[[#This Row],[Тип средств]],Таблица4[],3,0)</f>
        <v>Местный бюджет</v>
      </c>
      <c r="Z287" s="27" t="str">
        <f>IF(LEFT(Результат[[#This Row],[ЦСР]],2)="06",VLOOKUP(Результат[[#This Row],[ЦСР]],Таблица3[[ЦСР]:[Пункт подпрограммы]],4,0),"")</f>
        <v>1.1.4</v>
      </c>
      <c r="AA2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27"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27" t="str">
        <f>VLOOKUP(Результат[[#This Row],[Тип средств]],Таблица4[],2,0)</f>
        <v>Бюджетные средства (Бюджет муниципального образования)</v>
      </c>
      <c r="Y288" s="27" t="str">
        <f>VLOOKUP(Результат[[#This Row],[Тип средств]],Таблица4[],3,0)</f>
        <v>Местный бюджет</v>
      </c>
      <c r="Z288" s="27" t="str">
        <f>IF(LEFT(Результат[[#This Row],[ЦСР]],2)="06",VLOOKUP(Результат[[#This Row],[ЦСР]],Таблица3[[ЦСР]:[Пункт подпрограммы]],4,0),"")</f>
        <v>1.1.4</v>
      </c>
      <c r="AA2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27"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27" t="str">
        <f>VLOOKUP(Результат[[#This Row],[Тип средств]],Таблица4[],2,0)</f>
        <v>Бюджетные средства (Бюджет муниципального образования)</v>
      </c>
      <c r="Y289" s="27" t="str">
        <f>VLOOKUP(Результат[[#This Row],[Тип средств]],Таблица4[],3,0)</f>
        <v>Местный бюджет</v>
      </c>
      <c r="Z289" s="27" t="str">
        <f>IF(LEFT(Результат[[#This Row],[ЦСР]],2)="06",VLOOKUP(Результат[[#This Row],[ЦСР]],Таблица3[[ЦСР]:[Пункт подпрограммы]],4,0),"")</f>
        <v>1.1.4</v>
      </c>
      <c r="AA2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27"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27" t="str">
        <f>VLOOKUP(Результат[[#This Row],[Тип средств]],Таблица4[],2,0)</f>
        <v>Бюджетные средства (Бюджет муниципального образования)</v>
      </c>
      <c r="Y290" s="27" t="str">
        <f>VLOOKUP(Результат[[#This Row],[Тип средств]],Таблица4[],3,0)</f>
        <v>Местный бюджет</v>
      </c>
      <c r="Z290" s="27" t="str">
        <f>IF(LEFT(Результат[[#This Row],[ЦСР]],2)="06",VLOOKUP(Результат[[#This Row],[ЦСР]],Таблица3[[ЦСР]:[Пункт подпрограммы]],4,0),"")</f>
        <v>1.1.4</v>
      </c>
      <c r="AA2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27"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27" t="str">
        <f>VLOOKUP(Результат[[#This Row],[Тип средств]],Таблица4[],2,0)</f>
        <v>Бюджетные средства (Бюджет муниципального образования)</v>
      </c>
      <c r="Y291" s="27" t="str">
        <f>VLOOKUP(Результат[[#This Row],[Тип средств]],Таблица4[],3,0)</f>
        <v>Местный бюджет</v>
      </c>
      <c r="Z291" s="27" t="str">
        <f>IF(LEFT(Результат[[#This Row],[ЦСР]],2)="06",VLOOKUP(Результат[[#This Row],[ЦСР]],Таблица3[[ЦСР]:[Пункт подпрограммы]],4,0),"")</f>
        <v>1.1.4</v>
      </c>
      <c r="AA2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27"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27" t="str">
        <f>VLOOKUP(Результат[[#This Row],[Тип средств]],Таблица4[],2,0)</f>
        <v>Бюджетные средства (Бюджет муниципального образования)</v>
      </c>
      <c r="Y292" s="27" t="str">
        <f>VLOOKUP(Результат[[#This Row],[Тип средств]],Таблица4[],3,0)</f>
        <v>Местный бюджет</v>
      </c>
      <c r="Z292" s="27" t="str">
        <f>IF(LEFT(Результат[[#This Row],[ЦСР]],2)="06",VLOOKUP(Результат[[#This Row],[ЦСР]],Таблица3[[ЦСР]:[Пункт подпрограммы]],4,0),"")</f>
        <v>1.1.4</v>
      </c>
      <c r="AA2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27"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27" t="str">
        <f>VLOOKUP(Результат[[#This Row],[Тип средств]],Таблица4[],2,0)</f>
        <v>Бюджетные средства (Бюджет муниципального образования)</v>
      </c>
      <c r="Y293" s="27" t="str">
        <f>VLOOKUP(Результат[[#This Row],[Тип средств]],Таблица4[],3,0)</f>
        <v>Местный бюджет</v>
      </c>
      <c r="Z293" s="27" t="str">
        <f>IF(LEFT(Результат[[#This Row],[ЦСР]],2)="06",VLOOKUP(Результат[[#This Row],[ЦСР]],Таблица3[[ЦСР]:[Пункт подпрограммы]],4,0),"")</f>
        <v>1.1.4</v>
      </c>
      <c r="AA2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27"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27" t="str">
        <f>VLOOKUP(Результат[[#This Row],[Тип средств]],Таблица4[],2,0)</f>
        <v>Бюджетные средства (Бюджет муниципального образования)</v>
      </c>
      <c r="Y294" s="27" t="str">
        <f>VLOOKUP(Результат[[#This Row],[Тип средств]],Таблица4[],3,0)</f>
        <v>Местный бюджет</v>
      </c>
      <c r="Z294" s="27" t="str">
        <f>IF(LEFT(Результат[[#This Row],[ЦСР]],2)="06",VLOOKUP(Результат[[#This Row],[ЦСР]],Таблица3[[ЦСР]:[Пункт подпрограммы]],4,0),"")</f>
        <v>1.1.4</v>
      </c>
      <c r="AA2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27"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27" t="str">
        <f>VLOOKUP(Результат[[#This Row],[Тип средств]],Таблица4[],2,0)</f>
        <v>Бюджетные средства (Бюджет муниципального образования)</v>
      </c>
      <c r="Y295" s="27" t="str">
        <f>VLOOKUP(Результат[[#This Row],[Тип средств]],Таблица4[],3,0)</f>
        <v>Местный бюджет</v>
      </c>
      <c r="Z295" s="27" t="str">
        <f>IF(LEFT(Результат[[#This Row],[ЦСР]],2)="06",VLOOKUP(Результат[[#This Row],[ЦСР]],Таблица3[[ЦСР]:[Пункт подпрограммы]],4,0),"")</f>
        <v>1.1.4</v>
      </c>
      <c r="AA2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27"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27" t="str">
        <f>VLOOKUP(Результат[[#This Row],[Тип средств]],Таблица4[],2,0)</f>
        <v>Бюджетные средства (Бюджет муниципального образования)</v>
      </c>
      <c r="Y296" s="27" t="str">
        <f>VLOOKUP(Результат[[#This Row],[Тип средств]],Таблица4[],3,0)</f>
        <v>Местный бюджет</v>
      </c>
      <c r="Z296" s="27" t="str">
        <f>IF(LEFT(Результат[[#This Row],[ЦСР]],2)="06",VLOOKUP(Результат[[#This Row],[ЦСР]],Таблица3[[ЦСР]:[Пункт подпрограммы]],4,0),"")</f>
        <v>1.1.4</v>
      </c>
      <c r="AA2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27"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27" t="str">
        <f>VLOOKUP(Результат[[#This Row],[Тип средств]],Таблица4[],2,0)</f>
        <v>Бюджетные средства (Бюджет муниципального образования)</v>
      </c>
      <c r="Y297" s="27" t="str">
        <f>VLOOKUP(Результат[[#This Row],[Тип средств]],Таблица4[],3,0)</f>
        <v>Местный бюджет</v>
      </c>
      <c r="Z297" s="27" t="str">
        <f>IF(LEFT(Результат[[#This Row],[ЦСР]],2)="06",VLOOKUP(Результат[[#This Row],[ЦСР]],Таблица3[[ЦСР]:[Пункт подпрограммы]],4,0),"")</f>
        <v>1.1.5</v>
      </c>
      <c r="AA2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27"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27" t="str">
        <f>VLOOKUP(Результат[[#This Row],[Тип средств]],Таблица4[],2,0)</f>
        <v>Бюджетные средства (Бюджет муниципального образования)</v>
      </c>
      <c r="Y298" s="27" t="str">
        <f>VLOOKUP(Результат[[#This Row],[Тип средств]],Таблица4[],3,0)</f>
        <v>Местный бюджет</v>
      </c>
      <c r="Z298" s="27" t="str">
        <f>IF(LEFT(Результат[[#This Row],[ЦСР]],2)="06",VLOOKUP(Результат[[#This Row],[ЦСР]],Таблица3[[ЦСР]:[Пункт подпрограммы]],4,0),"")</f>
        <v>1.3.1</v>
      </c>
      <c r="AA2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27"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27" t="str">
        <f>VLOOKUP(Результат[[#This Row],[Тип средств]],Таблица4[],2,0)</f>
        <v>Бюджетные средства (Бюджет муниципального образования)</v>
      </c>
      <c r="Y299" s="27" t="str">
        <f>VLOOKUP(Результат[[#This Row],[Тип средств]],Таблица4[],3,0)</f>
        <v>Местный бюджет</v>
      </c>
      <c r="Z299" s="27" t="str">
        <f>IF(LEFT(Результат[[#This Row],[ЦСР]],2)="06",VLOOKUP(Результат[[#This Row],[ЦСР]],Таблица3[[ЦСР]:[Пункт подпрограммы]],4,0),"")</f>
        <v>1.3.1</v>
      </c>
      <c r="AA2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27"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27" t="str">
        <f>VLOOKUP(Результат[[#This Row],[Тип средств]],Таблица4[],2,0)</f>
        <v>Бюджетные средства (Бюджет муниципального образования)</v>
      </c>
      <c r="Y300" s="27" t="str">
        <f>VLOOKUP(Результат[[#This Row],[Тип средств]],Таблица4[],3,0)</f>
        <v>Местный бюджет</v>
      </c>
      <c r="Z300" s="27" t="str">
        <f>IF(LEFT(Результат[[#This Row],[ЦСР]],2)="06",VLOOKUP(Результат[[#This Row],[ЦСР]],Таблица3[[ЦСР]:[Пункт подпрограммы]],4,0),"")</f>
        <v>1.3.1</v>
      </c>
      <c r="AA3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27"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27" t="str">
        <f>VLOOKUP(Результат[[#This Row],[Тип средств]],Таблица4[],2,0)</f>
        <v>Бюджетные средства (Бюджет муниципального образования)</v>
      </c>
      <c r="Y301" s="27" t="str">
        <f>VLOOKUP(Результат[[#This Row],[Тип средств]],Таблица4[],3,0)</f>
        <v>Местный бюджет</v>
      </c>
      <c r="Z301" s="27" t="str">
        <f>IF(LEFT(Результат[[#This Row],[ЦСР]],2)="06",VLOOKUP(Результат[[#This Row],[ЦСР]],Таблица3[[ЦСР]:[Пункт подпрограммы]],4,0),"")</f>
        <v>1.3.1</v>
      </c>
      <c r="AA3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27"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27" t="str">
        <f>VLOOKUP(Результат[[#This Row],[Тип средств]],Таблица4[],2,0)</f>
        <v>Бюджетные средства (Бюджет муниципального образования)</v>
      </c>
      <c r="Y302" s="27" t="str">
        <f>VLOOKUP(Результат[[#This Row],[Тип средств]],Таблица4[],3,0)</f>
        <v>Местный бюджет</v>
      </c>
      <c r="Z302" s="27" t="str">
        <f>IF(LEFT(Результат[[#This Row],[ЦСР]],2)="06",VLOOKUP(Результат[[#This Row],[ЦСР]],Таблица3[[ЦСР]:[Пункт подпрограммы]],4,0),"")</f>
        <v>1.3.1</v>
      </c>
      <c r="AA3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27"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27" t="str">
        <f>VLOOKUP(Результат[[#This Row],[Тип средств]],Таблица4[],2,0)</f>
        <v>Бюджетные средства (Бюджет муниципального образования)</v>
      </c>
      <c r="Y303" s="27" t="str">
        <f>VLOOKUP(Результат[[#This Row],[Тип средств]],Таблица4[],3,0)</f>
        <v>Местный бюджет</v>
      </c>
      <c r="Z303" s="27" t="str">
        <f>IF(LEFT(Результат[[#This Row],[ЦСР]],2)="06",VLOOKUP(Результат[[#This Row],[ЦСР]],Таблица3[[ЦСР]:[Пункт подпрограммы]],4,0),"")</f>
        <v>1.3.1</v>
      </c>
      <c r="AA3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27"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27" t="str">
        <f>VLOOKUP(Результат[[#This Row],[Тип средств]],Таблица4[],2,0)</f>
        <v>Бюджетные средства (Бюджет муниципального образования)</v>
      </c>
      <c r="Y304" s="27" t="str">
        <f>VLOOKUP(Результат[[#This Row],[Тип средств]],Таблица4[],3,0)</f>
        <v>Местный бюджет</v>
      </c>
      <c r="Z304" s="27" t="str">
        <f>IF(LEFT(Результат[[#This Row],[ЦСР]],2)="06",VLOOKUP(Результат[[#This Row],[ЦСР]],Таблица3[[ЦСР]:[Пункт подпрограммы]],4,0),"")</f>
        <v>1.3.1</v>
      </c>
      <c r="AA3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27"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27" t="str">
        <f>VLOOKUP(Результат[[#This Row],[Тип средств]],Таблица4[],2,0)</f>
        <v>Бюджетные средства (Бюджет муниципального образования)</v>
      </c>
      <c r="Y305" s="27" t="str">
        <f>VLOOKUP(Результат[[#This Row],[Тип средств]],Таблица4[],3,0)</f>
        <v>Местный бюджет</v>
      </c>
      <c r="Z305" s="27" t="str">
        <f>IF(LEFT(Результат[[#This Row],[ЦСР]],2)="06",VLOOKUP(Результат[[#This Row],[ЦСР]],Таблица3[[ЦСР]:[Пункт подпрограммы]],4,0),"")</f>
        <v>1.3.1</v>
      </c>
      <c r="AA3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27"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27" t="str">
        <f>VLOOKUP(Результат[[#This Row],[Тип средств]],Таблица4[],2,0)</f>
        <v>Бюджетные средства (Бюджет муниципального образования)</v>
      </c>
      <c r="Y306" s="27" t="str">
        <f>VLOOKUP(Результат[[#This Row],[Тип средств]],Таблица4[],3,0)</f>
        <v>Местный бюджет</v>
      </c>
      <c r="Z306" s="27" t="str">
        <f>IF(LEFT(Результат[[#This Row],[ЦСР]],2)="06",VLOOKUP(Результат[[#This Row],[ЦСР]],Таблица3[[ЦСР]:[Пункт подпрограммы]],4,0),"")</f>
        <v>1.3.1</v>
      </c>
      <c r="AA3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27"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27" t="str">
        <f>VLOOKUP(Результат[[#This Row],[Тип средств]],Таблица4[],2,0)</f>
        <v>Бюджетные средства (Бюджет муниципального образования)</v>
      </c>
      <c r="Y307" s="27" t="str">
        <f>VLOOKUP(Результат[[#This Row],[Тип средств]],Таблица4[],3,0)</f>
        <v>Местный бюджет</v>
      </c>
      <c r="Z307" s="27" t="str">
        <f>IF(LEFT(Результат[[#This Row],[ЦСР]],2)="06",VLOOKUP(Результат[[#This Row],[ЦСР]],Таблица3[[ЦСР]:[Пункт подпрограммы]],4,0),"")</f>
        <v>1.3.1</v>
      </c>
      <c r="AA3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27"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27" t="str">
        <f>VLOOKUP(Результат[[#This Row],[Тип средств]],Таблица4[],2,0)</f>
        <v>Бюджетные средства (Бюджет муниципального образования)</v>
      </c>
      <c r="Y308" s="27" t="str">
        <f>VLOOKUP(Результат[[#This Row],[Тип средств]],Таблица4[],3,0)</f>
        <v>Местный бюджет</v>
      </c>
      <c r="Z308" s="27" t="str">
        <f>IF(LEFT(Результат[[#This Row],[ЦСР]],2)="06",VLOOKUP(Результат[[#This Row],[ЦСР]],Таблица3[[ЦСР]:[Пункт подпрограммы]],4,0),"")</f>
        <v>1.3.1</v>
      </c>
      <c r="AA3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27"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27" t="str">
        <f>VLOOKUP(Результат[[#This Row],[Тип средств]],Таблица4[],2,0)</f>
        <v>Бюджетные средства (Бюджет муниципального образования)</v>
      </c>
      <c r="Y309" s="27" t="str">
        <f>VLOOKUP(Результат[[#This Row],[Тип средств]],Таблица4[],3,0)</f>
        <v>Местный бюджет</v>
      </c>
      <c r="Z309" s="27" t="str">
        <f>IF(LEFT(Результат[[#This Row],[ЦСР]],2)="06",VLOOKUP(Результат[[#This Row],[ЦСР]],Таблица3[[ЦСР]:[Пункт подпрограммы]],4,0),"")</f>
        <v>1.3.1</v>
      </c>
      <c r="AA3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27"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27" t="str">
        <f>VLOOKUP(Результат[[#This Row],[Тип средств]],Таблица4[],2,0)</f>
        <v>Бюджетные средства (Бюджет муниципального образования)</v>
      </c>
      <c r="Y310" s="27" t="str">
        <f>VLOOKUP(Результат[[#This Row],[Тип средств]],Таблица4[],3,0)</f>
        <v>Местный бюджет</v>
      </c>
      <c r="Z310" s="27" t="str">
        <f>IF(LEFT(Результат[[#This Row],[ЦСР]],2)="06",VLOOKUP(Результат[[#This Row],[ЦСР]],Таблица3[[ЦСР]:[Пункт подпрограммы]],4,0),"")</f>
        <v>1.3.1</v>
      </c>
      <c r="AA3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27"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27" t="str">
        <f>VLOOKUP(Результат[[#This Row],[Тип средств]],Таблица4[],2,0)</f>
        <v>Бюджетные средства (Бюджет муниципального образования)</v>
      </c>
      <c r="Y311" s="27" t="str">
        <f>VLOOKUP(Результат[[#This Row],[Тип средств]],Таблица4[],3,0)</f>
        <v>Местный бюджет</v>
      </c>
      <c r="Z311" s="27" t="str">
        <f>IF(LEFT(Результат[[#This Row],[ЦСР]],2)="06",VLOOKUP(Результат[[#This Row],[ЦСР]],Таблица3[[ЦСР]:[Пункт подпрограммы]],4,0),"")</f>
        <v>1.3.1</v>
      </c>
      <c r="AA3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27"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27" t="str">
        <f>VLOOKUP(Результат[[#This Row],[Тип средств]],Таблица4[],2,0)</f>
        <v>Бюджетные средства (Бюджет муниципального образования)</v>
      </c>
      <c r="Y312" s="27" t="str">
        <f>VLOOKUP(Результат[[#This Row],[Тип средств]],Таблица4[],3,0)</f>
        <v>Местный бюджет</v>
      </c>
      <c r="Z312" s="27" t="str">
        <f>IF(LEFT(Результат[[#This Row],[ЦСР]],2)="06",VLOOKUP(Результат[[#This Row],[ЦСР]],Таблица3[[ЦСР]:[Пункт подпрограммы]],4,0),"")</f>
        <v>1.3.1</v>
      </c>
      <c r="AA3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27"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27" t="str">
        <f>VLOOKUP(Результат[[#This Row],[Тип средств]],Таблица4[],2,0)</f>
        <v>Бюджетные средства (Бюджет муниципального образования)</v>
      </c>
      <c r="Y313" s="27" t="str">
        <f>VLOOKUP(Результат[[#This Row],[Тип средств]],Таблица4[],3,0)</f>
        <v>Местный бюджет</v>
      </c>
      <c r="Z313" s="27" t="str">
        <f>IF(LEFT(Результат[[#This Row],[ЦСР]],2)="06",VLOOKUP(Результат[[#This Row],[ЦСР]],Таблица3[[ЦСР]:[Пункт подпрограммы]],4,0),"")</f>
        <v>1.3.1</v>
      </c>
      <c r="AA3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27"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27" t="str">
        <f>VLOOKUP(Результат[[#This Row],[Тип средств]],Таблица4[],2,0)</f>
        <v>Бюджетные средства (Бюджет муниципального образования)</v>
      </c>
      <c r="Y314" s="27" t="str">
        <f>VLOOKUP(Результат[[#This Row],[Тип средств]],Таблица4[],3,0)</f>
        <v>Местный бюджет</v>
      </c>
      <c r="Z314" s="27" t="str">
        <f>IF(LEFT(Результат[[#This Row],[ЦСР]],2)="06",VLOOKUP(Результат[[#This Row],[ЦСР]],Таблица3[[ЦСР]:[Пункт подпрограммы]],4,0),"")</f>
        <v>1.3.1</v>
      </c>
      <c r="AA3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27"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27" t="str">
        <f>VLOOKUP(Результат[[#This Row],[Тип средств]],Таблица4[],2,0)</f>
        <v>Бюджетные средства (Бюджет муниципального образования)</v>
      </c>
      <c r="Y315" s="27" t="str">
        <f>VLOOKUP(Результат[[#This Row],[Тип средств]],Таблица4[],3,0)</f>
        <v>Местный бюджет</v>
      </c>
      <c r="Z315" s="27" t="str">
        <f>IF(LEFT(Результат[[#This Row],[ЦСР]],2)="06",VLOOKUP(Результат[[#This Row],[ЦСР]],Таблица3[[ЦСР]:[Пункт подпрограммы]],4,0),"")</f>
        <v/>
      </c>
      <c r="AA315" s="27" t="str">
        <f>IF(LEFT(Результат[[#This Row],[Пункт подпрограммы]],1)="1","Развитие физической культуры и спорта в городе Нефтеюганске","")</f>
        <v/>
      </c>
      <c r="AB3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27" t="str">
        <f t="shared" si="4"/>
        <v>КФКиС</v>
      </c>
    </row>
    <row r="316" spans="1:29" x14ac:dyDescent="0.25">
      <c r="A316" t="s">
        <v>1387</v>
      </c>
      <c r="O316" s="33">
        <f>SUBTOTAL(109,Результат[Исполнено])</f>
        <v>71932548.149999991</v>
      </c>
      <c r="U316" s="32"/>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1458</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1"/>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activeCell="N7" sqref="N7"/>
    </sheetView>
  </sheetViews>
  <sheetFormatPr defaultColWidth="9.140625" defaultRowHeight="18.75" outlineLevelRow="1" x14ac:dyDescent="0.25"/>
  <cols>
    <col min="1" max="1" width="10" style="24"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1" customWidth="1"/>
    <col min="9" max="9" width="23.28515625" style="21" customWidth="1"/>
    <col min="10" max="10" width="21.7109375" style="21" customWidth="1"/>
    <col min="11" max="11" width="23.140625" style="21" customWidth="1"/>
    <col min="12" max="12" width="13.85546875" style="22" customWidth="1"/>
    <col min="13" max="13" width="14.42578125" style="22" customWidth="1"/>
    <col min="14" max="14" width="15.85546875" style="22" customWidth="1"/>
    <col min="15" max="15" width="13.5703125" style="22"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53" t="s">
        <v>1398</v>
      </c>
      <c r="B1" s="54"/>
      <c r="C1" s="54"/>
      <c r="D1" s="54"/>
      <c r="E1" s="54"/>
      <c r="F1" s="54"/>
      <c r="G1" s="54"/>
      <c r="H1" s="54"/>
      <c r="I1" s="54"/>
      <c r="J1" s="54"/>
      <c r="K1" s="54"/>
      <c r="L1" s="54"/>
      <c r="M1" s="54"/>
      <c r="N1" s="54"/>
      <c r="O1" s="54"/>
    </row>
    <row r="2" spans="1:21" ht="57" customHeight="1" x14ac:dyDescent="0.25">
      <c r="A2" s="55" t="s">
        <v>1399</v>
      </c>
      <c r="B2" s="8" t="s">
        <v>1400</v>
      </c>
      <c r="C2" s="56" t="s">
        <v>1401</v>
      </c>
      <c r="D2" s="57" t="s">
        <v>1402</v>
      </c>
      <c r="E2" s="57"/>
      <c r="F2" s="57"/>
      <c r="G2" s="57"/>
      <c r="H2" s="58" t="s">
        <v>1459</v>
      </c>
      <c r="I2" s="58"/>
      <c r="J2" s="58"/>
      <c r="K2" s="58"/>
      <c r="L2" s="59" t="s">
        <v>1403</v>
      </c>
      <c r="M2" s="60"/>
      <c r="N2" s="60"/>
      <c r="O2" s="61"/>
      <c r="T2" s="9"/>
    </row>
    <row r="3" spans="1:21" ht="55.5" customHeight="1" x14ac:dyDescent="0.25">
      <c r="A3" s="55"/>
      <c r="B3" s="10" t="s">
        <v>1404</v>
      </c>
      <c r="C3" s="56"/>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62" t="s">
        <v>1424</v>
      </c>
      <c r="B5" s="63"/>
      <c r="C5" s="63"/>
      <c r="D5" s="63"/>
      <c r="E5" s="63"/>
      <c r="F5" s="63"/>
      <c r="G5" s="63"/>
      <c r="H5" s="63"/>
      <c r="I5" s="63"/>
      <c r="J5" s="63"/>
      <c r="K5" s="63"/>
      <c r="L5" s="63"/>
      <c r="M5" s="63"/>
      <c r="N5" s="63"/>
      <c r="O5" s="63"/>
      <c r="T5" s="16"/>
    </row>
    <row r="6" spans="1:21" ht="49.7" customHeight="1" x14ac:dyDescent="0.25">
      <c r="A6" s="28" t="s">
        <v>1409</v>
      </c>
      <c r="B6" s="64" t="s">
        <v>1425</v>
      </c>
      <c r="C6" s="64"/>
      <c r="D6" s="29">
        <f>D7+D14+D18</f>
        <v>1208228093</v>
      </c>
      <c r="E6" s="29">
        <f t="shared" ref="E6:K6" si="0">E7+E14+E18</f>
        <v>426717708.5</v>
      </c>
      <c r="F6" s="29">
        <f t="shared" si="0"/>
        <v>504851.5</v>
      </c>
      <c r="G6" s="29">
        <f t="shared" si="0"/>
        <v>781005533</v>
      </c>
      <c r="H6" s="29">
        <f t="shared" si="0"/>
        <v>909289498.43999994</v>
      </c>
      <c r="I6" s="29">
        <f t="shared" si="0"/>
        <v>415861970.77999997</v>
      </c>
      <c r="J6" s="29">
        <f t="shared" si="0"/>
        <v>504851.5</v>
      </c>
      <c r="K6" s="29">
        <f t="shared" si="0"/>
        <v>492922676.16000003</v>
      </c>
      <c r="L6" s="31">
        <f>IFERROR(H6/D6,0)</f>
        <v>0.75258099336380846</v>
      </c>
      <c r="M6" s="31">
        <f>IFERROR(I6/E6,0)</f>
        <v>0.97455990809905646</v>
      </c>
      <c r="N6" s="31">
        <f>IFERROR(J6/F6,0)</f>
        <v>1</v>
      </c>
      <c r="O6" s="31">
        <f>IFERROR(K6/G6,0)</f>
        <v>0.63113851993670833</v>
      </c>
    </row>
    <row r="7" spans="1:21" ht="79.5" customHeight="1" x14ac:dyDescent="0.25">
      <c r="A7" s="28" t="s">
        <v>1388</v>
      </c>
      <c r="B7" s="30" t="s">
        <v>599</v>
      </c>
      <c r="C7" s="30"/>
      <c r="D7" s="29">
        <f>SUM(D8:D13)</f>
        <v>669868474</v>
      </c>
      <c r="E7" s="29">
        <f t="shared" ref="E7:K7" si="1">SUM(E8:E13)</f>
        <v>25127308.5</v>
      </c>
      <c r="F7" s="29">
        <f t="shared" si="1"/>
        <v>504851.5</v>
      </c>
      <c r="G7" s="29">
        <f t="shared" si="1"/>
        <v>644236314</v>
      </c>
      <c r="H7" s="29">
        <f t="shared" si="1"/>
        <v>438539533.94999999</v>
      </c>
      <c r="I7" s="29">
        <f t="shared" si="1"/>
        <v>14421570.779999999</v>
      </c>
      <c r="J7" s="29">
        <f t="shared" si="1"/>
        <v>504851.5</v>
      </c>
      <c r="K7" s="29">
        <f t="shared" si="1"/>
        <v>423613111.67000002</v>
      </c>
      <c r="L7" s="31">
        <f>IFERROR(H7/D7,0)</f>
        <v>0.6546651334870851</v>
      </c>
      <c r="M7" s="31">
        <f t="shared" ref="M7:M20" si="2">IFERROR(I7/E7,0)</f>
        <v>0.57394013290360957</v>
      </c>
      <c r="N7" s="31">
        <f t="shared" ref="N7:N20" si="3">IFERROR(J7/F7,0)</f>
        <v>1</v>
      </c>
      <c r="O7" s="31">
        <f t="shared" ref="O7:O20" si="4">IFERROR(K7/G7,0)</f>
        <v>0.65754305130648072</v>
      </c>
    </row>
    <row r="8" spans="1:21" s="40" customFormat="1" ht="55.5" customHeight="1" x14ac:dyDescent="0.25">
      <c r="A8" s="65" t="s">
        <v>1426</v>
      </c>
      <c r="B8" s="67" t="s">
        <v>1427</v>
      </c>
      <c r="C8" s="34" t="s">
        <v>1428</v>
      </c>
      <c r="D8" s="35">
        <f>SUM(E8:G8)</f>
        <v>299170</v>
      </c>
      <c r="E8" s="36">
        <v>0</v>
      </c>
      <c r="F8" s="36">
        <v>0</v>
      </c>
      <c r="G8" s="36">
        <v>299170</v>
      </c>
      <c r="H8" s="37">
        <f>SUM(I8:K8)</f>
        <v>139100</v>
      </c>
      <c r="I8" s="38">
        <v>0</v>
      </c>
      <c r="J8" s="38">
        <v>0</v>
      </c>
      <c r="K8" s="38">
        <v>139100</v>
      </c>
      <c r="L8" s="39">
        <f>IFERROR(H8/D8,0)</f>
        <v>0.46495303673496674</v>
      </c>
      <c r="M8" s="39">
        <f>IFERROR(I8/E8,0)</f>
        <v>0</v>
      </c>
      <c r="N8" s="39">
        <f t="shared" si="3"/>
        <v>0</v>
      </c>
      <c r="O8" s="39">
        <f t="shared" si="4"/>
        <v>0.46495303673496674</v>
      </c>
    </row>
    <row r="9" spans="1:21" s="40" customFormat="1" ht="83.1" customHeight="1" x14ac:dyDescent="0.25">
      <c r="A9" s="66"/>
      <c r="B9" s="68"/>
      <c r="C9" s="34" t="s">
        <v>1429</v>
      </c>
      <c r="D9" s="35">
        <f>SUM(E9:G9)</f>
        <v>5936701</v>
      </c>
      <c r="E9" s="36">
        <f>SUMIF(Свод!A:A,"1.1.1",Свод!F:F)</f>
        <v>0</v>
      </c>
      <c r="F9" s="36">
        <f>SUMIF(Свод!A:A,"1.1.1",Свод!G:G)</f>
        <v>0</v>
      </c>
      <c r="G9" s="36">
        <f>5936701</f>
        <v>5936701</v>
      </c>
      <c r="H9" s="37">
        <f>SUM(I9:K9)</f>
        <v>3637897.04</v>
      </c>
      <c r="I9" s="38">
        <f>SUMIF(Свод!A:A,"1.1.1",Свод!I:I)</f>
        <v>0</v>
      </c>
      <c r="J9" s="38">
        <f>SUMIF(Свод!A:A,"1.1.1",Свод!J:J)</f>
        <v>0</v>
      </c>
      <c r="K9" s="38">
        <v>3637897.04</v>
      </c>
      <c r="L9" s="39">
        <f>IFERROR(H9/D9,0)</f>
        <v>0.6127809098015885</v>
      </c>
      <c r="M9" s="39">
        <f t="shared" si="2"/>
        <v>0</v>
      </c>
      <c r="N9" s="39">
        <f t="shared" si="3"/>
        <v>0</v>
      </c>
      <c r="O9" s="39">
        <f t="shared" si="4"/>
        <v>0.6127809098015885</v>
      </c>
      <c r="T9" s="41"/>
      <c r="U9" s="41"/>
    </row>
    <row r="10" spans="1:21" s="40" customFormat="1" ht="42" customHeight="1" x14ac:dyDescent="0.25">
      <c r="A10" s="42" t="s">
        <v>1389</v>
      </c>
      <c r="B10" s="43" t="s">
        <v>547</v>
      </c>
      <c r="C10" s="34" t="s">
        <v>1429</v>
      </c>
      <c r="D10" s="35">
        <f>SUM(E10:G10)</f>
        <v>745600</v>
      </c>
      <c r="E10" s="36">
        <f>SUMIF(Свод!A:A,"1.1.2",Свод!F:F)</f>
        <v>0</v>
      </c>
      <c r="F10" s="36">
        <f>SUMIF(Свод!A:A,"1.1.2",Свод!G:G)</f>
        <v>0</v>
      </c>
      <c r="G10" s="36">
        <v>745600</v>
      </c>
      <c r="H10" s="37">
        <f>SUM(I10:K10)</f>
        <v>495600</v>
      </c>
      <c r="I10" s="38">
        <f>SUMIF(Свод!A:A,"1.1.2",Свод!I:I)</f>
        <v>0</v>
      </c>
      <c r="J10" s="38">
        <f>SUMIF(Свод!A:A,"1.1.2",Свод!J:J)</f>
        <v>0</v>
      </c>
      <c r="K10" s="36">
        <v>495600</v>
      </c>
      <c r="L10" s="39">
        <f>IFERROR(H10/D10,0)</f>
        <v>0.66469957081545061</v>
      </c>
      <c r="M10" s="39">
        <f t="shared" si="2"/>
        <v>0</v>
      </c>
      <c r="N10" s="39">
        <f t="shared" si="3"/>
        <v>0</v>
      </c>
      <c r="O10" s="39">
        <f t="shared" si="4"/>
        <v>0.66469957081545061</v>
      </c>
      <c r="T10" s="41"/>
      <c r="U10" s="41"/>
    </row>
    <row r="11" spans="1:21" s="40" customFormat="1" ht="137.44999999999999" customHeight="1" x14ac:dyDescent="0.25">
      <c r="A11" s="44" t="s">
        <v>1390</v>
      </c>
      <c r="B11" s="43" t="s">
        <v>603</v>
      </c>
      <c r="C11" s="34" t="s">
        <v>1429</v>
      </c>
      <c r="D11" s="35">
        <f>SUM(E11:G11)</f>
        <v>3175414</v>
      </c>
      <c r="E11" s="36">
        <f>SUMIF(Свод!A:A,"1.1.3",Свод!F:F)</f>
        <v>2381560</v>
      </c>
      <c r="F11" s="36">
        <f>SUMIF(Свод!A:A,"1.1.3",Свод!G:G)</f>
        <v>0</v>
      </c>
      <c r="G11" s="36">
        <v>793854</v>
      </c>
      <c r="H11" s="37">
        <f>SUM(I11:K11)</f>
        <v>2568246.2400000002</v>
      </c>
      <c r="I11" s="38">
        <v>1926184.68</v>
      </c>
      <c r="J11" s="38">
        <f>SUMIF(Свод!A:A,"1.1.3",Свод!J:J)</f>
        <v>0</v>
      </c>
      <c r="K11" s="38">
        <v>642061.56000000006</v>
      </c>
      <c r="L11" s="39">
        <f>IFERROR(H11/D11,0)</f>
        <v>0.80879099229265861</v>
      </c>
      <c r="M11" s="39">
        <f t="shared" si="2"/>
        <v>0.80879116209543322</v>
      </c>
      <c r="N11" s="39">
        <f t="shared" si="3"/>
        <v>0</v>
      </c>
      <c r="O11" s="39">
        <f t="shared" si="4"/>
        <v>0.8087904828847623</v>
      </c>
    </row>
    <row r="12" spans="1:21" s="40" customFormat="1" ht="62.85" customHeight="1" x14ac:dyDescent="0.25">
      <c r="A12" s="42" t="s">
        <v>1391</v>
      </c>
      <c r="B12" s="43" t="s">
        <v>1430</v>
      </c>
      <c r="C12" s="34" t="s">
        <v>1429</v>
      </c>
      <c r="D12" s="35">
        <f>SUM(E12:G12)</f>
        <v>658530642</v>
      </c>
      <c r="E12" s="36">
        <f>SUMIF(Свод!A:A,"1.1.4",Свод!F:F)</f>
        <v>22128700</v>
      </c>
      <c r="F12" s="36">
        <f>SUMIF(Свод!A:A,"1.1.4",Свод!G:G)</f>
        <v>0</v>
      </c>
      <c r="G12" s="36">
        <v>636401942</v>
      </c>
      <c r="H12" s="37">
        <f>SUM(I12:K12)</f>
        <v>430517743.67000002</v>
      </c>
      <c r="I12" s="38">
        <v>11878337.6</v>
      </c>
      <c r="J12" s="38">
        <f>SUMIF(Свод!A:A,"1.1.4",Свод!J:J)</f>
        <v>0</v>
      </c>
      <c r="K12" s="38">
        <v>418639406.06999999</v>
      </c>
      <c r="L12" s="39">
        <f>IFERROR(H12/D12,0)</f>
        <v>0.65375506652581861</v>
      </c>
      <c r="M12" s="39">
        <f t="shared" si="2"/>
        <v>0.53678424850985373</v>
      </c>
      <c r="N12" s="39">
        <f t="shared" si="3"/>
        <v>0</v>
      </c>
      <c r="O12" s="39">
        <f t="shared" si="4"/>
        <v>0.65782232649126637</v>
      </c>
      <c r="T12" s="41"/>
    </row>
    <row r="13" spans="1:21" s="40" customFormat="1" ht="62.85" customHeight="1" x14ac:dyDescent="0.25">
      <c r="A13" s="42" t="s">
        <v>1392</v>
      </c>
      <c r="B13" s="43" t="s">
        <v>609</v>
      </c>
      <c r="C13" s="34" t="s">
        <v>1429</v>
      </c>
      <c r="D13" s="35">
        <f>SUM(E13:G13)</f>
        <v>1180947</v>
      </c>
      <c r="E13" s="36">
        <v>617048.5</v>
      </c>
      <c r="F13" s="36">
        <v>504851.5</v>
      </c>
      <c r="G13" s="36">
        <v>59047</v>
      </c>
      <c r="H13" s="37">
        <f>SUM(I13:K13)</f>
        <v>1180947</v>
      </c>
      <c r="I13" s="36">
        <v>617048.5</v>
      </c>
      <c r="J13" s="36">
        <v>504851.5</v>
      </c>
      <c r="K13" s="36">
        <v>59047</v>
      </c>
      <c r="L13" s="39">
        <f>IFERROR(H13/D13,0)</f>
        <v>1</v>
      </c>
      <c r="M13" s="39">
        <f t="shared" si="2"/>
        <v>1</v>
      </c>
      <c r="N13" s="39">
        <f t="shared" si="3"/>
        <v>1</v>
      </c>
      <c r="O13" s="39">
        <f t="shared" si="4"/>
        <v>1</v>
      </c>
      <c r="R13" s="40">
        <f>SUMIF(Свод!A:A,"1.1.5",Свод!F:F)</f>
        <v>617048</v>
      </c>
      <c r="S13" s="40">
        <f>SUMIF(Свод!A:A,"1.1.5",Свод!G:G)</f>
        <v>504852</v>
      </c>
    </row>
    <row r="14" spans="1:21" s="45" customFormat="1" ht="69" customHeight="1" x14ac:dyDescent="0.25">
      <c r="A14" s="47" t="s">
        <v>1431</v>
      </c>
      <c r="B14" s="48" t="s">
        <v>611</v>
      </c>
      <c r="C14" s="49"/>
      <c r="D14" s="50">
        <f>SUM(D15:D17)</f>
        <v>511324988</v>
      </c>
      <c r="E14" s="50">
        <f t="shared" ref="E14:K14" si="5">SUM(E15:E17)</f>
        <v>401590400</v>
      </c>
      <c r="F14" s="50">
        <f t="shared" si="5"/>
        <v>0</v>
      </c>
      <c r="G14" s="50">
        <f t="shared" si="5"/>
        <v>109734588</v>
      </c>
      <c r="H14" s="50">
        <f t="shared" si="5"/>
        <v>457119516.56</v>
      </c>
      <c r="I14" s="50">
        <f t="shared" si="5"/>
        <v>401440400</v>
      </c>
      <c r="J14" s="50">
        <f t="shared" si="5"/>
        <v>0</v>
      </c>
      <c r="K14" s="50">
        <f t="shared" si="5"/>
        <v>55679116.560000002</v>
      </c>
      <c r="L14" s="51">
        <f>IFERROR(H14/D14,0)</f>
        <v>0.89399017706523665</v>
      </c>
      <c r="M14" s="51">
        <f t="shared" si="2"/>
        <v>0.9996264850952612</v>
      </c>
      <c r="N14" s="51">
        <f t="shared" si="3"/>
        <v>0</v>
      </c>
      <c r="O14" s="51">
        <f t="shared" si="4"/>
        <v>0.50739805538796945</v>
      </c>
    </row>
    <row r="15" spans="1:21" s="40" customFormat="1" ht="80.650000000000006" customHeight="1" x14ac:dyDescent="0.25">
      <c r="A15" s="42" t="s">
        <v>1432</v>
      </c>
      <c r="B15" s="43" t="s">
        <v>1433</v>
      </c>
      <c r="C15" s="34" t="s">
        <v>1429</v>
      </c>
      <c r="D15" s="35">
        <f>SUM(E15:G15)</f>
        <v>460000</v>
      </c>
      <c r="E15" s="36">
        <v>460000</v>
      </c>
      <c r="F15" s="36">
        <f>SUMIF(Свод!A:A,"1.2.1",Свод!G:G)</f>
        <v>0</v>
      </c>
      <c r="G15" s="36">
        <f>SUMIF(Свод!A:A,"1.2.1",Свод!E:E)</f>
        <v>0</v>
      </c>
      <c r="H15" s="37">
        <f>SUM(I15:K15)</f>
        <v>310000</v>
      </c>
      <c r="I15" s="38">
        <v>310000</v>
      </c>
      <c r="J15" s="38">
        <f>SUMIF(Свод!A:A,"1.2.1",Свод!J:J)</f>
        <v>0</v>
      </c>
      <c r="K15" s="38">
        <f>SUMIF(Свод!A:A,"1.2.1",Свод!H:H)</f>
        <v>0</v>
      </c>
      <c r="L15" s="39">
        <f>IFERROR(H15/D15,0)</f>
        <v>0.67391304347826086</v>
      </c>
      <c r="M15" s="39">
        <f t="shared" si="2"/>
        <v>0.67391304347826086</v>
      </c>
      <c r="N15" s="39">
        <f t="shared" si="3"/>
        <v>0</v>
      </c>
      <c r="O15" s="39">
        <f t="shared" si="4"/>
        <v>0</v>
      </c>
    </row>
    <row r="16" spans="1:21" s="40" customFormat="1" ht="42" customHeight="1" x14ac:dyDescent="0.25">
      <c r="A16" s="65" t="s">
        <v>1434</v>
      </c>
      <c r="B16" s="67" t="s">
        <v>1435</v>
      </c>
      <c r="C16" s="34" t="s">
        <v>1436</v>
      </c>
      <c r="D16" s="35">
        <f>SUM(E16:G16)</f>
        <v>510864988</v>
      </c>
      <c r="E16" s="36">
        <v>401130400</v>
      </c>
      <c r="F16" s="36">
        <v>0</v>
      </c>
      <c r="G16" s="36">
        <v>109734588</v>
      </c>
      <c r="H16" s="37">
        <f>SUM(I16:K16)</f>
        <v>456809516.56</v>
      </c>
      <c r="I16" s="38">
        <v>401130400</v>
      </c>
      <c r="J16" s="38">
        <v>0</v>
      </c>
      <c r="K16" s="38">
        <v>55679116.560000002</v>
      </c>
      <c r="L16" s="39">
        <f>IFERROR(H16/D16,0)</f>
        <v>0.89418834191079855</v>
      </c>
      <c r="M16" s="39">
        <f t="shared" si="2"/>
        <v>1</v>
      </c>
      <c r="N16" s="39">
        <f t="shared" si="3"/>
        <v>0</v>
      </c>
      <c r="O16" s="39">
        <f t="shared" si="4"/>
        <v>0.50739805538796945</v>
      </c>
    </row>
    <row r="17" spans="1:15" s="40" customFormat="1" ht="52.35" customHeight="1" x14ac:dyDescent="0.25">
      <c r="A17" s="66"/>
      <c r="B17" s="68"/>
      <c r="C17" s="34" t="s">
        <v>1429</v>
      </c>
      <c r="D17" s="35">
        <f>SUM(E17:G17)</f>
        <v>0</v>
      </c>
      <c r="E17" s="36">
        <f>SUMIF(Свод!A:A,"1.2.2",Свод!F:F)</f>
        <v>0</v>
      </c>
      <c r="F17" s="36">
        <f>SUMIF(Свод!A:A,"1.2.2",Свод!G:G)</f>
        <v>0</v>
      </c>
      <c r="G17" s="36">
        <f>SUMIF(Свод!A:A,"1.2.2",Свод!E:E)</f>
        <v>0</v>
      </c>
      <c r="H17" s="37">
        <f>SUM(I17:K17)</f>
        <v>0</v>
      </c>
      <c r="I17" s="38">
        <f>SUMIF(Свод!A:A,"1.2.2",Свод!I:I)</f>
        <v>0</v>
      </c>
      <c r="J17" s="38">
        <f>SUMIF(Свод!A:A,"1.2.2",Свод!J:J)</f>
        <v>0</v>
      </c>
      <c r="K17" s="38">
        <f>SUMIF(Свод!A:A,"1.2.2",Свод!H:H)</f>
        <v>0</v>
      </c>
      <c r="L17" s="39">
        <f>IFERROR(H17/D17,0)</f>
        <v>0</v>
      </c>
      <c r="M17" s="39">
        <f t="shared" si="2"/>
        <v>0</v>
      </c>
      <c r="N17" s="39">
        <f t="shared" si="3"/>
        <v>0</v>
      </c>
      <c r="O17" s="39">
        <f t="shared" si="4"/>
        <v>0</v>
      </c>
    </row>
    <row r="18" spans="1:15" s="45" customFormat="1" ht="62.25" customHeight="1" x14ac:dyDescent="0.25">
      <c r="A18" s="47" t="s">
        <v>1437</v>
      </c>
      <c r="B18" s="48" t="s">
        <v>616</v>
      </c>
      <c r="C18" s="52" t="s">
        <v>1429</v>
      </c>
      <c r="D18" s="50">
        <f>D19+D20</f>
        <v>27034631</v>
      </c>
      <c r="E18" s="50">
        <f t="shared" ref="E18:K18" si="6">E19+E20</f>
        <v>0</v>
      </c>
      <c r="F18" s="50">
        <f t="shared" si="6"/>
        <v>0</v>
      </c>
      <c r="G18" s="50">
        <f t="shared" si="6"/>
        <v>27034631</v>
      </c>
      <c r="H18" s="50">
        <f t="shared" si="6"/>
        <v>13630447.93</v>
      </c>
      <c r="I18" s="50">
        <f t="shared" si="6"/>
        <v>0</v>
      </c>
      <c r="J18" s="50">
        <f t="shared" si="6"/>
        <v>0</v>
      </c>
      <c r="K18" s="50">
        <f t="shared" si="6"/>
        <v>13630447.93</v>
      </c>
      <c r="L18" s="51">
        <f>IFERROR(H18/D18,0)</f>
        <v>0.50418472255086444</v>
      </c>
      <c r="M18" s="51">
        <f t="shared" si="2"/>
        <v>0</v>
      </c>
      <c r="N18" s="51">
        <f t="shared" si="3"/>
        <v>0</v>
      </c>
      <c r="O18" s="51">
        <f t="shared" si="4"/>
        <v>0.50418472255086444</v>
      </c>
    </row>
    <row r="19" spans="1:15" s="40" customFormat="1" ht="69.400000000000006" customHeight="1" x14ac:dyDescent="0.25">
      <c r="A19" s="42" t="s">
        <v>1393</v>
      </c>
      <c r="B19" s="43" t="s">
        <v>1438</v>
      </c>
      <c r="C19" s="34" t="s">
        <v>1429</v>
      </c>
      <c r="D19" s="35">
        <f>SUM(E19:G19)</f>
        <v>26402641</v>
      </c>
      <c r="E19" s="36">
        <f>SUMIF(Свод!A:A,"1.3.1",Свод!F:F)</f>
        <v>0</v>
      </c>
      <c r="F19" s="36">
        <f>SUMIF(Свод!A:A,"1.3.1",Свод!G:G)</f>
        <v>0</v>
      </c>
      <c r="G19" s="36">
        <v>26402641</v>
      </c>
      <c r="H19" s="37">
        <f>SUM(I19:K19)</f>
        <v>13630447.93</v>
      </c>
      <c r="I19" s="38">
        <f>SUMIF(Свод!A:A,"1.3.1",Свод!I:I)</f>
        <v>0</v>
      </c>
      <c r="J19" s="38">
        <f>SUMIF(Свод!A:A,"1.3.1",Свод!J:J)</f>
        <v>0</v>
      </c>
      <c r="K19" s="38">
        <v>13630447.93</v>
      </c>
      <c r="L19" s="39">
        <f>IFERROR(H19/D19,0)</f>
        <v>0.51625320095819205</v>
      </c>
      <c r="M19" s="39">
        <f t="shared" si="2"/>
        <v>0</v>
      </c>
      <c r="N19" s="39">
        <f t="shared" si="3"/>
        <v>0</v>
      </c>
      <c r="O19" s="39">
        <f t="shared" si="4"/>
        <v>0.51625320095819205</v>
      </c>
    </row>
    <row r="20" spans="1:15" s="40" customFormat="1" ht="67.5" customHeight="1" x14ac:dyDescent="0.25">
      <c r="A20" s="42" t="s">
        <v>1439</v>
      </c>
      <c r="B20" s="46" t="s">
        <v>1440</v>
      </c>
      <c r="C20" s="34" t="s">
        <v>1429</v>
      </c>
      <c r="D20" s="35">
        <f>SUM(E20:G20)</f>
        <v>631990</v>
      </c>
      <c r="E20" s="36">
        <f>SUMIF(Свод!A:A,"1.3.2",Свод!F:F)</f>
        <v>0</v>
      </c>
      <c r="F20" s="36">
        <f>SUMIF(Свод!A:A,"1.3.2",Свод!G:G)</f>
        <v>0</v>
      </c>
      <c r="G20" s="36">
        <v>631990</v>
      </c>
      <c r="H20" s="37">
        <f>SUM(I20:K20)</f>
        <v>0</v>
      </c>
      <c r="I20" s="38">
        <f>SUMIF(Свод!A:A,"1.3.2",Свод!I:I)</f>
        <v>0</v>
      </c>
      <c r="J20" s="38">
        <f>SUMIF(Свод!A:A,"1.3.2",Свод!J:J)</f>
        <v>0</v>
      </c>
      <c r="K20" s="38">
        <f>SUMIF(Свод!A:A,"1.3.2",Свод!H:H)</f>
        <v>0</v>
      </c>
      <c r="L20" s="39">
        <f>IFERROR(H20/D20,0)</f>
        <v>0</v>
      </c>
      <c r="M20" s="39">
        <f t="shared" si="2"/>
        <v>0</v>
      </c>
      <c r="N20" s="39">
        <f t="shared" si="3"/>
        <v>0</v>
      </c>
      <c r="O20" s="39">
        <f t="shared" si="4"/>
        <v>0</v>
      </c>
    </row>
    <row r="23" spans="1:15" hidden="1" outlineLevel="1" x14ac:dyDescent="0.25">
      <c r="A23" s="17"/>
      <c r="B23" s="18"/>
      <c r="C23" s="19" t="s">
        <v>1441</v>
      </c>
      <c r="D23" s="20">
        <f>SUMIF(Результат!C:C,"06*",Результат!U:U)</f>
        <v>709256223</v>
      </c>
      <c r="E23" s="20">
        <f>SUMIFS(Результат!U:U,Результат!C:C,"06*",Результат!Y:Y,"Окружной бюджет")</f>
        <v>25437308</v>
      </c>
      <c r="F23" s="20">
        <f>SUMIFS(Результат!U:U,Результат!C:C,"06*",Результат!Y:Y,"Федеральный бюджет")</f>
        <v>504852</v>
      </c>
      <c r="G23" s="20">
        <f>SUMIFS(Результат!U:U,Результат!C:C,"06*",Результат!Y:Y,"Местный бюджет")</f>
        <v>683314063</v>
      </c>
      <c r="H23" s="20">
        <f>SUMIF(Результат!C:C,"06*",Результат!O:O)</f>
        <v>71859742.319999993</v>
      </c>
      <c r="I23" s="21">
        <f>SUMIFS(Результат!O:O,Результат!C:C,"06*",Результат!Y:Y,"Окружной бюджет")</f>
        <v>0</v>
      </c>
      <c r="J23" s="21">
        <f>SUMIFS(Результат!O:O,Результат!C:C,"06*",Результат!Y:Y,"Федеральный бюджет")</f>
        <v>0</v>
      </c>
      <c r="K23" s="21">
        <f>SUMIFS(Результат!O:O,Результат!C:C,"06*",Результат!Y:Y,"Местный бюджет")</f>
        <v>71859742.319999993</v>
      </c>
    </row>
    <row r="24" spans="1:15" hidden="1" outlineLevel="1" x14ac:dyDescent="0.25">
      <c r="A24" s="17"/>
      <c r="B24" s="18"/>
      <c r="C24" s="19" t="s">
        <v>1442</v>
      </c>
      <c r="D24" s="20">
        <f t="shared" ref="D24:K24" si="7">D6</f>
        <v>1208228093</v>
      </c>
      <c r="E24" s="20">
        <f t="shared" si="7"/>
        <v>426717708.5</v>
      </c>
      <c r="F24" s="20">
        <f t="shared" si="7"/>
        <v>504851.5</v>
      </c>
      <c r="G24" s="20">
        <f t="shared" si="7"/>
        <v>781005533</v>
      </c>
      <c r="H24" s="20">
        <f t="shared" si="7"/>
        <v>909289498.43999994</v>
      </c>
      <c r="I24" s="20">
        <f t="shared" si="7"/>
        <v>415861970.77999997</v>
      </c>
      <c r="J24" s="20">
        <f t="shared" si="7"/>
        <v>504851.5</v>
      </c>
      <c r="K24" s="21">
        <f t="shared" si="7"/>
        <v>492922676.16000003</v>
      </c>
    </row>
    <row r="25" spans="1:15" hidden="1" outlineLevel="1" x14ac:dyDescent="0.25">
      <c r="A25" s="17"/>
      <c r="B25" s="18"/>
      <c r="C25" s="19" t="s">
        <v>1443</v>
      </c>
      <c r="D25" s="23">
        <f>D24-D23</f>
        <v>498971870</v>
      </c>
      <c r="E25" s="23">
        <f>E24-E23</f>
        <v>401280400.5</v>
      </c>
      <c r="F25" s="23">
        <f>F24-F23</f>
        <v>-0.5</v>
      </c>
      <c r="G25" s="23">
        <f>G24-G23</f>
        <v>97691470</v>
      </c>
      <c r="H25" s="23">
        <f>ROUND(H24-H23,2)</f>
        <v>837429756.12</v>
      </c>
      <c r="I25" s="23">
        <f>ROUND(I24-I23,2)</f>
        <v>415861970.77999997</v>
      </c>
      <c r="J25" s="23">
        <f>ROUND(J24-J23,2)</f>
        <v>504851.5</v>
      </c>
      <c r="K25" s="23">
        <f>ROUND(K24-K23,2)</f>
        <v>421062933.83999997</v>
      </c>
    </row>
    <row r="26" spans="1:15" hidden="1" outlineLevel="1" x14ac:dyDescent="0.25">
      <c r="A26" s="17"/>
      <c r="B26" s="18"/>
      <c r="C26" s="19" t="s">
        <v>1444</v>
      </c>
      <c r="D26" s="23">
        <f t="shared" ref="D26:K26" si="8">D16+D8</f>
        <v>511164158</v>
      </c>
      <c r="E26" s="23">
        <f t="shared" si="8"/>
        <v>401130400</v>
      </c>
      <c r="F26" s="23">
        <f t="shared" si="8"/>
        <v>0</v>
      </c>
      <c r="G26" s="23">
        <f t="shared" si="8"/>
        <v>110033758</v>
      </c>
      <c r="H26" s="23">
        <f t="shared" si="8"/>
        <v>456948616.56</v>
      </c>
      <c r="I26" s="23">
        <f t="shared" si="8"/>
        <v>401130400</v>
      </c>
      <c r="J26" s="23">
        <f t="shared" si="8"/>
        <v>0</v>
      </c>
      <c r="K26" s="23">
        <f t="shared" si="8"/>
        <v>55818216.560000002</v>
      </c>
    </row>
    <row r="27" spans="1:15" hidden="1" outlineLevel="1" x14ac:dyDescent="0.25">
      <c r="A27" s="17"/>
      <c r="B27" s="18"/>
      <c r="C27" s="19" t="s">
        <v>1445</v>
      </c>
      <c r="D27" s="23">
        <f t="shared" ref="D27:K27" si="9">D25-D26</f>
        <v>-12192288</v>
      </c>
      <c r="E27" s="23">
        <f t="shared" si="9"/>
        <v>150000.5</v>
      </c>
      <c r="F27" s="23">
        <f t="shared" si="9"/>
        <v>-0.5</v>
      </c>
      <c r="G27" s="23">
        <f t="shared" si="9"/>
        <v>-12342288</v>
      </c>
      <c r="H27" s="23">
        <f t="shared" si="9"/>
        <v>380481139.56</v>
      </c>
      <c r="I27" s="23">
        <f t="shared" si="9"/>
        <v>14731570.779999971</v>
      </c>
      <c r="J27" s="23">
        <f t="shared" si="9"/>
        <v>504851.5</v>
      </c>
      <c r="K27" s="23">
        <f t="shared" si="9"/>
        <v>365244717.27999997</v>
      </c>
    </row>
    <row r="28" spans="1:15" hidden="1" outlineLevel="1" x14ac:dyDescent="0.25">
      <c r="D28" s="25">
        <f t="shared" ref="D28:K28" si="10">D26-D25-D27</f>
        <v>24384576</v>
      </c>
      <c r="E28" s="25">
        <f t="shared" si="10"/>
        <v>-300001</v>
      </c>
      <c r="F28" s="25">
        <f t="shared" si="10"/>
        <v>1</v>
      </c>
      <c r="G28" s="25">
        <f t="shared" si="10"/>
        <v>24684576</v>
      </c>
      <c r="H28" s="25">
        <f t="shared" si="10"/>
        <v>-760962279.12</v>
      </c>
      <c r="I28" s="25">
        <f t="shared" si="10"/>
        <v>-29463141.559999943</v>
      </c>
      <c r="J28" s="25">
        <f t="shared" si="10"/>
        <v>-1009703</v>
      </c>
      <c r="K28" s="25">
        <f t="shared" si="10"/>
        <v>-730489434.55999994</v>
      </c>
    </row>
    <row r="29" spans="1:15" collapsed="1" x14ac:dyDescent="0.25"/>
    <row r="30" spans="1:15" x14ac:dyDescent="0.25">
      <c r="H30" s="26"/>
    </row>
    <row r="31" spans="1:15" x14ac:dyDescent="0.25">
      <c r="D31" s="9"/>
    </row>
  </sheetData>
  <mergeCells count="12">
    <mergeCell ref="A5:O5"/>
    <mergeCell ref="B6:C6"/>
    <mergeCell ref="A8:A9"/>
    <mergeCell ref="B8:B9"/>
    <mergeCell ref="A16:A17"/>
    <mergeCell ref="B16:B17"/>
    <mergeCell ref="A1:O1"/>
    <mergeCell ref="A2:A3"/>
    <mergeCell ref="C2:C3"/>
    <mergeCell ref="D2:G2"/>
    <mergeCell ref="H2:K2"/>
    <mergeCell ref="L2:O2"/>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usver</cp:lastModifiedBy>
  <cp:lastPrinted>2023-09-04T08:52:03Z</cp:lastPrinted>
  <dcterms:created xsi:type="dcterms:W3CDTF">2023-02-03T08:58:35Z</dcterms:created>
  <dcterms:modified xsi:type="dcterms:W3CDTF">2023-09-04T12:18:33Z</dcterms:modified>
</cp:coreProperties>
</file>