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olivenko N\Desktop\ПОЛИВЕНКО\работа\МОИ ДОКУМЕНТЫ\Сетевые\2023\"/>
    </mc:Choice>
  </mc:AlternateContent>
  <bookViews>
    <workbookView xWindow="0" yWindow="0" windowWidth="28800" windowHeight="12435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муниципальные!$A$4:$Y$23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муниципальные!$A$1:$X$23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7" i="33" l="1"/>
  <c r="S12" i="33"/>
  <c r="R12" i="33"/>
  <c r="L23" i="33" l="1"/>
  <c r="D17" i="33" l="1"/>
  <c r="Q10" i="33" l="1"/>
  <c r="D22" i="33" l="1"/>
  <c r="D20" i="33" l="1"/>
  <c r="D18" i="33"/>
  <c r="H11" i="33" l="1"/>
  <c r="L18" i="33" l="1"/>
  <c r="P18" i="33" s="1"/>
  <c r="H18" i="33"/>
  <c r="T18" i="33" l="1"/>
  <c r="S20" i="33" l="1"/>
  <c r="W20" i="33"/>
  <c r="U15" i="33" l="1"/>
  <c r="Q12" i="33" l="1"/>
  <c r="S14" i="33" l="1"/>
  <c r="Q15" i="33"/>
  <c r="S17" i="33"/>
  <c r="S22" i="33"/>
  <c r="S23" i="33"/>
  <c r="S8" i="33"/>
  <c r="Q9" i="33"/>
  <c r="S9" i="33"/>
  <c r="Q11" i="33"/>
  <c r="R11" i="33"/>
  <c r="S11" i="33"/>
  <c r="W8" i="33" l="1"/>
  <c r="U9" i="33"/>
  <c r="W9" i="33"/>
  <c r="U10" i="33"/>
  <c r="U11" i="33"/>
  <c r="V11" i="33"/>
  <c r="W11" i="33"/>
  <c r="U12" i="33"/>
  <c r="V12" i="33"/>
  <c r="W12" i="33"/>
  <c r="W14" i="33"/>
  <c r="W17" i="33"/>
  <c r="W22" i="33"/>
  <c r="W23" i="33"/>
  <c r="L20" i="33" l="1"/>
  <c r="H20" i="33"/>
  <c r="P20" i="33" l="1"/>
  <c r="T20" i="33"/>
  <c r="E7" i="33" l="1"/>
  <c r="F7" i="33"/>
  <c r="G7" i="33"/>
  <c r="I7" i="33"/>
  <c r="J7" i="33"/>
  <c r="K7" i="33"/>
  <c r="M7" i="33"/>
  <c r="N7" i="33"/>
  <c r="O7" i="33"/>
  <c r="S7" i="33" l="1"/>
  <c r="W7" i="33"/>
  <c r="Q7" i="33"/>
  <c r="U7" i="33"/>
  <c r="R7" i="33"/>
  <c r="V7" i="33"/>
  <c r="E16" i="33"/>
  <c r="F16" i="33"/>
  <c r="G16" i="33"/>
  <c r="I16" i="33"/>
  <c r="J16" i="33"/>
  <c r="K16" i="33"/>
  <c r="M16" i="33"/>
  <c r="N16" i="33"/>
  <c r="O16" i="33"/>
  <c r="L19" i="33"/>
  <c r="H19" i="33"/>
  <c r="D19" i="33"/>
  <c r="D16" i="33" s="1"/>
  <c r="L12" i="33"/>
  <c r="D12" i="33"/>
  <c r="P12" i="33" s="1"/>
  <c r="H12" i="33"/>
  <c r="S16" i="33" l="1"/>
  <c r="W16" i="33"/>
  <c r="P19" i="33"/>
  <c r="T19" i="33"/>
  <c r="T12" i="33"/>
  <c r="L10" i="33" l="1"/>
  <c r="H10" i="33"/>
  <c r="D10" i="33"/>
  <c r="P10" i="33" l="1"/>
  <c r="T10" i="33"/>
  <c r="I21" i="33" l="1"/>
  <c r="G21" i="33"/>
  <c r="K21" i="33"/>
  <c r="O21" i="33"/>
  <c r="O13" i="33"/>
  <c r="L15" i="33"/>
  <c r="S21" i="33" l="1"/>
  <c r="W21" i="33"/>
  <c r="O6" i="33"/>
  <c r="E21" i="33" l="1"/>
  <c r="F21" i="33"/>
  <c r="D23" i="33"/>
  <c r="D21" i="33" s="1"/>
  <c r="E13" i="33"/>
  <c r="E6" i="33" s="1"/>
  <c r="F13" i="33"/>
  <c r="G13" i="33"/>
  <c r="S13" i="33" s="1"/>
  <c r="D15" i="33"/>
  <c r="P15" i="33" s="1"/>
  <c r="D14" i="33"/>
  <c r="D9" i="33"/>
  <c r="D11" i="33"/>
  <c r="D8" i="33"/>
  <c r="F6" i="33" l="1"/>
  <c r="D13" i="33"/>
  <c r="D7" i="33"/>
  <c r="G6" i="33"/>
  <c r="S6" i="33" s="1"/>
  <c r="E5" i="33"/>
  <c r="D6" i="33" l="1"/>
  <c r="D5" i="33" s="1"/>
  <c r="G5" i="33"/>
  <c r="F5" i="33"/>
  <c r="L9" i="33" l="1"/>
  <c r="P9" i="33" s="1"/>
  <c r="I13" i="33" l="1"/>
  <c r="I6" i="33" s="1"/>
  <c r="J13" i="33"/>
  <c r="J6" i="33" s="1"/>
  <c r="K13" i="33"/>
  <c r="M13" i="33"/>
  <c r="N13" i="33"/>
  <c r="R13" i="33" s="1"/>
  <c r="H15" i="33"/>
  <c r="T15" i="33" s="1"/>
  <c r="N6" i="33" l="1"/>
  <c r="R6" i="33" s="1"/>
  <c r="W13" i="33"/>
  <c r="U13" i="33"/>
  <c r="Q13" i="33"/>
  <c r="M6" i="33"/>
  <c r="K6" i="33"/>
  <c r="W6" i="33" s="1"/>
  <c r="V6" i="33" l="1"/>
  <c r="Q6" i="33"/>
  <c r="U6" i="33"/>
  <c r="J21" i="33" l="1"/>
  <c r="H23" i="33"/>
  <c r="H22" i="33"/>
  <c r="H17" i="33"/>
  <c r="H16" i="33" s="1"/>
  <c r="H14" i="33"/>
  <c r="H13" i="33" s="1"/>
  <c r="H9" i="33"/>
  <c r="T9" i="33" s="1"/>
  <c r="H8" i="33"/>
  <c r="H7" i="33" l="1"/>
  <c r="H21" i="33"/>
  <c r="K5" i="33"/>
  <c r="I5" i="33"/>
  <c r="H6" i="33" l="1"/>
  <c r="H5" i="33" s="1"/>
  <c r="J5" i="33"/>
  <c r="M21" i="33" l="1"/>
  <c r="N21" i="33"/>
  <c r="P23" i="33"/>
  <c r="P17" i="33"/>
  <c r="T23" i="33" l="1"/>
  <c r="T17" i="33"/>
  <c r="L16" i="33"/>
  <c r="P16" i="33" l="1"/>
  <c r="T16" i="33"/>
  <c r="L8" i="33" l="1"/>
  <c r="P8" i="33" l="1"/>
  <c r="T8" i="33"/>
  <c r="G18" i="37" l="1"/>
  <c r="W18" i="37" s="1"/>
  <c r="P15" i="37"/>
  <c r="L15" i="37"/>
  <c r="D15" i="37"/>
  <c r="T15" i="37" s="1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S14" i="37"/>
  <c r="R14" i="37"/>
  <c r="Q14" i="37"/>
  <c r="P14" i="37" s="1"/>
  <c r="N14" i="37"/>
  <c r="M14" i="37"/>
  <c r="K14" i="37"/>
  <c r="J14" i="37"/>
  <c r="J4" i="37" s="1"/>
  <c r="I14" i="37"/>
  <c r="H14" i="37"/>
  <c r="H12" i="37" s="1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I4" i="37" l="1"/>
  <c r="L14" i="37"/>
  <c r="K4" i="37"/>
  <c r="T13" i="37"/>
  <c r="G14" i="37"/>
  <c r="W14" i="37" s="1"/>
  <c r="D18" i="37"/>
  <c r="D14" i="37" s="1"/>
  <c r="T14" i="37" s="1"/>
  <c r="F4" i="37"/>
  <c r="M4" i="37"/>
  <c r="S4" i="37"/>
  <c r="E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W7" i="37"/>
  <c r="T9" i="37"/>
  <c r="U12" i="37"/>
  <c r="W12" i="37"/>
  <c r="U5" i="37"/>
  <c r="W5" i="37"/>
  <c r="T5" i="37"/>
  <c r="P7" i="37"/>
  <c r="P12" i="37"/>
  <c r="U14" i="37"/>
  <c r="O4" i="37" l="1"/>
  <c r="G4" i="37"/>
  <c r="T18" i="37"/>
  <c r="W4" i="37"/>
  <c r="D4" i="37"/>
  <c r="T12" i="37"/>
  <c r="U4" i="37"/>
  <c r="L4" i="37"/>
  <c r="P4" i="37"/>
  <c r="T7" i="37"/>
  <c r="T4" i="37" l="1"/>
  <c r="N5" i="33"/>
  <c r="M5" i="33"/>
  <c r="R5" i="33" l="1"/>
  <c r="V5" i="33"/>
  <c r="Q5" i="33"/>
  <c r="U5" i="33"/>
  <c r="O5" i="33"/>
  <c r="S5" i="33" l="1"/>
  <c r="W5" i="33"/>
  <c r="L11" i="33" l="1"/>
  <c r="P11" i="33" l="1"/>
  <c r="L7" i="33"/>
  <c r="T11" i="33"/>
  <c r="P7" i="33" l="1"/>
  <c r="T7" i="33"/>
  <c r="L14" i="33" l="1"/>
  <c r="L22" i="33"/>
  <c r="P22" i="33" s="1"/>
  <c r="P14" i="33" l="1"/>
  <c r="L13" i="33"/>
  <c r="T22" i="33"/>
  <c r="T14" i="33"/>
  <c r="L21" i="33"/>
  <c r="P13" i="33" l="1"/>
  <c r="T13" i="33"/>
  <c r="P21" i="33"/>
  <c r="T21" i="33"/>
  <c r="L6" i="33"/>
  <c r="L5" i="33" s="1"/>
  <c r="P6" i="33" l="1"/>
  <c r="T6" i="33"/>
  <c r="M7" i="36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P5" i="33" l="1"/>
  <c r="T5" i="33"/>
</calcChain>
</file>

<file path=xl/sharedStrings.xml><?xml version="1.0" encoding="utf-8"?>
<sst xmlns="http://schemas.openxmlformats.org/spreadsheetml/2006/main" count="206" uniqueCount="106">
  <si>
    <t>№ п/п</t>
  </si>
  <si>
    <t>Наименование программы</t>
  </si>
  <si>
    <t>Запланированные мероприятия</t>
  </si>
  <si>
    <t>ДЖКХ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</si>
  <si>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</si>
  <si>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</si>
  <si>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</si>
  <si>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</si>
  <si>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</si>
  <si>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</si>
  <si>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</si>
  <si>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</si>
  <si>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</si>
  <si>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</si>
  <si>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</si>
  <si>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</si>
  <si>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</si>
  <si>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</si>
  <si>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</si>
  <si>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Расходы на обеспечение деятельности (оказание услуг) муниципальных учреждений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</si>
  <si>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</si>
  <si>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</si>
  <si>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</si>
  <si>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</si>
  <si>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</si>
  <si>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</si>
  <si>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</si>
  <si>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</si>
  <si>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</si>
  <si>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</si>
  <si>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6.1</t>
  </si>
  <si>
    <t>6.1.1</t>
  </si>
  <si>
    <t>6.1.2</t>
  </si>
  <si>
    <t>6.1.3</t>
  </si>
  <si>
    <t>6.2</t>
  </si>
  <si>
    <t>6.2.1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</si>
  <si>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</si>
  <si>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</si>
  <si>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</si>
  <si>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</si>
  <si>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</si>
  <si>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</si>
  <si>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</si>
  <si>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</si>
  <si>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</si>
  <si>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</si>
  <si>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</si>
  <si>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</si>
  <si>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</si>
  <si>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</si>
  <si>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</si>
  <si>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</si>
  <si>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</si>
  <si>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</si>
  <si>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6.1.1.1</t>
  </si>
  <si>
    <t>6.1.1.2</t>
  </si>
  <si>
    <t>6.1.1.3</t>
  </si>
  <si>
    <t>6.1.2.1</t>
  </si>
  <si>
    <t xml:space="preserve"> Развитие дополнительного образования в сфере культуры</t>
  </si>
  <si>
    <t>Реализация мероприятий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</si>
  <si>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</si>
  <si>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</si>
  <si>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</si>
  <si>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</si>
  <si>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</si>
  <si>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</si>
  <si>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</si>
  <si>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</si>
  <si>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ККиТ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</si>
  <si>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</si>
  <si>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</si>
  <si>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</si>
  <si>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</si>
  <si>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</si>
  <si>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</si>
  <si>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</si>
  <si>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</si>
  <si>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</si>
  <si>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</si>
  <si>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</si>
  <si>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</si>
  <si>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</si>
  <si>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Развитие культуры и туризма в городе Нефтеюганске</t>
  </si>
  <si>
    <t>Развитие библиотечного и музейного дела, профессионального искусства, художественно-творческой деятельности; сохранение, возрождение и развитие народных художественных промыслов и ремесел</t>
  </si>
  <si>
    <t>На поддержку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</si>
  <si>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Организация культурно-массовых мероприятий, организация отдыха и оздоровления детей</t>
  </si>
  <si>
    <t>На развитие сферы культуры в муниципальных образованиях Ханты-Мансийского автономного округа - Югры</t>
  </si>
  <si>
    <t>Подпрограмма "Организационные, экономические механизмы развития культуры"</t>
  </si>
  <si>
    <t>Обеспечение деятельности комитета культуры и туризма</t>
  </si>
  <si>
    <t>Усиление социальной направленности культурной политики</t>
  </si>
  <si>
    <t>6.2.2</t>
  </si>
  <si>
    <t>Иные межбюджетные трансферты на реализацию наказов избирателей депутатам Думы Ханты-Мансийского автономного округа-Югры</t>
  </si>
  <si>
    <t>6.1.2.2</t>
  </si>
  <si>
    <t>Подпрограмма "Модернизация, развитие учреждений культуры и организация обустройства мест массового отдыха населения"</t>
  </si>
  <si>
    <t>6.1.3.1</t>
  </si>
  <si>
    <t>На государственную поддержку отрасли культуры</t>
  </si>
  <si>
    <t>6.1.1.4</t>
  </si>
  <si>
    <t>6.1.1.5</t>
  </si>
  <si>
    <t>6.1.4</t>
  </si>
  <si>
    <t>Техническое обследование, реконструкция, капитальный ремонт, строительство объектов культуры</t>
  </si>
  <si>
    <t>% исполнения  к плану за 2023 год</t>
  </si>
  <si>
    <t>ПЛАН на 2023 год                                                                                                                                          (рублей)</t>
  </si>
  <si>
    <t>ПЛАН за 9 месяцев 2023 года                                                                                                                                         (рублей)</t>
  </si>
  <si>
    <t>Освоение на 01.08.2023 года                                                                                                                                                (рублей)</t>
  </si>
  <si>
    <t>% исполнения к плану на 9 месяцев 2023 года</t>
  </si>
  <si>
    <t>Отчет об исполнении сетевого плана-графика по реализации муниципальной программы "Развитие культуры и туризма в городе Нефтеюганске" на 01.08.2023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</si>
</sst>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5" formatCode="_-* #,##0.00_р_._-;\-* #,##0.00_р_._-;_-* &quot;-&quot;??_р_._-;_-@_-"/>
    <numFmt numFmtId="166" formatCode="0.0"/>
    <numFmt numFmtId="168" formatCode="_(* #,##0.00_);_(* \(#,##0.00\);_(* &quot;-&quot;??_);_(@_)"/>
    <numFmt numFmtId="169" formatCode="_-* #,##0.00_р_._-;\-* #,##0.00_р_._-;_-* \-??_р_._-;_-@_-"/>
    <numFmt numFmtId="170" formatCode="#,##0.0"/>
  </numFmts>
  <fonts count="42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sz val="14"/>
      <color rgb="FFFF0000"/>
      <name val="Times New Roman"/>
      <family val="1"/>
      <charset val="204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8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25" fillId="0" borderId="0" applyFill="0" applyBorder="0" applyAlignment="0" applyProtection="0"/>
    <xf numFmtId="165" fontId="1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27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/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166" fontId="37" fillId="0" borderId="1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left" vertical="center" wrapText="1"/>
    </xf>
    <xf numFmtId="17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0" fontId="6" fillId="0" borderId="1" xfId="0" applyNumberFormat="1" applyFont="1" applyFill="1" applyBorder="1" applyAlignment="1">
      <alignment horizontal="center" vertical="center"/>
    </xf>
    <xf numFmtId="170" fontId="9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70" fontId="39" fillId="0" borderId="1" xfId="0" applyNumberFormat="1" applyFont="1" applyFill="1" applyBorder="1" applyAlignment="1">
      <alignment horizontal="center" vertical="center"/>
    </xf>
    <xf numFmtId="170" fontId="39" fillId="0" borderId="1" xfId="0" applyNumberFormat="1" applyFont="1" applyFill="1" applyBorder="1" applyAlignment="1">
      <alignment horizontal="center" vertical="center" wrapText="1"/>
    </xf>
    <xf numFmtId="0" fontId="40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/>
    <xf numFmtId="0" fontId="33" fillId="0" borderId="0" xfId="0" applyFont="1" applyFill="1" applyBorder="1"/>
    <xf numFmtId="0" fontId="3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4" fontId="35" fillId="0" borderId="1" xfId="0" applyNumberFormat="1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left" vertical="top" wrapText="1"/>
    </xf>
    <xf numFmtId="2" fontId="10" fillId="0" borderId="1" xfId="0" applyNumberFormat="1" applyFont="1" applyFill="1" applyBorder="1" applyAlignment="1">
      <alignment horizontal="left" vertical="top" wrapText="1"/>
    </xf>
    <xf numFmtId="0" fontId="3" fillId="0" borderId="0" xfId="0" applyFont="1" applyFill="1" applyAlignment="1">
      <alignment vertical="top"/>
    </xf>
    <xf numFmtId="49" fontId="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/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Fill="1" applyBorder="1" applyAlignment="1" applyProtection="1">
      <alignment horizontal="center" vertical="top" wrapText="1"/>
      <protection locked="0"/>
    </xf>
    <xf numFmtId="49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/>
    </xf>
    <xf numFmtId="4" fontId="35" fillId="0" borderId="1" xfId="2" applyNumberFormat="1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left" vertical="top" wrapText="1"/>
    </xf>
    <xf numFmtId="49" fontId="33" fillId="0" borderId="5" xfId="0" applyNumberFormat="1" applyFont="1" applyFill="1" applyBorder="1" applyAlignment="1">
      <alignment horizontal="center" vertical="center"/>
    </xf>
    <xf numFmtId="2" fontId="35" fillId="0" borderId="5" xfId="0" applyNumberFormat="1" applyFont="1" applyFill="1" applyBorder="1" applyAlignment="1">
      <alignment horizontal="left" vertical="top" wrapText="1"/>
    </xf>
    <xf numFmtId="4" fontId="41" fillId="0" borderId="0" xfId="2" applyNumberFormat="1" applyFont="1" applyFill="1" applyAlignment="1">
      <alignment horizontal="center" vertical="center"/>
    </xf>
    <xf numFmtId="2" fontId="10" fillId="25" borderId="1" xfId="0" applyNumberFormat="1" applyFont="1" applyFill="1" applyBorder="1" applyAlignment="1">
      <alignment horizontal="center" vertical="center" wrapText="1"/>
    </xf>
    <xf numFmtId="2" fontId="35" fillId="25" borderId="1" xfId="0" applyNumberFormat="1" applyFont="1" applyFill="1" applyBorder="1" applyAlignment="1">
      <alignment horizontal="center" vertical="center" wrapText="1"/>
    </xf>
    <xf numFmtId="4" fontId="33" fillId="25" borderId="1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2" fontId="10" fillId="0" borderId="4" xfId="0" applyNumberFormat="1" applyFont="1" applyFill="1" applyBorder="1" applyAlignment="1">
      <alignment horizontal="left" vertical="top" wrapText="1"/>
    </xf>
    <xf numFmtId="2" fontId="10" fillId="0" borderId="7" xfId="0" applyNumberFormat="1" applyFont="1" applyFill="1" applyBorder="1" applyAlignment="1">
      <alignment horizontal="left" vertical="top" wrapText="1"/>
    </xf>
    <xf numFmtId="2" fontId="10" fillId="0" borderId="5" xfId="0" applyNumberFormat="1" applyFont="1" applyFill="1" applyBorder="1" applyAlignment="1">
      <alignment horizontal="left" vertical="top" wrapText="1"/>
    </xf>
    <xf numFmtId="0" fontId="33" fillId="0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66" fontId="3" fillId="0" borderId="2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>
      <alignment horizontal="center" vertical="center" wrapText="1"/>
    </xf>
    <xf numFmtId="2" fontId="36" fillId="0" borderId="3" xfId="0" applyNumberFormat="1" applyFont="1" applyFill="1" applyBorder="1" applyAlignment="1">
      <alignment horizontal="center" vertical="center" wrapText="1"/>
    </xf>
    <xf numFmtId="2" fontId="36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7"/>
  <sheetViews>
    <sheetView tabSelected="1" zoomScale="70" zoomScaleNormal="70" zoomScaleSheetLayoutView="70" workbookViewId="0">
      <pane xSplit="3" ySplit="4" topLeftCell="J5" activePane="bottomRight" state="frozen"/>
      <selection pane="topRight" activeCell="D1" sqref="D1"/>
      <selection pane="bottomLeft" activeCell="A5" sqref="A5"/>
      <selection pane="bottomRight" activeCell="A24" sqref="A24:G38"/>
    </sheetView>
  </sheetViews>
  <sheetFormatPr defaultRowHeight="18.75" x14ac:dyDescent="0.3"/>
  <cols>
    <col min="1" max="1" width="9.140625" style="4" customWidth="1"/>
    <col min="2" max="2" width="80.28515625" style="57" customWidth="1"/>
    <col min="3" max="3" width="13.140625" style="2" customWidth="1"/>
    <col min="4" max="4" width="22.42578125" style="44" customWidth="1"/>
    <col min="5" max="5" width="22.140625" style="44" customWidth="1"/>
    <col min="6" max="6" width="19.85546875" style="44" customWidth="1"/>
    <col min="7" max="7" width="22.42578125" style="44" customWidth="1"/>
    <col min="8" max="8" width="22.85546875" style="2" customWidth="1"/>
    <col min="9" max="9" width="23.28515625" style="2" customWidth="1"/>
    <col min="10" max="10" width="22.5703125" style="2" customWidth="1"/>
    <col min="11" max="11" width="22.7109375" style="2" customWidth="1"/>
    <col min="12" max="12" width="24.28515625" style="3" customWidth="1"/>
    <col min="13" max="13" width="21.5703125" style="3" customWidth="1"/>
    <col min="14" max="14" width="21.42578125" style="3" customWidth="1"/>
    <col min="15" max="15" width="21.7109375" style="3" bestFit="1" customWidth="1"/>
    <col min="16" max="19" width="16.28515625" style="3" bestFit="1" customWidth="1"/>
    <col min="20" max="20" width="18.5703125" style="3" customWidth="1"/>
    <col min="21" max="21" width="19.5703125" style="3" customWidth="1"/>
    <col min="22" max="22" width="15.85546875" style="3" customWidth="1"/>
    <col min="23" max="23" width="15.7109375" style="3" customWidth="1"/>
    <col min="24" max="24" width="37.85546875" style="2" hidden="1" customWidth="1"/>
    <col min="25" max="16384" width="9.140625" style="2"/>
  </cols>
  <sheetData>
    <row r="1" spans="1:24" s="60" customFormat="1" ht="37.5" customHeight="1" x14ac:dyDescent="0.3">
      <c r="A1" s="91" t="s">
        <v>105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</row>
    <row r="2" spans="1:24" s="1" customFormat="1" ht="46.5" customHeight="1" x14ac:dyDescent="0.3">
      <c r="A2" s="97" t="s">
        <v>0</v>
      </c>
      <c r="B2" s="61" t="s">
        <v>1</v>
      </c>
      <c r="C2" s="98" t="s">
        <v>18</v>
      </c>
      <c r="D2" s="86" t="s">
        <v>102</v>
      </c>
      <c r="E2" s="87"/>
      <c r="F2" s="87"/>
      <c r="G2" s="88"/>
      <c r="H2" s="83" t="s">
        <v>101</v>
      </c>
      <c r="I2" s="84"/>
      <c r="J2" s="84"/>
      <c r="K2" s="85"/>
      <c r="L2" s="96" t="s">
        <v>103</v>
      </c>
      <c r="M2" s="96"/>
      <c r="N2" s="96"/>
      <c r="O2" s="96"/>
      <c r="P2" s="93" t="s">
        <v>104</v>
      </c>
      <c r="Q2" s="94"/>
      <c r="R2" s="94"/>
      <c r="S2" s="95"/>
      <c r="T2" s="99" t="s">
        <v>100</v>
      </c>
      <c r="U2" s="100"/>
      <c r="V2" s="100"/>
      <c r="W2" s="101"/>
      <c r="X2" s="89" t="s">
        <v>61</v>
      </c>
    </row>
    <row r="3" spans="1:24" s="1" customFormat="1" ht="62.25" customHeight="1" x14ac:dyDescent="0.3">
      <c r="A3" s="97"/>
      <c r="B3" s="62" t="s">
        <v>2</v>
      </c>
      <c r="C3" s="98"/>
      <c r="D3" s="43" t="s">
        <v>22</v>
      </c>
      <c r="E3" s="43" t="s">
        <v>23</v>
      </c>
      <c r="F3" s="43" t="s">
        <v>53</v>
      </c>
      <c r="G3" s="43" t="s">
        <v>24</v>
      </c>
      <c r="H3" s="63" t="s">
        <v>22</v>
      </c>
      <c r="I3" s="63" t="s">
        <v>23</v>
      </c>
      <c r="J3" s="63" t="s">
        <v>53</v>
      </c>
      <c r="K3" s="63" t="s">
        <v>24</v>
      </c>
      <c r="L3" s="42" t="s">
        <v>22</v>
      </c>
      <c r="M3" s="42" t="s">
        <v>23</v>
      </c>
      <c r="N3" s="42" t="s">
        <v>53</v>
      </c>
      <c r="O3" s="42" t="s">
        <v>24</v>
      </c>
      <c r="P3" s="42" t="s">
        <v>22</v>
      </c>
      <c r="Q3" s="42" t="s">
        <v>23</v>
      </c>
      <c r="R3" s="42" t="s">
        <v>53</v>
      </c>
      <c r="S3" s="42" t="s">
        <v>24</v>
      </c>
      <c r="T3" s="42" t="s">
        <v>22</v>
      </c>
      <c r="U3" s="42" t="s">
        <v>23</v>
      </c>
      <c r="V3" s="42" t="s">
        <v>53</v>
      </c>
      <c r="W3" s="42" t="s">
        <v>24</v>
      </c>
      <c r="X3" s="90"/>
    </row>
    <row r="4" spans="1:24" s="1" customFormat="1" x14ac:dyDescent="0.3">
      <c r="A4" s="64" t="s">
        <v>4</v>
      </c>
      <c r="B4" s="65" t="s">
        <v>14</v>
      </c>
      <c r="C4" s="64" t="s">
        <v>26</v>
      </c>
      <c r="D4" s="66">
        <v>4</v>
      </c>
      <c r="E4" s="66">
        <v>5</v>
      </c>
      <c r="F4" s="66">
        <v>6</v>
      </c>
      <c r="G4" s="66" t="s">
        <v>43</v>
      </c>
      <c r="H4" s="64" t="s">
        <v>28</v>
      </c>
      <c r="I4" s="64" t="s">
        <v>16</v>
      </c>
      <c r="J4" s="64" t="s">
        <v>29</v>
      </c>
      <c r="K4" s="64" t="s">
        <v>43</v>
      </c>
      <c r="L4" s="64" t="s">
        <v>17</v>
      </c>
      <c r="M4" s="64" t="s">
        <v>36</v>
      </c>
      <c r="N4" s="64" t="s">
        <v>37</v>
      </c>
      <c r="O4" s="64" t="s">
        <v>38</v>
      </c>
      <c r="P4" s="64"/>
      <c r="Q4" s="64"/>
      <c r="R4" s="64"/>
      <c r="S4" s="64"/>
      <c r="T4" s="64" t="s">
        <v>39</v>
      </c>
      <c r="U4" s="64" t="s">
        <v>40</v>
      </c>
      <c r="V4" s="64" t="s">
        <v>41</v>
      </c>
      <c r="W4" s="64" t="s">
        <v>42</v>
      </c>
      <c r="X4" s="67">
        <v>20</v>
      </c>
    </row>
    <row r="5" spans="1:24" s="1" customFormat="1" ht="27" customHeight="1" x14ac:dyDescent="0.3">
      <c r="A5" s="47" t="s">
        <v>29</v>
      </c>
      <c r="B5" s="82" t="s">
        <v>82</v>
      </c>
      <c r="C5" s="82"/>
      <c r="D5" s="48">
        <f>D6+D21</f>
        <v>550607816.52999997</v>
      </c>
      <c r="E5" s="48">
        <f t="shared" ref="E5:O5" si="0">E6+E21</f>
        <v>2718635.9</v>
      </c>
      <c r="F5" s="48">
        <f t="shared" si="0"/>
        <v>634496.1</v>
      </c>
      <c r="G5" s="48">
        <f t="shared" si="0"/>
        <v>547254684.52999997</v>
      </c>
      <c r="H5" s="48">
        <f t="shared" si="0"/>
        <v>818526666</v>
      </c>
      <c r="I5" s="48">
        <f t="shared" si="0"/>
        <v>2751603.9</v>
      </c>
      <c r="J5" s="48">
        <f t="shared" si="0"/>
        <v>634496.1</v>
      </c>
      <c r="K5" s="48">
        <f t="shared" si="0"/>
        <v>815140566</v>
      </c>
      <c r="L5" s="48">
        <f>L6+L21</f>
        <v>443910647.19999999</v>
      </c>
      <c r="M5" s="48">
        <f t="shared" si="0"/>
        <v>1681591.22</v>
      </c>
      <c r="N5" s="48">
        <f t="shared" si="0"/>
        <v>113419.28</v>
      </c>
      <c r="O5" s="48">
        <f t="shared" si="0"/>
        <v>442115636.69999999</v>
      </c>
      <c r="P5" s="45">
        <f t="shared" ref="P5:S7" si="1">L5/D5*100</f>
        <v>80.621929778908878</v>
      </c>
      <c r="Q5" s="45">
        <f t="shared" si="1"/>
        <v>61.854226967281647</v>
      </c>
      <c r="R5" s="45">
        <f t="shared" si="1"/>
        <v>17.875488911594573</v>
      </c>
      <c r="S5" s="45">
        <f t="shared" si="1"/>
        <v>80.787912684512364</v>
      </c>
      <c r="T5" s="45">
        <f t="shared" ref="T5:W7" si="2">L5/H5*100</f>
        <v>54.232887655244696</v>
      </c>
      <c r="U5" s="45">
        <f t="shared" si="2"/>
        <v>61.113128237679845</v>
      </c>
      <c r="V5" s="45">
        <f t="shared" si="2"/>
        <v>17.875488911594573</v>
      </c>
      <c r="W5" s="45">
        <f t="shared" si="2"/>
        <v>54.237962768742875</v>
      </c>
      <c r="X5" s="19"/>
    </row>
    <row r="6" spans="1:24" s="1" customFormat="1" ht="58.5" customHeight="1" x14ac:dyDescent="0.3">
      <c r="A6" s="47" t="s">
        <v>30</v>
      </c>
      <c r="B6" s="55" t="s">
        <v>93</v>
      </c>
      <c r="C6" s="59"/>
      <c r="D6" s="48">
        <f>D7+D13+D16+D20</f>
        <v>525821531</v>
      </c>
      <c r="E6" s="48">
        <f t="shared" ref="E6:O6" si="3">E7+E13+E16+E20</f>
        <v>2718635.9</v>
      </c>
      <c r="F6" s="48">
        <f t="shared" si="3"/>
        <v>634496.1</v>
      </c>
      <c r="G6" s="48">
        <f t="shared" si="3"/>
        <v>522468399</v>
      </c>
      <c r="H6" s="48">
        <f t="shared" si="3"/>
        <v>781587937</v>
      </c>
      <c r="I6" s="48">
        <f t="shared" si="3"/>
        <v>2751603.9</v>
      </c>
      <c r="J6" s="48">
        <f t="shared" si="3"/>
        <v>634496.1</v>
      </c>
      <c r="K6" s="48">
        <f t="shared" si="3"/>
        <v>778201837</v>
      </c>
      <c r="L6" s="48">
        <f t="shared" si="3"/>
        <v>423510760.05000001</v>
      </c>
      <c r="M6" s="48">
        <f t="shared" si="3"/>
        <v>1681591.22</v>
      </c>
      <c r="N6" s="48">
        <f t="shared" si="3"/>
        <v>113419.28</v>
      </c>
      <c r="O6" s="48">
        <f t="shared" si="3"/>
        <v>421715749.55000001</v>
      </c>
      <c r="P6" s="45">
        <f t="shared" si="1"/>
        <v>80.542681324702173</v>
      </c>
      <c r="Q6" s="45">
        <f t="shared" si="1"/>
        <v>61.854226967281647</v>
      </c>
      <c r="R6" s="45">
        <f t="shared" si="1"/>
        <v>17.875488911594573</v>
      </c>
      <c r="S6" s="45">
        <f t="shared" si="1"/>
        <v>80.716029975623471</v>
      </c>
      <c r="T6" s="45">
        <f t="shared" si="2"/>
        <v>54.185938651455935</v>
      </c>
      <c r="U6" s="45">
        <f t="shared" si="2"/>
        <v>61.113128237679845</v>
      </c>
      <c r="V6" s="45">
        <f t="shared" si="2"/>
        <v>17.875488911594573</v>
      </c>
      <c r="W6" s="45">
        <f t="shared" si="2"/>
        <v>54.191050380416925</v>
      </c>
      <c r="X6" s="19"/>
    </row>
    <row r="7" spans="1:24" s="1" customFormat="1" ht="78" customHeight="1" x14ac:dyDescent="0.3">
      <c r="A7" s="47" t="s">
        <v>31</v>
      </c>
      <c r="B7" s="55" t="s">
        <v>83</v>
      </c>
      <c r="C7" s="54"/>
      <c r="D7" s="53">
        <f>SUM(D8:D12)</f>
        <v>360351625</v>
      </c>
      <c r="E7" s="53">
        <f t="shared" ref="E7:O7" si="4">SUM(E8:E12)</f>
        <v>2418635.9</v>
      </c>
      <c r="F7" s="53">
        <f t="shared" si="4"/>
        <v>634496.1</v>
      </c>
      <c r="G7" s="53">
        <f t="shared" si="4"/>
        <v>357298493</v>
      </c>
      <c r="H7" s="53">
        <f t="shared" si="4"/>
        <v>545490329</v>
      </c>
      <c r="I7" s="53">
        <f t="shared" si="4"/>
        <v>2451603.9</v>
      </c>
      <c r="J7" s="53">
        <f t="shared" si="4"/>
        <v>634496.1</v>
      </c>
      <c r="K7" s="53">
        <f t="shared" si="4"/>
        <v>542404229</v>
      </c>
      <c r="L7" s="53">
        <f>SUM(L8:L12)</f>
        <v>287920225.87</v>
      </c>
      <c r="M7" s="53">
        <f t="shared" si="4"/>
        <v>1381591.22</v>
      </c>
      <c r="N7" s="53">
        <f t="shared" si="4"/>
        <v>113419.28</v>
      </c>
      <c r="O7" s="53">
        <f t="shared" si="4"/>
        <v>286425215.37</v>
      </c>
      <c r="P7" s="45">
        <f t="shared" si="1"/>
        <v>79.89979950000226</v>
      </c>
      <c r="Q7" s="45">
        <f t="shared" si="1"/>
        <v>57.122745097763584</v>
      </c>
      <c r="R7" s="45">
        <f t="shared" si="1"/>
        <v>17.875488911594573</v>
      </c>
      <c r="S7" s="45">
        <f t="shared" si="1"/>
        <v>80.164126348554177</v>
      </c>
      <c r="T7" s="45">
        <f t="shared" si="2"/>
        <v>52.781912082258017</v>
      </c>
      <c r="U7" s="45">
        <f t="shared" si="2"/>
        <v>56.354585665327093</v>
      </c>
      <c r="V7" s="45">
        <f t="shared" si="2"/>
        <v>17.875488911594573</v>
      </c>
      <c r="W7" s="45">
        <f t="shared" si="2"/>
        <v>52.806597009404953</v>
      </c>
      <c r="X7" s="19"/>
    </row>
    <row r="8" spans="1:24" s="1" customFormat="1" ht="41.25" customHeight="1" x14ac:dyDescent="0.3">
      <c r="A8" s="58" t="s">
        <v>54</v>
      </c>
      <c r="B8" s="56" t="s">
        <v>19</v>
      </c>
      <c r="C8" s="73" t="s">
        <v>68</v>
      </c>
      <c r="D8" s="43">
        <f>SUM(E8:G8)</f>
        <v>357045125</v>
      </c>
      <c r="E8" s="43"/>
      <c r="F8" s="43"/>
      <c r="G8" s="43">
        <v>357045125</v>
      </c>
      <c r="H8" s="46">
        <f>SUM(I8:K8)</f>
        <v>542142618</v>
      </c>
      <c r="I8" s="46"/>
      <c r="J8" s="46"/>
      <c r="K8" s="43">
        <v>542142618</v>
      </c>
      <c r="L8" s="46">
        <f>SUM(M8:O8)</f>
        <v>286351208.87</v>
      </c>
      <c r="M8" s="18"/>
      <c r="N8" s="18"/>
      <c r="O8" s="18">
        <v>286351208.87</v>
      </c>
      <c r="P8" s="45">
        <f>L8/D8*100</f>
        <v>80.20028529167007</v>
      </c>
      <c r="Q8" s="45"/>
      <c r="R8" s="45"/>
      <c r="S8" s="45">
        <f>O8/G8*100</f>
        <v>80.20028529167007</v>
      </c>
      <c r="T8" s="45">
        <f t="shared" ref="T8:T23" si="5">L8/H8*100</f>
        <v>52.818428096719003</v>
      </c>
      <c r="U8" s="45"/>
      <c r="V8" s="45"/>
      <c r="W8" s="45">
        <f t="shared" ref="W8:W23" si="6">O8/K8*100</f>
        <v>52.818428096719003</v>
      </c>
      <c r="X8" s="52"/>
    </row>
    <row r="9" spans="1:24" s="1" customFormat="1" ht="42" customHeight="1" x14ac:dyDescent="0.3">
      <c r="A9" s="58" t="s">
        <v>55</v>
      </c>
      <c r="B9" s="56" t="s">
        <v>86</v>
      </c>
      <c r="C9" s="73" t="s">
        <v>68</v>
      </c>
      <c r="D9" s="43">
        <f>SUM(E9:G9)</f>
        <v>428914</v>
      </c>
      <c r="E9" s="43">
        <v>343132</v>
      </c>
      <c r="F9" s="43"/>
      <c r="G9" s="43">
        <v>85782</v>
      </c>
      <c r="H9" s="46">
        <f>SUM(I9:K9)</f>
        <v>470125</v>
      </c>
      <c r="I9" s="46">
        <v>376100</v>
      </c>
      <c r="J9" s="46"/>
      <c r="K9" s="46">
        <v>94025</v>
      </c>
      <c r="L9" s="46">
        <f>SUM(M9:O9)</f>
        <v>303707</v>
      </c>
      <c r="M9" s="18">
        <v>242966</v>
      </c>
      <c r="N9" s="18"/>
      <c r="O9" s="18">
        <v>60741</v>
      </c>
      <c r="P9" s="45">
        <f>L9/D9*100</f>
        <v>70.808367178501982</v>
      </c>
      <c r="Q9" s="45">
        <f t="shared" ref="Q9:R13" si="7">M9/E9*100</f>
        <v>70.808318664537268</v>
      </c>
      <c r="R9" s="45"/>
      <c r="S9" s="45">
        <f>O9/G9*100</f>
        <v>70.808561236623063</v>
      </c>
      <c r="T9" s="45">
        <f t="shared" si="5"/>
        <v>64.601329433661263</v>
      </c>
      <c r="U9" s="45">
        <f t="shared" ref="U9:U15" si="8">M9/I9*100</f>
        <v>64.601435788354152</v>
      </c>
      <c r="V9" s="45"/>
      <c r="W9" s="45">
        <f t="shared" si="6"/>
        <v>64.600904014889664</v>
      </c>
      <c r="X9" s="52"/>
    </row>
    <row r="10" spans="1:24" s="1" customFormat="1" ht="56.25" x14ac:dyDescent="0.3">
      <c r="A10" s="58" t="s">
        <v>56</v>
      </c>
      <c r="B10" s="56" t="s">
        <v>91</v>
      </c>
      <c r="C10" s="73" t="s">
        <v>68</v>
      </c>
      <c r="D10" s="43">
        <f>SUM(E10:G10)</f>
        <v>1300000</v>
      </c>
      <c r="E10" s="43">
        <v>1300000</v>
      </c>
      <c r="F10" s="43"/>
      <c r="G10" s="43"/>
      <c r="H10" s="46">
        <f>SUM(I10:K10)</f>
        <v>1300000</v>
      </c>
      <c r="I10" s="46">
        <v>1300000</v>
      </c>
      <c r="J10" s="46"/>
      <c r="K10" s="46"/>
      <c r="L10" s="46">
        <f>SUM(M10:O10)</f>
        <v>1000000</v>
      </c>
      <c r="M10" s="18">
        <v>1000000</v>
      </c>
      <c r="N10" s="18"/>
      <c r="O10" s="18"/>
      <c r="P10" s="45">
        <f>L10/D10*100</f>
        <v>76.923076923076934</v>
      </c>
      <c r="Q10" s="45">
        <f t="shared" si="7"/>
        <v>76.923076923076934</v>
      </c>
      <c r="R10" s="45"/>
      <c r="S10" s="45"/>
      <c r="T10" s="45">
        <f t="shared" si="5"/>
        <v>76.923076923076934</v>
      </c>
      <c r="U10" s="45">
        <f t="shared" si="8"/>
        <v>76.923076923076934</v>
      </c>
      <c r="V10" s="45"/>
      <c r="W10" s="45"/>
      <c r="X10" s="52"/>
    </row>
    <row r="11" spans="1:24" s="1" customFormat="1" ht="59.25" customHeight="1" x14ac:dyDescent="0.3">
      <c r="A11" s="58" t="s">
        <v>96</v>
      </c>
      <c r="B11" s="56" t="s">
        <v>84</v>
      </c>
      <c r="C11" s="73" t="s">
        <v>68</v>
      </c>
      <c r="D11" s="43">
        <f>SUM(E11:G11)</f>
        <v>986211</v>
      </c>
      <c r="E11" s="43">
        <v>515297.77</v>
      </c>
      <c r="F11" s="43">
        <v>421602.23</v>
      </c>
      <c r="G11" s="43">
        <v>49311</v>
      </c>
      <c r="H11" s="46">
        <f>SUM(I11:K11)</f>
        <v>986211</v>
      </c>
      <c r="I11" s="46">
        <v>515297.77</v>
      </c>
      <c r="J11" s="46">
        <v>421602.23</v>
      </c>
      <c r="K11" s="46">
        <v>49311</v>
      </c>
      <c r="L11" s="46">
        <f>SUM(M11:O11)</f>
        <v>265310</v>
      </c>
      <c r="M11" s="46">
        <v>138625.22</v>
      </c>
      <c r="N11" s="46">
        <v>113419.28</v>
      </c>
      <c r="O11" s="18">
        <v>13265.5</v>
      </c>
      <c r="P11" s="45">
        <f>L11/D11*100</f>
        <v>26.901951002371703</v>
      </c>
      <c r="Q11" s="45">
        <f t="shared" si="7"/>
        <v>26.90196388779249</v>
      </c>
      <c r="R11" s="45">
        <f t="shared" si="7"/>
        <v>26.90196396731583</v>
      </c>
      <c r="S11" s="45">
        <f>O11/G11*100</f>
        <v>26.901705501815009</v>
      </c>
      <c r="T11" s="45">
        <f t="shared" si="5"/>
        <v>26.901951002371703</v>
      </c>
      <c r="U11" s="45">
        <f t="shared" si="8"/>
        <v>26.90196388779249</v>
      </c>
      <c r="V11" s="45">
        <f>N11/J11*100</f>
        <v>26.90196396731583</v>
      </c>
      <c r="W11" s="45">
        <f t="shared" si="6"/>
        <v>26.901705501815009</v>
      </c>
      <c r="X11" s="52"/>
    </row>
    <row r="12" spans="1:24" s="1" customFormat="1" ht="26.25" customHeight="1" x14ac:dyDescent="0.3">
      <c r="A12" s="58" t="s">
        <v>97</v>
      </c>
      <c r="B12" s="56" t="s">
        <v>95</v>
      </c>
      <c r="C12" s="73" t="s">
        <v>68</v>
      </c>
      <c r="D12" s="43">
        <f>SUM(E12:G12)</f>
        <v>591375</v>
      </c>
      <c r="E12" s="43">
        <v>260206.13</v>
      </c>
      <c r="F12" s="43">
        <v>212893.87</v>
      </c>
      <c r="G12" s="43">
        <v>118275</v>
      </c>
      <c r="H12" s="46">
        <f>SUM(I12:K12)</f>
        <v>591375</v>
      </c>
      <c r="I12" s="46">
        <v>260206.13</v>
      </c>
      <c r="J12" s="46">
        <v>212893.87</v>
      </c>
      <c r="K12" s="46">
        <v>118275</v>
      </c>
      <c r="L12" s="46">
        <f>SUM(M12:O12)</f>
        <v>0</v>
      </c>
      <c r="M12" s="46"/>
      <c r="N12" s="46"/>
      <c r="O12" s="18"/>
      <c r="P12" s="45">
        <f>L12/D12*100</f>
        <v>0</v>
      </c>
      <c r="Q12" s="45">
        <f>M12/E11*100</f>
        <v>0</v>
      </c>
      <c r="R12" s="45">
        <f t="shared" si="7"/>
        <v>0</v>
      </c>
      <c r="S12" s="45">
        <f t="shared" ref="S12:S13" si="9">O12/G12*100</f>
        <v>0</v>
      </c>
      <c r="T12" s="45">
        <f t="shared" si="5"/>
        <v>0</v>
      </c>
      <c r="U12" s="45">
        <f t="shared" si="8"/>
        <v>0</v>
      </c>
      <c r="V12" s="45">
        <f>N12/J12*100</f>
        <v>0</v>
      </c>
      <c r="W12" s="45">
        <f t="shared" si="6"/>
        <v>0</v>
      </c>
      <c r="X12" s="52"/>
    </row>
    <row r="13" spans="1:24" s="1" customFormat="1" ht="24.75" customHeight="1" x14ac:dyDescent="0.3">
      <c r="A13" s="47" t="s">
        <v>32</v>
      </c>
      <c r="B13" s="69" t="s">
        <v>58</v>
      </c>
      <c r="C13" s="74"/>
      <c r="D13" s="53">
        <f>SUM(D14:D15)</f>
        <v>162435406</v>
      </c>
      <c r="E13" s="53">
        <f>SUM(E14:E15)</f>
        <v>300000</v>
      </c>
      <c r="F13" s="53">
        <f>SUM(F14:F15)</f>
        <v>0</v>
      </c>
      <c r="G13" s="53">
        <f>SUM(G14:G15)</f>
        <v>162135406</v>
      </c>
      <c r="H13" s="53">
        <f>SUM(H14:H15)</f>
        <v>232220108</v>
      </c>
      <c r="I13" s="53">
        <f t="shared" ref="I13:N13" si="10">SUM(I14:I15)</f>
        <v>300000</v>
      </c>
      <c r="J13" s="53">
        <f t="shared" si="10"/>
        <v>0</v>
      </c>
      <c r="K13" s="53">
        <f t="shared" si="10"/>
        <v>231920108</v>
      </c>
      <c r="L13" s="53">
        <f>SUM(L14:L15)</f>
        <v>132822734.18000001</v>
      </c>
      <c r="M13" s="53">
        <f t="shared" si="10"/>
        <v>300000</v>
      </c>
      <c r="N13" s="53">
        <f t="shared" si="10"/>
        <v>0</v>
      </c>
      <c r="O13" s="53">
        <f>O14+O15</f>
        <v>132522734.18000001</v>
      </c>
      <c r="P13" s="45">
        <f t="shared" ref="P13:P23" si="11">L13/D13*100</f>
        <v>81.769570717852005</v>
      </c>
      <c r="Q13" s="45">
        <f>M13/E13*100</f>
        <v>100</v>
      </c>
      <c r="R13" s="45" t="e">
        <f t="shared" si="7"/>
        <v>#DIV/0!</v>
      </c>
      <c r="S13" s="45">
        <f t="shared" si="9"/>
        <v>81.735838858046833</v>
      </c>
      <c r="T13" s="45">
        <f t="shared" si="5"/>
        <v>57.196913447305789</v>
      </c>
      <c r="U13" s="45">
        <f t="shared" si="8"/>
        <v>100</v>
      </c>
      <c r="V13" s="45"/>
      <c r="W13" s="45">
        <f t="shared" si="6"/>
        <v>57.141545561888066</v>
      </c>
      <c r="X13" s="19"/>
    </row>
    <row r="14" spans="1:24" s="1" customFormat="1" ht="41.25" customHeight="1" x14ac:dyDescent="0.3">
      <c r="A14" s="58" t="s">
        <v>57</v>
      </c>
      <c r="B14" s="56" t="s">
        <v>19</v>
      </c>
      <c r="C14" s="73" t="s">
        <v>68</v>
      </c>
      <c r="D14" s="43">
        <f>SUM(E14:G14)</f>
        <v>162135406</v>
      </c>
      <c r="E14" s="43"/>
      <c r="F14" s="43"/>
      <c r="G14" s="43">
        <v>162135406</v>
      </c>
      <c r="H14" s="46">
        <f>SUM(I14:K14)</f>
        <v>231920108</v>
      </c>
      <c r="I14" s="46"/>
      <c r="J14" s="46"/>
      <c r="K14" s="46">
        <v>231920108</v>
      </c>
      <c r="L14" s="46">
        <f>SUM(M14:O14)</f>
        <v>132522734.18000001</v>
      </c>
      <c r="M14" s="46"/>
      <c r="N14" s="46"/>
      <c r="O14" s="46">
        <v>132522734.18000001</v>
      </c>
      <c r="P14" s="45">
        <f t="shared" si="11"/>
        <v>81.735838858046833</v>
      </c>
      <c r="Q14" s="45"/>
      <c r="R14" s="45"/>
      <c r="S14" s="45">
        <f t="shared" ref="S14:S23" si="12">O14/G14*100</f>
        <v>81.735838858046833</v>
      </c>
      <c r="T14" s="45">
        <f t="shared" si="5"/>
        <v>57.141545561888066</v>
      </c>
      <c r="U14" s="45"/>
      <c r="V14" s="45"/>
      <c r="W14" s="45">
        <f t="shared" si="6"/>
        <v>57.141545561888066</v>
      </c>
      <c r="X14" s="19"/>
    </row>
    <row r="15" spans="1:24" s="1" customFormat="1" ht="56.25" x14ac:dyDescent="0.3">
      <c r="A15" s="58" t="s">
        <v>92</v>
      </c>
      <c r="B15" s="56" t="s">
        <v>91</v>
      </c>
      <c r="C15" s="73" t="s">
        <v>68</v>
      </c>
      <c r="D15" s="43">
        <f>SUM(E15:G15)</f>
        <v>300000</v>
      </c>
      <c r="E15" s="43">
        <v>300000</v>
      </c>
      <c r="F15" s="43"/>
      <c r="G15" s="43"/>
      <c r="H15" s="46">
        <f>SUM(I15:K15)</f>
        <v>300000</v>
      </c>
      <c r="I15" s="46">
        <v>300000</v>
      </c>
      <c r="J15" s="46"/>
      <c r="K15" s="46"/>
      <c r="L15" s="46">
        <f>SUM(M15:O15)</f>
        <v>300000</v>
      </c>
      <c r="M15" s="46">
        <v>300000</v>
      </c>
      <c r="N15" s="46"/>
      <c r="O15" s="46"/>
      <c r="P15" s="45">
        <f t="shared" si="11"/>
        <v>100</v>
      </c>
      <c r="Q15" s="45">
        <f>M15/E15*100</f>
        <v>100</v>
      </c>
      <c r="R15" s="45"/>
      <c r="S15" s="45"/>
      <c r="T15" s="45">
        <f t="shared" si="5"/>
        <v>100</v>
      </c>
      <c r="U15" s="45">
        <f t="shared" si="8"/>
        <v>100</v>
      </c>
      <c r="V15" s="45"/>
      <c r="W15" s="45"/>
      <c r="X15" s="19"/>
    </row>
    <row r="16" spans="1:24" s="50" customFormat="1" ht="37.5" x14ac:dyDescent="0.3">
      <c r="A16" s="47" t="s">
        <v>33</v>
      </c>
      <c r="B16" s="69" t="s">
        <v>85</v>
      </c>
      <c r="C16" s="75"/>
      <c r="D16" s="48">
        <f>SUM(D17:D19)</f>
        <v>3034500</v>
      </c>
      <c r="E16" s="48">
        <f t="shared" ref="E16:O16" si="13">SUM(E17:E19)</f>
        <v>0</v>
      </c>
      <c r="F16" s="48">
        <f t="shared" si="13"/>
        <v>0</v>
      </c>
      <c r="G16" s="48">
        <f t="shared" si="13"/>
        <v>3034500</v>
      </c>
      <c r="H16" s="48">
        <f t="shared" si="13"/>
        <v>3877500</v>
      </c>
      <c r="I16" s="48">
        <f t="shared" si="13"/>
        <v>0</v>
      </c>
      <c r="J16" s="48">
        <f t="shared" si="13"/>
        <v>0</v>
      </c>
      <c r="K16" s="48">
        <f t="shared" si="13"/>
        <v>3877500</v>
      </c>
      <c r="L16" s="48">
        <f t="shared" si="13"/>
        <v>2767800</v>
      </c>
      <c r="M16" s="48">
        <f t="shared" si="13"/>
        <v>0</v>
      </c>
      <c r="N16" s="48">
        <f t="shared" si="13"/>
        <v>0</v>
      </c>
      <c r="O16" s="48">
        <f t="shared" si="13"/>
        <v>2767800</v>
      </c>
      <c r="P16" s="45">
        <f t="shared" si="11"/>
        <v>91.211072664359861</v>
      </c>
      <c r="Q16" s="45"/>
      <c r="R16" s="45"/>
      <c r="S16" s="45">
        <f>O16/G16*100</f>
        <v>91.211072664359861</v>
      </c>
      <c r="T16" s="45">
        <f t="shared" si="5"/>
        <v>71.381044487427474</v>
      </c>
      <c r="U16" s="45"/>
      <c r="V16" s="45"/>
      <c r="W16" s="45">
        <f t="shared" si="6"/>
        <v>71.381044487427474</v>
      </c>
      <c r="X16" s="49"/>
    </row>
    <row r="17" spans="1:24" s="1" customFormat="1" ht="21" customHeight="1" x14ac:dyDescent="0.3">
      <c r="A17" s="76" t="s">
        <v>94</v>
      </c>
      <c r="B17" s="79" t="s">
        <v>59</v>
      </c>
      <c r="C17" s="73" t="s">
        <v>68</v>
      </c>
      <c r="D17" s="43">
        <f>SUM(E17:G17)</f>
        <v>3034500</v>
      </c>
      <c r="E17" s="43"/>
      <c r="F17" s="43"/>
      <c r="G17" s="43">
        <v>3034500</v>
      </c>
      <c r="H17" s="46">
        <f>SUM(I17:K17)</f>
        <v>3877500</v>
      </c>
      <c r="I17" s="46"/>
      <c r="J17" s="46"/>
      <c r="K17" s="46">
        <v>3877500</v>
      </c>
      <c r="L17" s="46">
        <f>SUM(M17:O17)</f>
        <v>2767800</v>
      </c>
      <c r="M17" s="46"/>
      <c r="N17" s="46"/>
      <c r="O17" s="46">
        <v>2767800</v>
      </c>
      <c r="P17" s="45">
        <f t="shared" si="11"/>
        <v>91.211072664359861</v>
      </c>
      <c r="Q17" s="45"/>
      <c r="R17" s="45"/>
      <c r="S17" s="45">
        <f t="shared" si="12"/>
        <v>91.211072664359861</v>
      </c>
      <c r="T17" s="45">
        <f t="shared" si="5"/>
        <v>71.381044487427474</v>
      </c>
      <c r="U17" s="45"/>
      <c r="V17" s="45"/>
      <c r="W17" s="45">
        <f>O17/K17*100</f>
        <v>71.381044487427474</v>
      </c>
      <c r="X17" s="52"/>
    </row>
    <row r="18" spans="1:24" s="1" customFormat="1" ht="21" hidden="1" customHeight="1" x14ac:dyDescent="0.3">
      <c r="A18" s="77"/>
      <c r="B18" s="80"/>
      <c r="C18" s="73" t="s">
        <v>3</v>
      </c>
      <c r="D18" s="43">
        <f>SUM(E18:G18)</f>
        <v>0</v>
      </c>
      <c r="E18" s="43"/>
      <c r="F18" s="43"/>
      <c r="G18" s="43"/>
      <c r="H18" s="46">
        <f>SUM(I18:K18)</f>
        <v>0</v>
      </c>
      <c r="I18" s="46"/>
      <c r="J18" s="46"/>
      <c r="K18" s="46"/>
      <c r="L18" s="46">
        <f>SUM(M18:O18)</f>
        <v>0</v>
      </c>
      <c r="M18" s="46"/>
      <c r="N18" s="46"/>
      <c r="O18" s="46"/>
      <c r="P18" s="45" t="e">
        <f t="shared" si="11"/>
        <v>#DIV/0!</v>
      </c>
      <c r="Q18" s="45"/>
      <c r="R18" s="45"/>
      <c r="S18" s="45"/>
      <c r="T18" s="45" t="e">
        <f t="shared" si="5"/>
        <v>#DIV/0!</v>
      </c>
      <c r="U18" s="45"/>
      <c r="V18" s="45"/>
      <c r="W18" s="45"/>
      <c r="X18" s="52"/>
    </row>
    <row r="19" spans="1:24" s="1" customFormat="1" ht="21" hidden="1" customHeight="1" x14ac:dyDescent="0.3">
      <c r="A19" s="78"/>
      <c r="B19" s="81"/>
      <c r="C19" s="73" t="s">
        <v>13</v>
      </c>
      <c r="D19" s="43">
        <f>SUM(E19:G19)</f>
        <v>0</v>
      </c>
      <c r="E19" s="43"/>
      <c r="F19" s="43"/>
      <c r="G19" s="43"/>
      <c r="H19" s="46">
        <f>SUM(I19:K19)</f>
        <v>0</v>
      </c>
      <c r="I19" s="46"/>
      <c r="J19" s="46"/>
      <c r="K19" s="46"/>
      <c r="L19" s="46">
        <f>SUM(M19:O19)</f>
        <v>0</v>
      </c>
      <c r="M19" s="46"/>
      <c r="N19" s="46"/>
      <c r="O19" s="46"/>
      <c r="P19" s="45" t="e">
        <f t="shared" si="11"/>
        <v>#DIV/0!</v>
      </c>
      <c r="Q19" s="45"/>
      <c r="R19" s="45"/>
      <c r="S19" s="45"/>
      <c r="T19" s="45" t="e">
        <f t="shared" si="5"/>
        <v>#DIV/0!</v>
      </c>
      <c r="U19" s="45"/>
      <c r="V19" s="45"/>
      <c r="W19" s="45"/>
      <c r="X19" s="52"/>
    </row>
    <row r="20" spans="1:24" s="50" customFormat="1" ht="43.5" hidden="1" customHeight="1" x14ac:dyDescent="0.3">
      <c r="A20" s="70" t="s">
        <v>98</v>
      </c>
      <c r="B20" s="71" t="s">
        <v>99</v>
      </c>
      <c r="C20" s="74" t="s">
        <v>66</v>
      </c>
      <c r="D20" s="68">
        <f>SUM(E20:G20)</f>
        <v>0</v>
      </c>
      <c r="E20" s="68">
        <v>0</v>
      </c>
      <c r="F20" s="68">
        <v>0</v>
      </c>
      <c r="G20" s="68">
        <v>0</v>
      </c>
      <c r="H20" s="53">
        <f>SUM(I20:K20)</f>
        <v>0</v>
      </c>
      <c r="I20" s="53">
        <v>0</v>
      </c>
      <c r="J20" s="53">
        <v>0</v>
      </c>
      <c r="K20" s="53">
        <v>0</v>
      </c>
      <c r="L20" s="53">
        <f>SUM(M20:O20)</f>
        <v>0</v>
      </c>
      <c r="M20" s="53">
        <v>0</v>
      </c>
      <c r="N20" s="53">
        <v>0</v>
      </c>
      <c r="O20" s="53">
        <v>0</v>
      </c>
      <c r="P20" s="45" t="e">
        <f>L20/D20*100</f>
        <v>#DIV/0!</v>
      </c>
      <c r="Q20" s="45"/>
      <c r="R20" s="45"/>
      <c r="S20" s="45" t="e">
        <f>O20/G20*100</f>
        <v>#DIV/0!</v>
      </c>
      <c r="T20" s="45" t="e">
        <f t="shared" si="5"/>
        <v>#DIV/0!</v>
      </c>
      <c r="U20" s="45"/>
      <c r="V20" s="45"/>
      <c r="W20" s="45" t="e">
        <f t="shared" si="6"/>
        <v>#DIV/0!</v>
      </c>
      <c r="X20" s="51"/>
    </row>
    <row r="21" spans="1:24" s="50" customFormat="1" ht="37.5" x14ac:dyDescent="0.3">
      <c r="A21" s="47" t="s">
        <v>34</v>
      </c>
      <c r="B21" s="69" t="s">
        <v>87</v>
      </c>
      <c r="C21" s="74"/>
      <c r="D21" s="53">
        <f>D22+D23</f>
        <v>24786285.530000001</v>
      </c>
      <c r="E21" s="53">
        <f t="shared" ref="E21:O21" si="14">E22+E23</f>
        <v>0</v>
      </c>
      <c r="F21" s="53">
        <f t="shared" si="14"/>
        <v>0</v>
      </c>
      <c r="G21" s="53">
        <f t="shared" si="14"/>
        <v>24786285.530000001</v>
      </c>
      <c r="H21" s="53">
        <f t="shared" si="14"/>
        <v>36938729</v>
      </c>
      <c r="I21" s="53">
        <f t="shared" si="14"/>
        <v>0</v>
      </c>
      <c r="J21" s="53">
        <f t="shared" si="14"/>
        <v>0</v>
      </c>
      <c r="K21" s="53">
        <f t="shared" si="14"/>
        <v>36938729</v>
      </c>
      <c r="L21" s="53">
        <f t="shared" si="14"/>
        <v>20399887.149999999</v>
      </c>
      <c r="M21" s="53">
        <f t="shared" si="14"/>
        <v>0</v>
      </c>
      <c r="N21" s="53">
        <f t="shared" si="14"/>
        <v>0</v>
      </c>
      <c r="O21" s="53">
        <f t="shared" si="14"/>
        <v>20399887.149999999</v>
      </c>
      <c r="P21" s="45">
        <f t="shared" si="11"/>
        <v>82.303123335318077</v>
      </c>
      <c r="Q21" s="45"/>
      <c r="R21" s="45"/>
      <c r="S21" s="45">
        <f t="shared" si="12"/>
        <v>82.303123335318077</v>
      </c>
      <c r="T21" s="45">
        <f t="shared" si="5"/>
        <v>55.226283367789939</v>
      </c>
      <c r="U21" s="45"/>
      <c r="V21" s="45"/>
      <c r="W21" s="45">
        <f t="shared" si="6"/>
        <v>55.226283367789939</v>
      </c>
      <c r="X21" s="49"/>
    </row>
    <row r="22" spans="1:24" s="1" customFormat="1" x14ac:dyDescent="0.3">
      <c r="A22" s="58" t="s">
        <v>35</v>
      </c>
      <c r="B22" s="56" t="s">
        <v>88</v>
      </c>
      <c r="C22" s="73" t="s">
        <v>68</v>
      </c>
      <c r="D22" s="43">
        <f>SUM(E22:G22)</f>
        <v>22119496.530000001</v>
      </c>
      <c r="E22" s="43"/>
      <c r="F22" s="43"/>
      <c r="G22" s="43">
        <v>22119496.530000001</v>
      </c>
      <c r="H22" s="46">
        <f>SUM(I22:K22)</f>
        <v>33749680</v>
      </c>
      <c r="I22" s="46"/>
      <c r="J22" s="46"/>
      <c r="K22" s="46">
        <v>33749680</v>
      </c>
      <c r="L22" s="46">
        <f>SUM(M22:O22)</f>
        <v>17733098.149999999</v>
      </c>
      <c r="M22" s="46"/>
      <c r="N22" s="46"/>
      <c r="O22" s="46">
        <v>17733098.149999999</v>
      </c>
      <c r="P22" s="45">
        <f t="shared" si="11"/>
        <v>80.169537882334424</v>
      </c>
      <c r="Q22" s="45"/>
      <c r="R22" s="45"/>
      <c r="S22" s="45">
        <f t="shared" si="12"/>
        <v>80.169537882334424</v>
      </c>
      <c r="T22" s="45">
        <f t="shared" si="5"/>
        <v>52.543011222624926</v>
      </c>
      <c r="U22" s="45"/>
      <c r="V22" s="45"/>
      <c r="W22" s="45">
        <f t="shared" si="6"/>
        <v>52.543011222624926</v>
      </c>
      <c r="X22" s="52"/>
    </row>
    <row r="23" spans="1:24" s="1" customFormat="1" x14ac:dyDescent="0.3">
      <c r="A23" s="58" t="s">
        <v>90</v>
      </c>
      <c r="B23" s="56" t="s">
        <v>89</v>
      </c>
      <c r="C23" s="73" t="s">
        <v>68</v>
      </c>
      <c r="D23" s="43">
        <f>SUM(E23:G23)</f>
        <v>2666789</v>
      </c>
      <c r="E23" s="43"/>
      <c r="F23" s="43"/>
      <c r="G23" s="43">
        <v>2666789</v>
      </c>
      <c r="H23" s="46">
        <f>SUM(I23:K23)</f>
        <v>3189049</v>
      </c>
      <c r="I23" s="46"/>
      <c r="J23" s="46"/>
      <c r="K23" s="46">
        <v>3189049</v>
      </c>
      <c r="L23" s="46">
        <f>SUM(M23:O23)</f>
        <v>2666789</v>
      </c>
      <c r="M23" s="46"/>
      <c r="N23" s="46"/>
      <c r="O23" s="46">
        <v>2666789</v>
      </c>
      <c r="P23" s="45">
        <f t="shared" si="11"/>
        <v>100</v>
      </c>
      <c r="Q23" s="45"/>
      <c r="R23" s="45"/>
      <c r="S23" s="45">
        <f t="shared" si="12"/>
        <v>100</v>
      </c>
      <c r="T23" s="45">
        <f t="shared" si="5"/>
        <v>83.62333096794687</v>
      </c>
      <c r="U23" s="45"/>
      <c r="V23" s="45"/>
      <c r="W23" s="45">
        <f t="shared" si="6"/>
        <v>83.62333096794687</v>
      </c>
      <c r="X23" s="52"/>
    </row>
    <row r="25" spans="1:24" x14ac:dyDescent="0.3">
      <c r="L25" s="72"/>
    </row>
    <row r="27" spans="1:24" x14ac:dyDescent="0.3">
      <c r="L27" s="72"/>
    </row>
  </sheetData>
  <autoFilter ref="A4:Y23"/>
  <mergeCells count="12">
    <mergeCell ref="H2:K2"/>
    <mergeCell ref="D2:G2"/>
    <mergeCell ref="X2:X3"/>
    <mergeCell ref="A1:W1"/>
    <mergeCell ref="P2:S2"/>
    <mergeCell ref="L2:O2"/>
    <mergeCell ref="A2:A3"/>
    <mergeCell ref="C2:C3"/>
    <mergeCell ref="T2:W2"/>
    <mergeCell ref="A17:A19"/>
    <mergeCell ref="B17:B19"/>
    <mergeCell ref="B5:C5"/>
  </mergeCells>
  <pageMargins left="0" right="0" top="0.19685039370078741" bottom="0" header="0.31496062992125984" footer="0.31496062992125984"/>
  <pageSetup paperSize="9" scale="43" fitToHeight="14" orientation="landscape" verticalDpi="36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103" t="s">
        <v>47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spans="1:14" ht="32.25" customHeight="1" x14ac:dyDescent="0.25">
      <c r="A2" s="105" t="s">
        <v>0</v>
      </c>
      <c r="B2" s="5" t="s">
        <v>1</v>
      </c>
      <c r="C2" s="106" t="s">
        <v>18</v>
      </c>
      <c r="D2" s="107" t="s">
        <v>44</v>
      </c>
      <c r="E2" s="107"/>
      <c r="F2" s="107"/>
      <c r="G2" s="108" t="s">
        <v>52</v>
      </c>
      <c r="H2" s="108"/>
      <c r="I2" s="108"/>
      <c r="J2" s="109" t="s">
        <v>50</v>
      </c>
      <c r="K2" s="110"/>
      <c r="L2" s="111"/>
      <c r="M2" s="112" t="s">
        <v>45</v>
      </c>
      <c r="N2" s="112" t="s">
        <v>46</v>
      </c>
    </row>
    <row r="3" spans="1:14" ht="25.5" x14ac:dyDescent="0.25">
      <c r="A3" s="105"/>
      <c r="B3" s="6" t="s">
        <v>2</v>
      </c>
      <c r="C3" s="106"/>
      <c r="D3" s="7" t="s">
        <v>22</v>
      </c>
      <c r="E3" s="7" t="s">
        <v>23</v>
      </c>
      <c r="F3" s="7" t="s">
        <v>24</v>
      </c>
      <c r="G3" s="7" t="s">
        <v>22</v>
      </c>
      <c r="H3" s="7" t="s">
        <v>23</v>
      </c>
      <c r="I3" s="7" t="s">
        <v>24</v>
      </c>
      <c r="J3" s="7" t="s">
        <v>22</v>
      </c>
      <c r="K3" s="7" t="s">
        <v>23</v>
      </c>
      <c r="L3" s="7" t="s">
        <v>24</v>
      </c>
      <c r="M3" s="113"/>
      <c r="N3" s="113"/>
    </row>
    <row r="4" spans="1:14" x14ac:dyDescent="0.25">
      <c r="A4" s="8" t="s">
        <v>4</v>
      </c>
      <c r="B4" s="9">
        <v>2</v>
      </c>
      <c r="C4" s="10">
        <v>3</v>
      </c>
      <c r="D4" s="10">
        <v>4</v>
      </c>
      <c r="E4" s="9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</row>
    <row r="5" spans="1:14" ht="70.5" customHeight="1" x14ac:dyDescent="0.25">
      <c r="A5" s="11">
        <v>1</v>
      </c>
      <c r="B5" s="102" t="s">
        <v>48</v>
      </c>
      <c r="C5" s="102"/>
      <c r="D5" s="12">
        <f t="shared" ref="D5:I5" si="0">SUM(D6:D7)</f>
        <v>9048313</v>
      </c>
      <c r="E5" s="12">
        <f t="shared" si="0"/>
        <v>0</v>
      </c>
      <c r="F5" s="12">
        <f t="shared" si="0"/>
        <v>9048313</v>
      </c>
      <c r="G5" s="12">
        <f t="shared" si="0"/>
        <v>3127240</v>
      </c>
      <c r="H5" s="12">
        <f t="shared" si="0"/>
        <v>0</v>
      </c>
      <c r="I5" s="12">
        <f t="shared" si="0"/>
        <v>3127240</v>
      </c>
      <c r="J5" s="12">
        <f>G5/D5*100</f>
        <v>34.561580705707243</v>
      </c>
      <c r="K5" s="12">
        <v>0</v>
      </c>
      <c r="L5" s="12">
        <f>I5/F5*100</f>
        <v>34.561580705707243</v>
      </c>
      <c r="M5" s="16">
        <f>SUM(M6:M7)</f>
        <v>9048313</v>
      </c>
      <c r="N5" s="12">
        <f>M5/D5*100</f>
        <v>100</v>
      </c>
    </row>
    <row r="6" spans="1:14" ht="58.5" customHeight="1" x14ac:dyDescent="0.25">
      <c r="A6" s="13" t="s">
        <v>5</v>
      </c>
      <c r="B6" s="14" t="s">
        <v>21</v>
      </c>
      <c r="C6" s="14" t="s">
        <v>51</v>
      </c>
      <c r="D6" s="14">
        <f>E6+F6</f>
        <v>24540</v>
      </c>
      <c r="E6" s="14">
        <v>0</v>
      </c>
      <c r="F6" s="14">
        <v>24540</v>
      </c>
      <c r="G6" s="14">
        <f>H6+I6</f>
        <v>0</v>
      </c>
      <c r="H6" s="14">
        <v>0</v>
      </c>
      <c r="I6" s="14">
        <v>0</v>
      </c>
      <c r="J6" s="15">
        <f>G6/D6*100</f>
        <v>0</v>
      </c>
      <c r="K6" s="15">
        <v>0</v>
      </c>
      <c r="L6" s="15">
        <f>I6/F6*100</f>
        <v>0</v>
      </c>
      <c r="M6" s="17">
        <f>F6</f>
        <v>24540</v>
      </c>
      <c r="N6" s="15">
        <f>M6/D6*100</f>
        <v>100</v>
      </c>
    </row>
    <row r="7" spans="1:14" ht="34.5" customHeight="1" x14ac:dyDescent="0.25">
      <c r="A7" s="13" t="s">
        <v>6</v>
      </c>
      <c r="B7" s="14" t="s">
        <v>49</v>
      </c>
      <c r="C7" s="14" t="s">
        <v>51</v>
      </c>
      <c r="D7" s="14">
        <f>E7+F7</f>
        <v>9023773</v>
      </c>
      <c r="E7" s="14">
        <v>0</v>
      </c>
      <c r="F7" s="14">
        <v>9023773</v>
      </c>
      <c r="G7" s="14">
        <f>H7+I7</f>
        <v>3127240</v>
      </c>
      <c r="H7" s="14">
        <v>0</v>
      </c>
      <c r="I7" s="14">
        <v>3127240</v>
      </c>
      <c r="J7" s="15">
        <f>G7/D7*100</f>
        <v>34.655570347348053</v>
      </c>
      <c r="K7" s="15">
        <v>0</v>
      </c>
      <c r="L7" s="15">
        <f>I7/F7*100</f>
        <v>34.655570347348053</v>
      </c>
      <c r="M7" s="17">
        <f>F7</f>
        <v>9023773</v>
      </c>
      <c r="N7" s="15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21" t="s">
        <v>0</v>
      </c>
      <c r="B1" s="23" t="s">
        <v>1</v>
      </c>
      <c r="C1" s="122" t="s">
        <v>18</v>
      </c>
      <c r="D1" s="123" t="s">
        <v>70</v>
      </c>
      <c r="E1" s="123"/>
      <c r="F1" s="123"/>
      <c r="G1" s="123"/>
      <c r="H1" s="123" t="s">
        <v>71</v>
      </c>
      <c r="I1" s="123"/>
      <c r="J1" s="123"/>
      <c r="K1" s="123"/>
      <c r="L1" s="124" t="s">
        <v>81</v>
      </c>
      <c r="M1" s="125"/>
      <c r="N1" s="125"/>
      <c r="O1" s="126"/>
      <c r="P1" s="118" t="s">
        <v>72</v>
      </c>
      <c r="Q1" s="118"/>
      <c r="R1" s="118"/>
      <c r="S1" s="118"/>
      <c r="T1" s="118" t="s">
        <v>73</v>
      </c>
      <c r="U1" s="119"/>
      <c r="V1" s="119"/>
      <c r="W1" s="119"/>
    </row>
    <row r="2" spans="1:23" ht="22.5" x14ac:dyDescent="0.25">
      <c r="A2" s="121"/>
      <c r="B2" s="23" t="s">
        <v>2</v>
      </c>
      <c r="C2" s="122"/>
      <c r="D2" s="24" t="s">
        <v>22</v>
      </c>
      <c r="E2" s="24" t="s">
        <v>23</v>
      </c>
      <c r="F2" s="24" t="s">
        <v>53</v>
      </c>
      <c r="G2" s="24" t="s">
        <v>24</v>
      </c>
      <c r="H2" s="24" t="s">
        <v>22</v>
      </c>
      <c r="I2" s="24" t="s">
        <v>23</v>
      </c>
      <c r="J2" s="24" t="s">
        <v>53</v>
      </c>
      <c r="K2" s="24" t="s">
        <v>24</v>
      </c>
      <c r="L2" s="24" t="s">
        <v>22</v>
      </c>
      <c r="M2" s="24" t="s">
        <v>23</v>
      </c>
      <c r="N2" s="24" t="s">
        <v>53</v>
      </c>
      <c r="O2" s="24" t="s">
        <v>24</v>
      </c>
      <c r="P2" s="24" t="s">
        <v>22</v>
      </c>
      <c r="Q2" s="24" t="s">
        <v>23</v>
      </c>
      <c r="R2" s="24" t="s">
        <v>53</v>
      </c>
      <c r="S2" s="24" t="s">
        <v>24</v>
      </c>
      <c r="T2" s="24" t="s">
        <v>22</v>
      </c>
      <c r="U2" s="25" t="s">
        <v>23</v>
      </c>
      <c r="V2" s="24" t="s">
        <v>53</v>
      </c>
      <c r="W2" s="24" t="s">
        <v>24</v>
      </c>
    </row>
    <row r="3" spans="1:23" x14ac:dyDescent="0.25">
      <c r="A3" s="21" t="s">
        <v>4</v>
      </c>
      <c r="B3" s="21" t="s">
        <v>14</v>
      </c>
      <c r="C3" s="21" t="s">
        <v>26</v>
      </c>
      <c r="D3" s="21" t="s">
        <v>28</v>
      </c>
      <c r="E3" s="21" t="s">
        <v>16</v>
      </c>
      <c r="F3" s="21" t="s">
        <v>29</v>
      </c>
      <c r="G3" s="21" t="s">
        <v>29</v>
      </c>
      <c r="H3" s="21" t="s">
        <v>43</v>
      </c>
      <c r="I3" s="21" t="s">
        <v>36</v>
      </c>
      <c r="J3" s="21" t="s">
        <v>37</v>
      </c>
      <c r="K3" s="21" t="s">
        <v>38</v>
      </c>
      <c r="L3" s="21" t="s">
        <v>39</v>
      </c>
      <c r="M3" s="21" t="s">
        <v>40</v>
      </c>
      <c r="N3" s="21" t="s">
        <v>41</v>
      </c>
      <c r="O3" s="21" t="s">
        <v>42</v>
      </c>
      <c r="P3" s="21" t="s">
        <v>17</v>
      </c>
      <c r="Q3" s="21" t="s">
        <v>36</v>
      </c>
      <c r="R3" s="21" t="s">
        <v>69</v>
      </c>
      <c r="S3" s="21" t="s">
        <v>37</v>
      </c>
      <c r="T3" s="21" t="s">
        <v>38</v>
      </c>
      <c r="U3" s="21" t="s">
        <v>74</v>
      </c>
      <c r="V3" s="21" t="s">
        <v>62</v>
      </c>
      <c r="W3" s="21" t="s">
        <v>67</v>
      </c>
    </row>
    <row r="4" spans="1:23" x14ac:dyDescent="0.25">
      <c r="A4" s="120" t="s">
        <v>25</v>
      </c>
      <c r="B4" s="120"/>
      <c r="C4" s="120"/>
      <c r="D4" s="26">
        <f>D5+D7+D10+D12+D14</f>
        <v>184652.19499999998</v>
      </c>
      <c r="E4" s="26">
        <f t="shared" ref="E4:S4" si="0">E5+E7+E10+E12+E14</f>
        <v>157039.4</v>
      </c>
      <c r="F4" s="26">
        <f t="shared" si="0"/>
        <v>0</v>
      </c>
      <c r="G4" s="26">
        <f t="shared" si="0"/>
        <v>27612.795000000002</v>
      </c>
      <c r="H4" s="26">
        <f t="shared" si="0"/>
        <v>165482.53099999999</v>
      </c>
      <c r="I4" s="26">
        <f t="shared" si="0"/>
        <v>28216.291000000005</v>
      </c>
      <c r="J4" s="26">
        <f t="shared" si="0"/>
        <v>0</v>
      </c>
      <c r="K4" s="26">
        <f t="shared" si="0"/>
        <v>19077.455999999998</v>
      </c>
      <c r="L4" s="26">
        <f t="shared" si="0"/>
        <v>7375.1418100000001</v>
      </c>
      <c r="M4" s="26">
        <f t="shared" si="0"/>
        <v>0</v>
      </c>
      <c r="N4" s="26">
        <f t="shared" si="0"/>
        <v>0</v>
      </c>
      <c r="O4" s="26">
        <f t="shared" si="0"/>
        <v>7375.1418100000001</v>
      </c>
      <c r="P4" s="26">
        <f t="shared" si="0"/>
        <v>82223.705759999983</v>
      </c>
      <c r="Q4" s="26">
        <f t="shared" si="0"/>
        <v>66038.538280000008</v>
      </c>
      <c r="R4" s="26">
        <f t="shared" si="0"/>
        <v>0</v>
      </c>
      <c r="S4" s="26">
        <f t="shared" si="0"/>
        <v>16185.16748</v>
      </c>
      <c r="T4" s="26">
        <f>P4/D4*100</f>
        <v>44.528962008818787</v>
      </c>
      <c r="U4" s="26">
        <f t="shared" ref="U4:W16" si="1">Q4/E4*100</f>
        <v>42.052210005896619</v>
      </c>
      <c r="V4" s="26"/>
      <c r="W4" s="26">
        <f t="shared" si="1"/>
        <v>58.614738131362657</v>
      </c>
    </row>
    <row r="5" spans="1:23" s="36" customFormat="1" ht="34.5" customHeight="1" x14ac:dyDescent="0.25">
      <c r="A5" s="27">
        <v>1</v>
      </c>
      <c r="B5" s="102" t="s">
        <v>9</v>
      </c>
      <c r="C5" s="102"/>
      <c r="D5" s="26">
        <f>D6</f>
        <v>26153.7</v>
      </c>
      <c r="E5" s="26">
        <f t="shared" ref="E5:S5" si="2">E6</f>
        <v>24846</v>
      </c>
      <c r="F5" s="26">
        <f t="shared" si="2"/>
        <v>0</v>
      </c>
      <c r="G5" s="26">
        <f t="shared" si="2"/>
        <v>1307.7</v>
      </c>
      <c r="H5" s="26">
        <f t="shared" si="2"/>
        <v>0</v>
      </c>
      <c r="I5" s="26">
        <f t="shared" si="2"/>
        <v>0</v>
      </c>
      <c r="J5" s="26">
        <f t="shared" si="2"/>
        <v>0</v>
      </c>
      <c r="K5" s="26">
        <f t="shared" si="2"/>
        <v>0</v>
      </c>
      <c r="L5" s="26">
        <f t="shared" si="2"/>
        <v>0</v>
      </c>
      <c r="M5" s="26">
        <f t="shared" si="2"/>
        <v>0</v>
      </c>
      <c r="N5" s="26">
        <f t="shared" si="2"/>
        <v>0</v>
      </c>
      <c r="O5" s="26">
        <f t="shared" si="2"/>
        <v>0</v>
      </c>
      <c r="P5" s="26">
        <f t="shared" si="2"/>
        <v>0</v>
      </c>
      <c r="Q5" s="26">
        <f t="shared" si="2"/>
        <v>0</v>
      </c>
      <c r="R5" s="26">
        <f t="shared" si="2"/>
        <v>0</v>
      </c>
      <c r="S5" s="26">
        <f t="shared" si="2"/>
        <v>0</v>
      </c>
      <c r="T5" s="26">
        <f t="shared" ref="T5:U18" si="3">P5/D5*100</f>
        <v>0</v>
      </c>
      <c r="U5" s="26">
        <f t="shared" si="1"/>
        <v>0</v>
      </c>
      <c r="V5" s="26"/>
      <c r="W5" s="26">
        <f t="shared" si="1"/>
        <v>0</v>
      </c>
    </row>
    <row r="6" spans="1:23" s="36" customFormat="1" x14ac:dyDescent="0.25">
      <c r="A6" s="28" t="s">
        <v>6</v>
      </c>
      <c r="B6" s="29" t="s">
        <v>60</v>
      </c>
      <c r="C6" s="5" t="s">
        <v>66</v>
      </c>
      <c r="D6" s="30">
        <f>E6+G6</f>
        <v>26153.7</v>
      </c>
      <c r="E6" s="30">
        <v>24846</v>
      </c>
      <c r="F6" s="30">
        <v>0</v>
      </c>
      <c r="G6" s="30">
        <v>1307.7</v>
      </c>
      <c r="H6" s="30">
        <f>I6+J6+K6</f>
        <v>0</v>
      </c>
      <c r="I6" s="30">
        <v>0</v>
      </c>
      <c r="J6" s="30">
        <v>0</v>
      </c>
      <c r="K6" s="30">
        <v>0</v>
      </c>
      <c r="L6" s="30">
        <f>M6+O6</f>
        <v>0</v>
      </c>
      <c r="M6" s="30">
        <v>0</v>
      </c>
      <c r="N6" s="30">
        <v>0</v>
      </c>
      <c r="O6" s="30">
        <f>S6</f>
        <v>0</v>
      </c>
      <c r="P6" s="30">
        <f>Q6+R6+S6</f>
        <v>0</v>
      </c>
      <c r="Q6" s="30">
        <v>0</v>
      </c>
      <c r="R6" s="30">
        <v>0</v>
      </c>
      <c r="S6" s="30">
        <v>0</v>
      </c>
      <c r="T6" s="30">
        <f t="shared" si="3"/>
        <v>0</v>
      </c>
      <c r="U6" s="30">
        <f t="shared" si="1"/>
        <v>0</v>
      </c>
      <c r="V6" s="30"/>
      <c r="W6" s="30">
        <f t="shared" si="1"/>
        <v>0</v>
      </c>
    </row>
    <row r="7" spans="1:23" ht="37.5" customHeight="1" x14ac:dyDescent="0.25">
      <c r="A7" s="27" t="s">
        <v>14</v>
      </c>
      <c r="B7" s="102" t="s">
        <v>75</v>
      </c>
      <c r="C7" s="102"/>
      <c r="D7" s="26">
        <f>E7+F7+G7</f>
        <v>94522.269</v>
      </c>
      <c r="E7" s="26">
        <f>E8+E9</f>
        <v>89702.2</v>
      </c>
      <c r="F7" s="26">
        <f>F8+F9</f>
        <v>0</v>
      </c>
      <c r="G7" s="26">
        <f>G8+G9</f>
        <v>4820.0689999999995</v>
      </c>
      <c r="H7" s="33">
        <f>H8+H9+H10+H11</f>
        <v>80586.006999999998</v>
      </c>
      <c r="I7" s="32">
        <v>0</v>
      </c>
      <c r="J7" s="32">
        <v>0</v>
      </c>
      <c r="K7" s="32">
        <v>0</v>
      </c>
      <c r="L7" s="26">
        <f>M7+N7+O7</f>
        <v>1960.5039999999999</v>
      </c>
      <c r="M7" s="26">
        <f>M8+M9</f>
        <v>0</v>
      </c>
      <c r="N7" s="26">
        <f>N8+N9</f>
        <v>0</v>
      </c>
      <c r="O7" s="26">
        <f t="shared" ref="O7:O12" si="4">S7</f>
        <v>1960.5039999999999</v>
      </c>
      <c r="P7" s="26">
        <f t="shared" ref="P7:P18" si="5">Q7+S7</f>
        <v>39209.203999999998</v>
      </c>
      <c r="Q7" s="26">
        <f>Q8+Q9</f>
        <v>37248.699999999997</v>
      </c>
      <c r="R7" s="26">
        <f>R8+R9</f>
        <v>0</v>
      </c>
      <c r="S7" s="26">
        <f>S8+S9</f>
        <v>1960.5039999999999</v>
      </c>
      <c r="T7" s="26">
        <f t="shared" si="3"/>
        <v>41.481446028342802</v>
      </c>
      <c r="U7" s="26">
        <f t="shared" si="1"/>
        <v>41.524845544479398</v>
      </c>
      <c r="V7" s="26">
        <v>0</v>
      </c>
      <c r="W7" s="26">
        <f t="shared" si="1"/>
        <v>40.673774587044299</v>
      </c>
    </row>
    <row r="8" spans="1:23" ht="25.5" x14ac:dyDescent="0.25">
      <c r="A8" s="28" t="s">
        <v>7</v>
      </c>
      <c r="B8" s="31" t="s">
        <v>76</v>
      </c>
      <c r="C8" s="5" t="s">
        <v>66</v>
      </c>
      <c r="D8" s="34">
        <f>SUM(E8:G8)</f>
        <v>55313.065000000002</v>
      </c>
      <c r="E8" s="34">
        <v>52453.5</v>
      </c>
      <c r="F8" s="34">
        <v>0</v>
      </c>
      <c r="G8" s="34">
        <f>2760.7+98.865</f>
        <v>2859.5649999999996</v>
      </c>
      <c r="H8" s="34">
        <v>11086.165000000001</v>
      </c>
      <c r="I8" s="34">
        <v>10437.94</v>
      </c>
      <c r="J8" s="34">
        <v>0</v>
      </c>
      <c r="K8" s="34">
        <f>549.36+98.865</f>
        <v>648.22500000000002</v>
      </c>
      <c r="L8" s="34">
        <f>M8+O8</f>
        <v>0</v>
      </c>
      <c r="M8" s="34">
        <v>0</v>
      </c>
      <c r="N8" s="34">
        <v>0</v>
      </c>
      <c r="O8" s="30">
        <v>0</v>
      </c>
      <c r="P8" s="30">
        <f t="shared" si="5"/>
        <v>0</v>
      </c>
      <c r="Q8" s="34">
        <v>0</v>
      </c>
      <c r="R8" s="34">
        <v>0</v>
      </c>
      <c r="S8" s="34">
        <v>0</v>
      </c>
      <c r="T8" s="30">
        <f t="shared" si="3"/>
        <v>0</v>
      </c>
      <c r="U8" s="30">
        <f t="shared" si="1"/>
        <v>0</v>
      </c>
      <c r="V8" s="30">
        <v>0</v>
      </c>
      <c r="W8" s="30">
        <f t="shared" si="1"/>
        <v>0</v>
      </c>
    </row>
    <row r="9" spans="1:23" s="39" customFormat="1" ht="38.25" x14ac:dyDescent="0.25">
      <c r="A9" s="28" t="s">
        <v>8</v>
      </c>
      <c r="B9" s="31" t="s">
        <v>77</v>
      </c>
      <c r="C9" s="5" t="s">
        <v>66</v>
      </c>
      <c r="D9" s="34">
        <f>SUM(E9:G9)</f>
        <v>39209.203999999998</v>
      </c>
      <c r="E9" s="34">
        <v>37248.699999999997</v>
      </c>
      <c r="F9" s="34">
        <v>0</v>
      </c>
      <c r="G9" s="34">
        <v>1960.5039999999999</v>
      </c>
      <c r="H9" s="34">
        <v>48966.2</v>
      </c>
      <c r="I9" s="34">
        <v>37248.699999999997</v>
      </c>
      <c r="J9" s="34">
        <v>0</v>
      </c>
      <c r="K9" s="34">
        <v>1960.5039999999999</v>
      </c>
      <c r="L9" s="37">
        <f>M9+O9</f>
        <v>0</v>
      </c>
      <c r="M9" s="37">
        <v>0</v>
      </c>
      <c r="N9" s="37">
        <v>0</v>
      </c>
      <c r="O9" s="38">
        <v>0</v>
      </c>
      <c r="P9" s="34">
        <f t="shared" si="5"/>
        <v>39209.203999999998</v>
      </c>
      <c r="Q9" s="34">
        <v>37248.699999999997</v>
      </c>
      <c r="R9" s="34">
        <v>0</v>
      </c>
      <c r="S9" s="34">
        <v>1960.5039999999999</v>
      </c>
      <c r="T9" s="34">
        <f t="shared" si="3"/>
        <v>100</v>
      </c>
      <c r="U9" s="34">
        <f t="shared" si="1"/>
        <v>100</v>
      </c>
      <c r="V9" s="34">
        <v>0</v>
      </c>
      <c r="W9" s="34">
        <f t="shared" si="1"/>
        <v>100</v>
      </c>
    </row>
    <row r="10" spans="1:23" s="39" customFormat="1" ht="33" customHeight="1" x14ac:dyDescent="0.25">
      <c r="A10" s="41" t="s">
        <v>26</v>
      </c>
      <c r="B10" s="20" t="s">
        <v>10</v>
      </c>
      <c r="C10" s="20"/>
      <c r="D10" s="33">
        <f>D11</f>
        <v>10266.821</v>
      </c>
      <c r="E10" s="33">
        <f t="shared" ref="E10:W10" si="6">E11</f>
        <v>0</v>
      </c>
      <c r="F10" s="33">
        <f t="shared" si="6"/>
        <v>0</v>
      </c>
      <c r="G10" s="33">
        <f t="shared" si="6"/>
        <v>10266.821</v>
      </c>
      <c r="H10" s="33">
        <f t="shared" si="6"/>
        <v>10266.821</v>
      </c>
      <c r="I10" s="33">
        <f t="shared" si="6"/>
        <v>0</v>
      </c>
      <c r="J10" s="33">
        <f t="shared" si="6"/>
        <v>0</v>
      </c>
      <c r="K10" s="33">
        <f t="shared" si="6"/>
        <v>10266.821</v>
      </c>
      <c r="L10" s="33">
        <f t="shared" si="6"/>
        <v>4923.6239999999998</v>
      </c>
      <c r="M10" s="33">
        <f t="shared" si="6"/>
        <v>0</v>
      </c>
      <c r="N10" s="33">
        <f t="shared" si="6"/>
        <v>0</v>
      </c>
      <c r="O10" s="33">
        <f t="shared" si="6"/>
        <v>4923.6239999999998</v>
      </c>
      <c r="P10" s="33">
        <f t="shared" si="6"/>
        <v>4923.6239999999998</v>
      </c>
      <c r="Q10" s="33">
        <f t="shared" si="6"/>
        <v>0</v>
      </c>
      <c r="R10" s="33">
        <f t="shared" si="6"/>
        <v>0</v>
      </c>
      <c r="S10" s="33">
        <f t="shared" si="6"/>
        <v>4923.6239999999998</v>
      </c>
      <c r="T10" s="33">
        <f t="shared" si="6"/>
        <v>47.956655716506596</v>
      </c>
      <c r="U10" s="33"/>
      <c r="V10" s="33"/>
      <c r="W10" s="33">
        <f t="shared" si="6"/>
        <v>47.956655716506596</v>
      </c>
    </row>
    <row r="11" spans="1:23" s="39" customFormat="1" ht="25.5" x14ac:dyDescent="0.25">
      <c r="A11" s="22" t="s">
        <v>78</v>
      </c>
      <c r="B11" s="31" t="s">
        <v>79</v>
      </c>
      <c r="C11" s="31"/>
      <c r="D11" s="34">
        <f>E11+G11</f>
        <v>10266.821</v>
      </c>
      <c r="E11" s="34">
        <v>0</v>
      </c>
      <c r="F11" s="34">
        <v>0</v>
      </c>
      <c r="G11" s="34">
        <v>10266.821</v>
      </c>
      <c r="H11" s="34">
        <f>J11+K11</f>
        <v>10266.821</v>
      </c>
      <c r="I11" s="34">
        <v>0</v>
      </c>
      <c r="J11" s="34">
        <v>0</v>
      </c>
      <c r="K11" s="34">
        <v>10266.821</v>
      </c>
      <c r="L11" s="34">
        <f>M11+O11</f>
        <v>4923.6239999999998</v>
      </c>
      <c r="M11" s="34">
        <v>0</v>
      </c>
      <c r="N11" s="34">
        <v>0</v>
      </c>
      <c r="O11" s="34">
        <f t="shared" si="4"/>
        <v>4923.6239999999998</v>
      </c>
      <c r="P11" s="34">
        <f t="shared" si="5"/>
        <v>4923.6239999999998</v>
      </c>
      <c r="Q11" s="34">
        <v>0</v>
      </c>
      <c r="R11" s="34">
        <v>0</v>
      </c>
      <c r="S11" s="34">
        <v>4923.6239999999998</v>
      </c>
      <c r="T11" s="34">
        <f t="shared" si="3"/>
        <v>47.956655716506596</v>
      </c>
      <c r="U11" s="34"/>
      <c r="V11" s="34"/>
      <c r="W11" s="34">
        <f t="shared" si="1"/>
        <v>47.956655716506596</v>
      </c>
    </row>
    <row r="12" spans="1:23" s="40" customFormat="1" ht="27.75" customHeight="1" x14ac:dyDescent="0.25">
      <c r="A12" s="27" t="s">
        <v>26</v>
      </c>
      <c r="B12" s="102" t="s">
        <v>11</v>
      </c>
      <c r="C12" s="102"/>
      <c r="D12" s="26">
        <f>E12+F12+G12</f>
        <v>3100.0950000000003</v>
      </c>
      <c r="E12" s="26">
        <f>E13</f>
        <v>2574</v>
      </c>
      <c r="F12" s="26">
        <f>F13</f>
        <v>0</v>
      </c>
      <c r="G12" s="26">
        <f>G13</f>
        <v>526.09500000000003</v>
      </c>
      <c r="H12" s="33">
        <f>H13+H14+H15+H16</f>
        <v>48093.157000000007</v>
      </c>
      <c r="I12" s="26"/>
      <c r="J12" s="26"/>
      <c r="K12" s="26"/>
      <c r="L12" s="26">
        <f>M12+N12+O12</f>
        <v>491.01380999999998</v>
      </c>
      <c r="M12" s="26">
        <f>M13</f>
        <v>0</v>
      </c>
      <c r="N12" s="26">
        <f>N13</f>
        <v>0</v>
      </c>
      <c r="O12" s="30">
        <f t="shared" si="4"/>
        <v>491.01380999999998</v>
      </c>
      <c r="P12" s="26">
        <f t="shared" si="5"/>
        <v>2807.3417100000001</v>
      </c>
      <c r="Q12" s="26">
        <f>Q13</f>
        <v>2316.3279000000002</v>
      </c>
      <c r="R12" s="26">
        <f>R13</f>
        <v>0</v>
      </c>
      <c r="S12" s="26">
        <f>S13</f>
        <v>491.01380999999998</v>
      </c>
      <c r="T12" s="26">
        <f t="shared" si="3"/>
        <v>90.556634877318274</v>
      </c>
      <c r="U12" s="26">
        <f t="shared" si="1"/>
        <v>89.98942890442892</v>
      </c>
      <c r="V12" s="26"/>
      <c r="W12" s="26">
        <f t="shared" si="1"/>
        <v>93.331776580275417</v>
      </c>
    </row>
    <row r="13" spans="1:23" s="40" customFormat="1" x14ac:dyDescent="0.25">
      <c r="A13" s="28" t="s">
        <v>27</v>
      </c>
      <c r="B13" s="35" t="s">
        <v>15</v>
      </c>
      <c r="C13" s="5" t="s">
        <v>66</v>
      </c>
      <c r="D13" s="30">
        <f>SUM(E13:G13)</f>
        <v>3100.0950000000003</v>
      </c>
      <c r="E13" s="32">
        <v>2574</v>
      </c>
      <c r="F13" s="32">
        <v>0</v>
      </c>
      <c r="G13" s="30">
        <v>526.09500000000003</v>
      </c>
      <c r="H13" s="30">
        <f>I13+J13+K13</f>
        <v>3100.0950000000003</v>
      </c>
      <c r="I13" s="30">
        <v>2574</v>
      </c>
      <c r="J13" s="30">
        <v>0</v>
      </c>
      <c r="K13" s="30">
        <v>526.09500000000003</v>
      </c>
      <c r="L13" s="30">
        <f>M13+N13+O13</f>
        <v>491.01380999999998</v>
      </c>
      <c r="M13" s="32">
        <v>0</v>
      </c>
      <c r="N13" s="32">
        <v>0</v>
      </c>
      <c r="O13" s="32">
        <f>S13</f>
        <v>491.01380999999998</v>
      </c>
      <c r="P13" s="30">
        <f>Q13+S13</f>
        <v>2807.3417100000001</v>
      </c>
      <c r="Q13" s="30">
        <v>2316.3279000000002</v>
      </c>
      <c r="R13" s="30">
        <v>0</v>
      </c>
      <c r="S13" s="30">
        <v>491.01380999999998</v>
      </c>
      <c r="T13" s="26">
        <f t="shared" si="3"/>
        <v>90.556634877318274</v>
      </c>
      <c r="U13" s="26">
        <f t="shared" si="1"/>
        <v>89.98942890442892</v>
      </c>
      <c r="V13" s="26"/>
      <c r="W13" s="26">
        <f t="shared" si="1"/>
        <v>93.331776580275417</v>
      </c>
    </row>
    <row r="14" spans="1:23" s="39" customFormat="1" ht="28.5" customHeight="1" x14ac:dyDescent="0.25">
      <c r="A14" s="41" t="s">
        <v>17</v>
      </c>
      <c r="B14" s="114" t="s">
        <v>12</v>
      </c>
      <c r="C14" s="115"/>
      <c r="D14" s="33">
        <f>D15+D16+D17+D18</f>
        <v>50609.31</v>
      </c>
      <c r="E14" s="33">
        <f t="shared" ref="E14:S14" si="7">E15+E16+E17+E18</f>
        <v>39917.199999999997</v>
      </c>
      <c r="F14" s="33">
        <f t="shared" si="7"/>
        <v>0</v>
      </c>
      <c r="G14" s="33">
        <f t="shared" si="7"/>
        <v>10692.11</v>
      </c>
      <c r="H14" s="33">
        <f t="shared" si="7"/>
        <v>26536.546000000002</v>
      </c>
      <c r="I14" s="33">
        <f t="shared" si="7"/>
        <v>28216.291000000005</v>
      </c>
      <c r="J14" s="33">
        <f t="shared" si="7"/>
        <v>0</v>
      </c>
      <c r="K14" s="33">
        <f t="shared" si="7"/>
        <v>8810.6349999999984</v>
      </c>
      <c r="L14" s="33">
        <f t="shared" si="7"/>
        <v>0</v>
      </c>
      <c r="M14" s="33">
        <f t="shared" si="7"/>
        <v>0</v>
      </c>
      <c r="N14" s="33">
        <f t="shared" si="7"/>
        <v>0</v>
      </c>
      <c r="O14" s="33">
        <f t="shared" si="7"/>
        <v>0</v>
      </c>
      <c r="P14" s="26">
        <f t="shared" si="5"/>
        <v>35283.536049999995</v>
      </c>
      <c r="Q14" s="33">
        <f t="shared" si="7"/>
        <v>26473.51038</v>
      </c>
      <c r="R14" s="33">
        <f t="shared" si="7"/>
        <v>0</v>
      </c>
      <c r="S14" s="33">
        <f t="shared" si="7"/>
        <v>8810.0256699999991</v>
      </c>
      <c r="T14" s="26">
        <f>P14/D14*100</f>
        <v>69.717480933843987</v>
      </c>
      <c r="U14" s="26">
        <f t="shared" si="1"/>
        <v>66.321060545328834</v>
      </c>
      <c r="V14" s="26">
        <v>0</v>
      </c>
      <c r="W14" s="26">
        <f t="shared" si="1"/>
        <v>82.397446995962426</v>
      </c>
    </row>
    <row r="15" spans="1:23" s="39" customFormat="1" ht="38.25" x14ac:dyDescent="0.25">
      <c r="A15" s="112" t="s">
        <v>20</v>
      </c>
      <c r="B15" s="31" t="s">
        <v>80</v>
      </c>
      <c r="C15" s="5" t="s">
        <v>66</v>
      </c>
      <c r="D15" s="34">
        <f>SUM(E15:G15)</f>
        <v>9863.4000000000015</v>
      </c>
      <c r="E15" s="34">
        <v>7382.6</v>
      </c>
      <c r="F15" s="34">
        <v>0</v>
      </c>
      <c r="G15" s="34">
        <v>2480.8000000000002</v>
      </c>
      <c r="H15" s="34">
        <v>9228.2579999999998</v>
      </c>
      <c r="I15" s="34">
        <v>1115.94</v>
      </c>
      <c r="J15" s="34">
        <v>0</v>
      </c>
      <c r="K15" s="34">
        <v>905.38199999999995</v>
      </c>
      <c r="L15" s="34">
        <f>M15+O15</f>
        <v>0</v>
      </c>
      <c r="M15" s="34">
        <v>0</v>
      </c>
      <c r="N15" s="34">
        <v>0</v>
      </c>
      <c r="O15" s="34">
        <v>0</v>
      </c>
      <c r="P15" s="34">
        <f>Q15+S15</f>
        <v>905.38153999999997</v>
      </c>
      <c r="Q15" s="34">
        <v>0</v>
      </c>
      <c r="R15" s="34">
        <v>0</v>
      </c>
      <c r="S15" s="34">
        <v>905.38153999999997</v>
      </c>
      <c r="T15" s="34">
        <f t="shared" si="3"/>
        <v>9.1792033173145153</v>
      </c>
      <c r="U15" s="34">
        <f t="shared" si="1"/>
        <v>0</v>
      </c>
      <c r="V15" s="34">
        <v>0</v>
      </c>
      <c r="W15" s="34">
        <f t="shared" si="1"/>
        <v>36.495547404063203</v>
      </c>
    </row>
    <row r="16" spans="1:23" s="39" customFormat="1" ht="38.25" x14ac:dyDescent="0.25">
      <c r="A16" s="116"/>
      <c r="B16" s="31" t="s">
        <v>63</v>
      </c>
      <c r="C16" s="5" t="s">
        <v>66</v>
      </c>
      <c r="D16" s="34">
        <f>SUM(E16:G16)</f>
        <v>9228.2890000000007</v>
      </c>
      <c r="E16" s="34">
        <v>7382.6</v>
      </c>
      <c r="F16" s="34">
        <v>0</v>
      </c>
      <c r="G16" s="34">
        <v>1845.6890000000001</v>
      </c>
      <c r="H16" s="34">
        <v>9228.2579999999998</v>
      </c>
      <c r="I16" s="34">
        <v>7382.6</v>
      </c>
      <c r="J16" s="34">
        <v>0</v>
      </c>
      <c r="K16" s="34">
        <v>1845.6890000000001</v>
      </c>
      <c r="L16" s="34">
        <f>M16+O16</f>
        <v>0</v>
      </c>
      <c r="M16" s="34">
        <v>0</v>
      </c>
      <c r="N16" s="34">
        <v>0</v>
      </c>
      <c r="O16" s="34">
        <v>0</v>
      </c>
      <c r="P16" s="34">
        <f t="shared" si="5"/>
        <v>9228.2885400000014</v>
      </c>
      <c r="Q16" s="34">
        <v>7382.6</v>
      </c>
      <c r="R16" s="34">
        <v>0</v>
      </c>
      <c r="S16" s="34">
        <v>1845.6885400000001</v>
      </c>
      <c r="T16" s="34">
        <f t="shared" si="3"/>
        <v>99.999995015327343</v>
      </c>
      <c r="U16" s="34">
        <f t="shared" si="1"/>
        <v>100</v>
      </c>
      <c r="V16" s="34">
        <v>0</v>
      </c>
      <c r="W16" s="34">
        <f t="shared" si="1"/>
        <v>99.99997507705794</v>
      </c>
    </row>
    <row r="17" spans="1:23" s="39" customFormat="1" ht="38.25" x14ac:dyDescent="0.25">
      <c r="A17" s="116"/>
      <c r="B17" s="31" t="s">
        <v>64</v>
      </c>
      <c r="C17" s="5" t="s">
        <v>66</v>
      </c>
      <c r="D17" s="34">
        <f>SUM(E17:G17)</f>
        <v>3540.8130000000001</v>
      </c>
      <c r="E17" s="34">
        <v>2832.6</v>
      </c>
      <c r="F17" s="34">
        <v>0</v>
      </c>
      <c r="G17" s="34">
        <v>708.21299999999997</v>
      </c>
      <c r="H17" s="34">
        <v>3642.13</v>
      </c>
      <c r="I17" s="34">
        <v>2832.6</v>
      </c>
      <c r="J17" s="34">
        <v>0</v>
      </c>
      <c r="K17" s="34">
        <v>708.21299999999997</v>
      </c>
      <c r="L17" s="34">
        <f>M17+O17</f>
        <v>0</v>
      </c>
      <c r="M17" s="34">
        <v>0</v>
      </c>
      <c r="N17" s="34">
        <v>0</v>
      </c>
      <c r="O17" s="34">
        <v>0</v>
      </c>
      <c r="P17" s="34">
        <f t="shared" si="5"/>
        <v>2913.3654099999999</v>
      </c>
      <c r="Q17" s="34">
        <v>2205.75992</v>
      </c>
      <c r="R17" s="34">
        <v>0</v>
      </c>
      <c r="S17" s="34">
        <v>707.60549000000003</v>
      </c>
      <c r="T17" s="34">
        <f t="shared" si="3"/>
        <v>82.279561501835872</v>
      </c>
      <c r="U17" s="34">
        <f t="shared" si="3"/>
        <v>77.870504836545933</v>
      </c>
      <c r="V17" s="34">
        <v>0</v>
      </c>
      <c r="W17" s="34">
        <f>S17/G17*100</f>
        <v>99.914219309727443</v>
      </c>
    </row>
    <row r="18" spans="1:23" s="39" customFormat="1" ht="25.5" x14ac:dyDescent="0.25">
      <c r="A18" s="117"/>
      <c r="B18" s="31" t="s">
        <v>65</v>
      </c>
      <c r="C18" s="5" t="s">
        <v>66</v>
      </c>
      <c r="D18" s="34">
        <f>SUM(E18:G18)</f>
        <v>27976.808000000001</v>
      </c>
      <c r="E18" s="34">
        <v>22319.4</v>
      </c>
      <c r="F18" s="34">
        <v>0</v>
      </c>
      <c r="G18" s="34">
        <f>5579.9+77.508</f>
        <v>5657.4079999999994</v>
      </c>
      <c r="H18" s="34">
        <v>4437.8999999999996</v>
      </c>
      <c r="I18" s="34">
        <v>16885.151000000002</v>
      </c>
      <c r="J18" s="34">
        <v>0</v>
      </c>
      <c r="K18" s="34">
        <v>5351.3509999999997</v>
      </c>
      <c r="L18" s="34">
        <f>M18+O18</f>
        <v>0</v>
      </c>
      <c r="M18" s="34">
        <v>0</v>
      </c>
      <c r="N18" s="34">
        <v>0</v>
      </c>
      <c r="O18" s="34">
        <v>0</v>
      </c>
      <c r="P18" s="34">
        <f t="shared" si="5"/>
        <v>22236.50056</v>
      </c>
      <c r="Q18" s="34">
        <v>16885.150460000001</v>
      </c>
      <c r="R18" s="34">
        <v>0</v>
      </c>
      <c r="S18" s="34">
        <v>5351.3500999999997</v>
      </c>
      <c r="T18" s="34">
        <f t="shared" si="3"/>
        <v>79.481907156813605</v>
      </c>
      <c r="U18" s="34">
        <f t="shared" si="3"/>
        <v>75.652349346308583</v>
      </c>
      <c r="V18" s="34">
        <v>0</v>
      </c>
      <c r="W18" s="34">
        <f>S18/G18*100</f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Polivenko N</cp:lastModifiedBy>
  <cp:lastPrinted>2023-01-18T08:51:37Z</cp:lastPrinted>
  <dcterms:created xsi:type="dcterms:W3CDTF">2012-05-22T08:33:39Z</dcterms:created>
  <dcterms:modified xsi:type="dcterms:W3CDTF">2023-08-03T10:48:10Z</dcterms:modified>
</cp:coreProperties>
</file>