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таблица № 1" sheetId="1" r:id="rId1"/>
  </sheets>
  <definedNames>
    <definedName name="_FilterDatabase" localSheetId="0" hidden="1">'таблица № 1'!$A$9:$G$88</definedName>
    <definedName name="_xlnm._FilterDatabase" localSheetId="0" hidden="1">'таблица № 1'!$A$9:$J$88</definedName>
    <definedName name="Print_Titles" localSheetId="0">'таблица № 1'!$8:$9</definedName>
  </definedNames>
  <calcPr calcId="152511"/>
</workbook>
</file>

<file path=xl/calcChain.xml><?xml version="1.0" encoding="utf-8"?>
<calcChain xmlns="http://schemas.openxmlformats.org/spreadsheetml/2006/main">
  <c r="G13" i="1" l="1"/>
  <c r="G15" i="1"/>
  <c r="G17" i="1"/>
  <c r="G18" i="1"/>
  <c r="G20" i="1"/>
  <c r="G22" i="1"/>
  <c r="G23" i="1"/>
  <c r="G25" i="1"/>
  <c r="G26" i="1"/>
  <c r="G28" i="1"/>
  <c r="G29" i="1"/>
  <c r="G30" i="1"/>
  <c r="G35" i="1"/>
  <c r="G36" i="1"/>
  <c r="G37" i="1"/>
  <c r="G38" i="1"/>
  <c r="G39" i="1"/>
  <c r="G40" i="1"/>
  <c r="G41" i="1"/>
  <c r="G42" i="1"/>
  <c r="G44" i="1"/>
  <c r="G46" i="1"/>
  <c r="G47" i="1"/>
  <c r="G49" i="1"/>
  <c r="G50" i="1"/>
  <c r="G51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5" i="1"/>
  <c r="G81" i="1"/>
  <c r="G82" i="1"/>
  <c r="G83" i="1"/>
  <c r="G84" i="1"/>
  <c r="G85" i="1"/>
  <c r="G86" i="1"/>
  <c r="G87" i="1"/>
  <c r="G12" i="1"/>
  <c r="F31" i="1" l="1"/>
  <c r="F27" i="1"/>
  <c r="F14" i="1"/>
  <c r="E13" i="1" l="1"/>
  <c r="E15" i="1"/>
  <c r="E16" i="1"/>
  <c r="E17" i="1"/>
  <c r="E18" i="1"/>
  <c r="E20" i="1"/>
  <c r="E22" i="1"/>
  <c r="E23" i="1"/>
  <c r="E25" i="1"/>
  <c r="E26" i="1"/>
  <c r="E28" i="1"/>
  <c r="E29" i="1"/>
  <c r="E30" i="1"/>
  <c r="E31" i="1"/>
  <c r="E32" i="1"/>
  <c r="E35" i="1"/>
  <c r="E36" i="1"/>
  <c r="E37" i="1"/>
  <c r="E38" i="1"/>
  <c r="E39" i="1"/>
  <c r="E40" i="1"/>
  <c r="E41" i="1"/>
  <c r="E42" i="1"/>
  <c r="E44" i="1"/>
  <c r="E49" i="1"/>
  <c r="E50" i="1"/>
  <c r="E51" i="1"/>
  <c r="E53" i="1"/>
  <c r="E54" i="1"/>
  <c r="E55" i="1"/>
  <c r="E56" i="1"/>
  <c r="E57" i="1"/>
  <c r="E58" i="1"/>
  <c r="E60" i="1"/>
  <c r="E61" i="1"/>
  <c r="E62" i="1"/>
  <c r="E63" i="1"/>
  <c r="E64" i="1"/>
  <c r="E66" i="1"/>
  <c r="E70" i="1"/>
  <c r="E74" i="1"/>
  <c r="E78" i="1"/>
  <c r="E81" i="1"/>
  <c r="E82" i="1"/>
  <c r="E83" i="1"/>
  <c r="E84" i="1"/>
  <c r="E85" i="1"/>
  <c r="E86" i="1"/>
  <c r="E87" i="1"/>
  <c r="F76" i="1"/>
  <c r="D76" i="1"/>
  <c r="C77" i="1"/>
  <c r="E77" i="1" s="1"/>
  <c r="C76" i="1" l="1"/>
  <c r="E76" i="1" s="1"/>
  <c r="E12" i="1" l="1"/>
  <c r="F80" i="1"/>
  <c r="F52" i="1"/>
  <c r="F48" i="1"/>
  <c r="F45" i="1"/>
  <c r="F43" i="1"/>
  <c r="F34" i="1"/>
  <c r="F24" i="1"/>
  <c r="F21" i="1"/>
  <c r="F19" i="1" l="1"/>
  <c r="F33" i="1"/>
  <c r="F79" i="1"/>
  <c r="F11" i="1" l="1"/>
  <c r="F10" i="1" l="1"/>
  <c r="D80" i="1"/>
  <c r="G80" i="1" s="1"/>
  <c r="D75" i="1"/>
  <c r="D73" i="1"/>
  <c r="D72" i="1"/>
  <c r="D71" i="1"/>
  <c r="D69" i="1"/>
  <c r="D68" i="1"/>
  <c r="D67" i="1"/>
  <c r="D65" i="1"/>
  <c r="D59" i="1"/>
  <c r="D48" i="1"/>
  <c r="G48" i="1" s="1"/>
  <c r="D46" i="1"/>
  <c r="D43" i="1"/>
  <c r="G43" i="1" s="1"/>
  <c r="D34" i="1"/>
  <c r="G34" i="1" s="1"/>
  <c r="D27" i="1"/>
  <c r="G27" i="1" s="1"/>
  <c r="D24" i="1"/>
  <c r="G24" i="1" s="1"/>
  <c r="D21" i="1"/>
  <c r="D14" i="1"/>
  <c r="G14" i="1" s="1"/>
  <c r="D19" i="1" l="1"/>
  <c r="G19" i="1" s="1"/>
  <c r="G21" i="1"/>
  <c r="F88" i="1"/>
  <c r="D45" i="1"/>
  <c r="G45" i="1" s="1"/>
  <c r="D52" i="1"/>
  <c r="G52" i="1" s="1"/>
  <c r="D79" i="1"/>
  <c r="G79" i="1" s="1"/>
  <c r="D11" i="1"/>
  <c r="G11" i="1" s="1"/>
  <c r="C80" i="1"/>
  <c r="E80" i="1" s="1"/>
  <c r="C75" i="1"/>
  <c r="E75" i="1" s="1"/>
  <c r="C73" i="1"/>
  <c r="E73" i="1" s="1"/>
  <c r="C72" i="1"/>
  <c r="E72" i="1" s="1"/>
  <c r="C71" i="1"/>
  <c r="E71" i="1" s="1"/>
  <c r="C69" i="1"/>
  <c r="E69" i="1" s="1"/>
  <c r="C68" i="1"/>
  <c r="E68" i="1" s="1"/>
  <c r="C67" i="1"/>
  <c r="E67" i="1" s="1"/>
  <c r="C65" i="1"/>
  <c r="E65" i="1" s="1"/>
  <c r="C59" i="1"/>
  <c r="C48" i="1"/>
  <c r="E48" i="1" s="1"/>
  <c r="C47" i="1"/>
  <c r="E47" i="1" s="1"/>
  <c r="C46" i="1"/>
  <c r="C43" i="1"/>
  <c r="E43" i="1" s="1"/>
  <c r="C34" i="1"/>
  <c r="E34" i="1" s="1"/>
  <c r="C27" i="1"/>
  <c r="E27" i="1" s="1"/>
  <c r="C24" i="1"/>
  <c r="E24" i="1" s="1"/>
  <c r="C21" i="1"/>
  <c r="E21" i="1" s="1"/>
  <c r="C14" i="1"/>
  <c r="C45" i="1" l="1"/>
  <c r="E45" i="1" s="1"/>
  <c r="D33" i="1"/>
  <c r="E46" i="1"/>
  <c r="C52" i="1"/>
  <c r="E52" i="1" s="1"/>
  <c r="E59" i="1"/>
  <c r="C19" i="1"/>
  <c r="E19" i="1" s="1"/>
  <c r="E14" i="1"/>
  <c r="C79" i="1"/>
  <c r="E79" i="1" s="1"/>
  <c r="D10" i="1" l="1"/>
  <c r="G33" i="1"/>
  <c r="C33" i="1"/>
  <c r="E33" i="1" s="1"/>
  <c r="C11" i="1"/>
  <c r="D88" i="1" l="1"/>
  <c r="G88" i="1" s="1"/>
  <c r="G10" i="1"/>
  <c r="C10" i="1"/>
  <c r="E11" i="1"/>
  <c r="C88" i="1" l="1"/>
  <c r="E88" i="1" s="1"/>
  <c r="E10" i="1"/>
</calcChain>
</file>

<file path=xl/sharedStrings.xml><?xml version="1.0" encoding="utf-8"?>
<sst xmlns="http://schemas.openxmlformats.org/spreadsheetml/2006/main" count="165" uniqueCount="165">
  <si>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</si>
  <si>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</si>
  <si>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</si>
  <si>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Исполнение, руб.</t>
  </si>
  <si>
    <t>3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</si>
  <si>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</si>
  <si>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</si>
  <si>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</si>
  <si>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</si>
  <si>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</si>
  <si>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</si>
  <si>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</si>
  <si>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</si>
  <si>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</si>
  <si>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</si>
  <si>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</si>
  <si>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</si>
  <si>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</si>
  <si>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</si>
  <si>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</si>
  <si>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</si>
  <si>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</si>
  <si>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</si>
  <si>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</si>
  <si>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</si>
  <si>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</si>
  <si>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</si>
  <si>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</si>
  <si>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</si>
  <si>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</si>
  <si>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</si>
  <si>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</si>
  <si>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</si>
  <si>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</si>
  <si>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</si>
  <si>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</si>
  <si>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</si>
  <si>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 xml:space="preserve">000 1 16 01154 01 0000 140
</t>
  </si>
  <si>
    <t>000 1 16 01192 01 0000 140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</si>
  <si>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</si>
  <si>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</si>
  <si>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</si>
  <si>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</si>
  <si>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</si>
  <si>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</si>
  <si>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 xml:space="preserve">000 1 16 07090 04 0000 140
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</si>
  <si>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</si>
  <si>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</si>
  <si>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</si>
  <si>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</si>
  <si>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</si>
  <si>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</si>
  <si>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</si>
  <si>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</si>
  <si>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</si>
  <si>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</si>
  <si>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</si>
  <si>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</si>
  <si>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</si>
  <si>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000 1 16 01143 01 0000 140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</si>
  <si>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</si>
  <si>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</si>
  <si>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</si>
  <si>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</si>
  <si>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</si>
  <si>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</si>
  <si>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</si>
  <si>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</si>
  <si>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</si>
  <si>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</si>
  <si>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</si>
  <si>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</si>
  <si>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</si>
  <si>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</si>
  <si>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</si>
  <si>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</si>
  <si>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</si>
  <si>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</si>
  <si>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</si>
  <si>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</si>
  <si>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</si>
  <si>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</si>
  <si>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</si>
  <si>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</si>
  <si>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</si>
  <si>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</si>
  <si>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</si>
  <si>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</si>
  <si>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</si>
  <si>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</si>
  <si>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</si>
  <si>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</si>
  <si>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</si>
  <si>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</si>
  <si>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</si>
  <si>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</si>
  <si>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</si>
  <si>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</si>
  <si>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</si>
  <si>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</si>
  <si>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</si>
  <si>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</si>
  <si>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</si>
  <si>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</si>
  <si>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</si>
  <si>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</si>
  <si>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</si>
  <si>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</si>
  <si>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</si>
  <si>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</si>
  <si>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</si>
  <si>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</si>
  <si>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</si>
  <si>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</si>
  <si>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</si>
  <si>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</si>
  <si>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</si>
  <si>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</si>
  <si>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</si>
  <si>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</si>
  <si>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</si>
  <si>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</si>
  <si>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</si>
  <si>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</si>
  <si>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</si>
  <si>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</si>
  <si>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</si>
  <si>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</si>
  <si>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</si>
  <si>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</si>
  <si>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</si>
  <si>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</si>
  <si>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</si>
  <si>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</si>
  <si>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Отчёт по оперативному анализу исполнения и контроля за организацией исполнения бюджета города Нефтеюганска по итогам 1 квартала 2023 года </t>
  </si>
  <si>
    <t>1. Исполнение по доходной части бюджета за 1 квартал 2023 года</t>
  </si>
  <si>
    <t>Первоначальный план на 2023 год, руб.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</si>
  <si>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</si>
  <si>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</si>
  <si>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</si>
  <si>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</si>
  <si>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</si>
  <si>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</si>
  <si>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</si>
  <si>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</si>
  <si>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</si>
  <si>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</si>
  <si>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казённым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</si>
  <si>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казённым учреждением) городского округа</t>
  </si>
  <si>
    <t>000 1 05 02000 02 0000 110</t>
  </si>
  <si>
    <t>Единый налог на вменённый доход для отдельных видов деятельности</t>
  </si>
  <si>
    <t>000 1 09 00000 00 0000 000</t>
  </si>
  <si>
    <t>Задолженность и перерасчёты по отменённым налогам, сборам и иным обязательным платежам</t>
  </si>
  <si>
    <t>000 1 09 07012 04 0000 110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</si>
  <si>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</si>
  <si>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</si>
  <si>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000 1 17 00000 00 0000 000
</t>
  </si>
  <si>
    <t xml:space="preserve">000 1 17 01040 04 0000 180
</t>
  </si>
  <si>
    <t xml:space="preserve">000 1 17 05040 04 0000 180
</t>
  </si>
  <si>
    <t>Прочие неналоговые доходы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</si>
  <si>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</si>
  <si>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</si>
  <si>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% исполнения уточн. плана (гр.6/гр.4)*100</t>
  </si>
  <si>
    <t>Налог на рекламу, мобилизуемый на территории городских округов</t>
  </si>
  <si>
    <t>Уточнённый план на 2023 год по решению о бюджете,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</si>
</sst>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  <xf numFmtId="43" fontId="7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0" borderId="0" xfId="2" applyNumberFormat="1" applyFont="1" applyFill="1" applyAlignment="1">
      <alignment horizontal="center" vertical="center"/>
    </xf>
    <xf numFmtId="49" fontId="4" fillId="0" borderId="1" xfId="4" applyNumberFormat="1" applyFont="1" applyFill="1" applyBorder="1" applyAlignment="1" applyProtection="1">
      <alignment horizontal="center" wrapText="1"/>
    </xf>
    <xf numFmtId="49" fontId="4" fillId="0" borderId="1" xfId="4" applyNumberFormat="1" applyFont="1" applyFill="1" applyBorder="1" applyAlignment="1" applyProtection="1">
      <alignment horizontal="left" wrapText="1"/>
    </xf>
    <xf numFmtId="0" fontId="4" fillId="0" borderId="1" xfId="4" applyFont="1" applyFill="1" applyBorder="1" applyAlignment="1">
      <alignment horizontal="left" wrapText="1"/>
    </xf>
    <xf numFmtId="49" fontId="3" fillId="0" borderId="1" xfId="4" applyNumberFormat="1" applyFont="1" applyFill="1" applyBorder="1" applyAlignment="1" applyProtection="1">
      <alignment horizontal="center" wrapText="1"/>
    </xf>
    <xf numFmtId="49" fontId="3" fillId="0" borderId="1" xfId="4" applyNumberFormat="1" applyFont="1" applyFill="1" applyBorder="1" applyAlignment="1" applyProtection="1">
      <alignment horizontal="left" wrapText="1"/>
    </xf>
    <xf numFmtId="49" fontId="3" fillId="0" borderId="1" xfId="4" applyNumberFormat="1" applyFont="1" applyFill="1" applyBorder="1" applyAlignment="1">
      <alignment horizontal="left" wrapText="1"/>
    </xf>
    <xf numFmtId="1" fontId="3" fillId="0" borderId="1" xfId="4" applyNumberFormat="1" applyFont="1" applyFill="1" applyBorder="1" applyAlignment="1">
      <alignment horizontal="left" wrapText="1"/>
    </xf>
    <xf numFmtId="0" fontId="3" fillId="0" borderId="1" xfId="4" applyFont="1" applyFill="1" applyBorder="1" applyAlignment="1">
      <alignment horizontal="left" wrapText="1"/>
    </xf>
    <xf numFmtId="1" fontId="4" fillId="0" borderId="1" xfId="4" applyNumberFormat="1" applyFont="1" applyFill="1" applyBorder="1" applyAlignment="1">
      <alignment horizontal="left" wrapText="1"/>
    </xf>
    <xf numFmtId="164" fontId="3" fillId="0" borderId="1" xfId="4" applyNumberFormat="1" applyFont="1" applyFill="1" applyBorder="1" applyAlignment="1" applyProtection="1">
      <alignment horizontal="left" wrapText="1"/>
    </xf>
    <xf numFmtId="0" fontId="3" fillId="0" borderId="1" xfId="1" applyFont="1" applyFill="1" applyBorder="1" applyAlignment="1">
      <alignment horizontal="left" wrapText="1"/>
    </xf>
    <xf numFmtId="49" fontId="4" fillId="0" borderId="1" xfId="4" applyNumberFormat="1" applyFont="1" applyFill="1" applyBorder="1" applyAlignment="1" applyProtection="1">
      <alignment horizontal="center"/>
    </xf>
    <xf numFmtId="4" fontId="4" fillId="0" borderId="1" xfId="5" applyNumberFormat="1" applyFont="1" applyFill="1" applyBorder="1" applyAlignment="1" applyProtection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/>
    </xf>
    <xf numFmtId="4" fontId="3" fillId="0" borderId="1" xfId="5" applyNumberFormat="1" applyFont="1" applyFill="1" applyBorder="1" applyAlignment="1" applyProtection="1">
      <alignment horizontal="center" vertical="center" wrapText="1"/>
    </xf>
    <xf numFmtId="4" fontId="3" fillId="0" borderId="1" xfId="5" applyNumberFormat="1" applyFont="1" applyFill="1" applyBorder="1" applyAlignment="1">
      <alignment horizontal="center" vertical="center"/>
    </xf>
    <xf numFmtId="4" fontId="4" fillId="0" borderId="1" xfId="5" applyNumberFormat="1" applyFont="1" applyFill="1" applyBorder="1" applyAlignment="1" applyProtection="1">
      <alignment horizontal="center" vertical="center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3 2" xfId="4"/>
    <cellStyle name="Обычный_расходы 2" xfId="3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zoomScaleNormal="100" zoomScaleSheetLayoutView="100" zoomScalePageLayoutView="90" workbookViewId="0">
      <selection activeCell="B20" sqref="B20"/>
    </sheetView>
  </sheetViews>
  <sheetFormatPr defaultRowHeight="15.75" x14ac:dyDescent="0.25"/>
  <cols>
    <col min="1" max="1" width="29.140625" style="14" customWidth="1"/>
    <col min="2" max="2" width="61.5703125" style="15" customWidth="1"/>
    <col min="3" max="3" width="22.140625" style="22" customWidth="1"/>
    <col min="4" max="4" width="22.85546875" style="22" customWidth="1"/>
    <col min="5" max="5" width="18.85546875" style="22" customWidth="1"/>
    <col min="6" max="6" width="21" style="22" customWidth="1"/>
    <col min="7" max="7" width="15" style="22" customWidth="1"/>
    <col min="8" max="9" width="9.140625" style="21"/>
    <col min="10" max="10" width="18.140625" style="21" customWidth="1"/>
    <col min="11" max="16384" width="9.140625" style="21"/>
  </cols>
  <sheetData>
    <row r="1" spans="1:10" s="3" customFormat="1" x14ac:dyDescent="0.25">
      <c r="A1" s="1"/>
      <c r="B1" s="2"/>
      <c r="C1" s="25"/>
      <c r="D1" s="13"/>
      <c r="E1" s="13"/>
      <c r="F1" s="13"/>
      <c r="G1" s="13"/>
    </row>
    <row r="2" spans="1:10" s="3" customFormat="1" x14ac:dyDescent="0.25">
      <c r="A2" s="1"/>
      <c r="B2" s="2"/>
      <c r="C2" s="25"/>
      <c r="D2" s="13"/>
      <c r="E2" s="13"/>
      <c r="F2" s="13"/>
      <c r="G2" s="13"/>
    </row>
    <row r="3" spans="1:10" s="3" customFormat="1" ht="15.75" customHeight="1" x14ac:dyDescent="0.25">
      <c r="A3" s="44" t="s">
        <v>134</v>
      </c>
      <c r="B3" s="44"/>
      <c r="C3" s="44"/>
      <c r="D3" s="44"/>
      <c r="E3" s="44"/>
      <c r="F3" s="44"/>
      <c r="G3" s="44"/>
    </row>
    <row r="4" spans="1:10" s="3" customFormat="1" ht="20.25" customHeight="1" x14ac:dyDescent="0.25">
      <c r="A4" s="4"/>
      <c r="B4" s="5"/>
      <c r="C4" s="6"/>
      <c r="D4" s="13"/>
      <c r="E4" s="13"/>
      <c r="F4" s="13"/>
      <c r="G4" s="13"/>
    </row>
    <row r="5" spans="1:10" s="3" customFormat="1" x14ac:dyDescent="0.25">
      <c r="A5" s="45" t="s">
        <v>135</v>
      </c>
      <c r="B5" s="45"/>
      <c r="C5" s="45"/>
      <c r="D5" s="46"/>
      <c r="E5" s="46"/>
      <c r="F5" s="46"/>
      <c r="G5" s="46"/>
    </row>
    <row r="6" spans="1:10" s="3" customFormat="1" x14ac:dyDescent="0.25">
      <c r="A6" s="1"/>
      <c r="B6" s="2"/>
      <c r="C6" s="25"/>
      <c r="D6" s="13"/>
      <c r="E6" s="13"/>
      <c r="F6" s="13"/>
      <c r="G6" s="13"/>
    </row>
    <row r="8" spans="1:10" s="16" customFormat="1" ht="70.5" customHeight="1" x14ac:dyDescent="0.25">
      <c r="A8" s="11" t="s">
        <v>0</v>
      </c>
      <c r="B8" s="12" t="s">
        <v>1</v>
      </c>
      <c r="C8" s="7" t="s">
        <v>136</v>
      </c>
      <c r="D8" s="8" t="s">
        <v>164</v>
      </c>
      <c r="E8" s="9" t="s">
        <v>2</v>
      </c>
      <c r="F8" s="9" t="s">
        <v>3</v>
      </c>
      <c r="G8" s="10" t="s">
        <v>162</v>
      </c>
    </row>
    <row r="9" spans="1:10" s="18" customFormat="1" ht="16.5" customHeight="1" x14ac:dyDescent="0.25">
      <c r="A9" s="12">
        <v>1</v>
      </c>
      <c r="B9" s="12">
        <v>2</v>
      </c>
      <c r="C9" s="20" t="s">
        <v>4</v>
      </c>
      <c r="D9" s="23">
        <v>4</v>
      </c>
      <c r="E9" s="17">
        <v>5</v>
      </c>
      <c r="F9" s="17">
        <v>6</v>
      </c>
      <c r="G9" s="17">
        <v>7</v>
      </c>
    </row>
    <row r="10" spans="1:10" s="16" customFormat="1" x14ac:dyDescent="0.25">
      <c r="A10" s="26" t="s">
        <v>5</v>
      </c>
      <c r="B10" s="27" t="s">
        <v>137</v>
      </c>
      <c r="C10" s="38">
        <f>C11+C33</f>
        <v>4581236239</v>
      </c>
      <c r="D10" s="38">
        <f>D11+D33</f>
        <v>4581236715</v>
      </c>
      <c r="E10" s="39">
        <f>D10-C10</f>
        <v>476</v>
      </c>
      <c r="F10" s="38">
        <f>F11+F33</f>
        <v>891391853.83000004</v>
      </c>
      <c r="G10" s="19">
        <f>(F10/D10)*100</f>
        <v>19.457450231973006</v>
      </c>
    </row>
    <row r="11" spans="1:10" s="16" customFormat="1" x14ac:dyDescent="0.25">
      <c r="A11" s="26"/>
      <c r="B11" s="28" t="s">
        <v>138</v>
      </c>
      <c r="C11" s="38">
        <f>C12+C13+C14+C19+C27+C31</f>
        <v>4055325900</v>
      </c>
      <c r="D11" s="38">
        <f>D12+D13+D14+D19+D27+D31</f>
        <v>4055325900</v>
      </c>
      <c r="E11" s="39">
        <f>D11-C11</f>
        <v>0</v>
      </c>
      <c r="F11" s="38">
        <f>F12+F13+F14+F19+F27+F31</f>
        <v>756168486.94000006</v>
      </c>
      <c r="G11" s="19">
        <f t="shared" ref="G11:G73" si="0">(F11/D11)*100</f>
        <v>18.646306254695833</v>
      </c>
    </row>
    <row r="12" spans="1:10" x14ac:dyDescent="0.25">
      <c r="A12" s="29" t="s">
        <v>6</v>
      </c>
      <c r="B12" s="30" t="s">
        <v>60</v>
      </c>
      <c r="C12" s="40">
        <v>3167941800</v>
      </c>
      <c r="D12" s="40">
        <v>3167941800</v>
      </c>
      <c r="E12" s="41">
        <f>D12-C12</f>
        <v>0</v>
      </c>
      <c r="F12" s="40">
        <v>640671469.62</v>
      </c>
      <c r="G12" s="20">
        <f t="shared" si="0"/>
        <v>20.223587113248104</v>
      </c>
      <c r="J12" s="24"/>
    </row>
    <row r="13" spans="1:10" ht="31.5" x14ac:dyDescent="0.25">
      <c r="A13" s="29" t="s">
        <v>7</v>
      </c>
      <c r="B13" s="31" t="s">
        <v>8</v>
      </c>
      <c r="C13" s="40">
        <v>8192400</v>
      </c>
      <c r="D13" s="40">
        <v>8192400</v>
      </c>
      <c r="E13" s="41">
        <f t="shared" ref="E13:E76" si="1">D13-C13</f>
        <v>0</v>
      </c>
      <c r="F13" s="40">
        <v>2905111.57</v>
      </c>
      <c r="G13" s="20">
        <f t="shared" si="0"/>
        <v>35.461056222840682</v>
      </c>
    </row>
    <row r="14" spans="1:10" x14ac:dyDescent="0.25">
      <c r="A14" s="29" t="s">
        <v>9</v>
      </c>
      <c r="B14" s="31" t="s">
        <v>10</v>
      </c>
      <c r="C14" s="40">
        <f>C15+C17+C18</f>
        <v>653327200</v>
      </c>
      <c r="D14" s="40">
        <f>D15+D17+D18</f>
        <v>653327200</v>
      </c>
      <c r="E14" s="41">
        <f t="shared" si="1"/>
        <v>0</v>
      </c>
      <c r="F14" s="40">
        <f>F15+F17+F18+F16</f>
        <v>81097328.719999999</v>
      </c>
      <c r="G14" s="20">
        <f t="shared" si="0"/>
        <v>12.412972966684993</v>
      </c>
    </row>
    <row r="15" spans="1:10" ht="31.5" x14ac:dyDescent="0.25">
      <c r="A15" s="29" t="s">
        <v>11</v>
      </c>
      <c r="B15" s="30" t="s">
        <v>61</v>
      </c>
      <c r="C15" s="40">
        <v>625000000</v>
      </c>
      <c r="D15" s="40">
        <v>625000000</v>
      </c>
      <c r="E15" s="41">
        <f t="shared" si="1"/>
        <v>0</v>
      </c>
      <c r="F15" s="40">
        <v>85965440.340000004</v>
      </c>
      <c r="G15" s="20">
        <f t="shared" si="0"/>
        <v>13.7544704544</v>
      </c>
    </row>
    <row r="16" spans="1:10" ht="31.5" x14ac:dyDescent="0.25">
      <c r="A16" s="29" t="s">
        <v>149</v>
      </c>
      <c r="B16" s="30" t="s">
        <v>150</v>
      </c>
      <c r="C16" s="40">
        <v>0</v>
      </c>
      <c r="D16" s="40">
        <v>0</v>
      </c>
      <c r="E16" s="41">
        <f t="shared" si="1"/>
        <v>0</v>
      </c>
      <c r="F16" s="40">
        <v>-1511478.75</v>
      </c>
      <c r="G16" s="20">
        <v>0</v>
      </c>
    </row>
    <row r="17" spans="1:7" x14ac:dyDescent="0.25">
      <c r="A17" s="29" t="s">
        <v>12</v>
      </c>
      <c r="B17" s="30" t="s">
        <v>62</v>
      </c>
      <c r="C17" s="40">
        <v>827200</v>
      </c>
      <c r="D17" s="40">
        <v>827200</v>
      </c>
      <c r="E17" s="41">
        <f t="shared" si="1"/>
        <v>0</v>
      </c>
      <c r="F17" s="40">
        <v>138616.97</v>
      </c>
      <c r="G17" s="20">
        <f t="shared" si="0"/>
        <v>16.757370647969054</v>
      </c>
    </row>
    <row r="18" spans="1:7" ht="33.75" customHeight="1" x14ac:dyDescent="0.25">
      <c r="A18" s="29" t="s">
        <v>63</v>
      </c>
      <c r="B18" s="30" t="s">
        <v>64</v>
      </c>
      <c r="C18" s="40">
        <v>27500000</v>
      </c>
      <c r="D18" s="40">
        <v>27500000</v>
      </c>
      <c r="E18" s="41">
        <f t="shared" si="1"/>
        <v>0</v>
      </c>
      <c r="F18" s="40">
        <v>-3495249.84</v>
      </c>
      <c r="G18" s="20">
        <f t="shared" si="0"/>
        <v>-12.709999418181816</v>
      </c>
    </row>
    <row r="19" spans="1:7" ht="23.25" customHeight="1" x14ac:dyDescent="0.25">
      <c r="A19" s="29" t="s">
        <v>13</v>
      </c>
      <c r="B19" s="32" t="s">
        <v>14</v>
      </c>
      <c r="C19" s="40">
        <f>C20+C21+C24</f>
        <v>201341400</v>
      </c>
      <c r="D19" s="40">
        <f>D20+D21+D24</f>
        <v>201341400</v>
      </c>
      <c r="E19" s="41">
        <f t="shared" si="1"/>
        <v>0</v>
      </c>
      <c r="F19" s="40">
        <f>F20+F21+F24</f>
        <v>26705367.529999997</v>
      </c>
      <c r="G19" s="20">
        <f t="shared" si="0"/>
        <v>13.263723968344312</v>
      </c>
    </row>
    <row r="20" spans="1:7" ht="47.25" x14ac:dyDescent="0.25">
      <c r="A20" s="29" t="s">
        <v>65</v>
      </c>
      <c r="B20" s="30" t="s">
        <v>66</v>
      </c>
      <c r="C20" s="40">
        <v>74731700</v>
      </c>
      <c r="D20" s="40">
        <v>74731700</v>
      </c>
      <c r="E20" s="41">
        <f t="shared" si="1"/>
        <v>0</v>
      </c>
      <c r="F20" s="40">
        <v>3950432.53</v>
      </c>
      <c r="G20" s="20">
        <f t="shared" si="0"/>
        <v>5.2861537071952061</v>
      </c>
    </row>
    <row r="21" spans="1:7" x14ac:dyDescent="0.25">
      <c r="A21" s="29" t="s">
        <v>15</v>
      </c>
      <c r="B21" s="30" t="s">
        <v>16</v>
      </c>
      <c r="C21" s="40">
        <f>C22+C23</f>
        <v>59000000</v>
      </c>
      <c r="D21" s="40">
        <f>D22+D23</f>
        <v>59000000</v>
      </c>
      <c r="E21" s="41">
        <f t="shared" si="1"/>
        <v>0</v>
      </c>
      <c r="F21" s="40">
        <f>F22+F23</f>
        <v>9158408.2699999996</v>
      </c>
      <c r="G21" s="20">
        <f t="shared" si="0"/>
        <v>15.522725881355932</v>
      </c>
    </row>
    <row r="22" spans="1:7" x14ac:dyDescent="0.25">
      <c r="A22" s="29" t="s">
        <v>67</v>
      </c>
      <c r="B22" s="30" t="s">
        <v>68</v>
      </c>
      <c r="C22" s="40">
        <v>25000000</v>
      </c>
      <c r="D22" s="40">
        <v>25000000</v>
      </c>
      <c r="E22" s="41">
        <f t="shared" si="1"/>
        <v>0</v>
      </c>
      <c r="F22" s="40">
        <v>4902648.12</v>
      </c>
      <c r="G22" s="20">
        <f t="shared" si="0"/>
        <v>19.610592480000001</v>
      </c>
    </row>
    <row r="23" spans="1:7" x14ac:dyDescent="0.25">
      <c r="A23" s="29" t="s">
        <v>69</v>
      </c>
      <c r="B23" s="30" t="s">
        <v>70</v>
      </c>
      <c r="C23" s="40">
        <v>34000000</v>
      </c>
      <c r="D23" s="40">
        <v>34000000</v>
      </c>
      <c r="E23" s="41">
        <f t="shared" si="1"/>
        <v>0</v>
      </c>
      <c r="F23" s="40">
        <v>4255760.1500000004</v>
      </c>
      <c r="G23" s="20">
        <f t="shared" si="0"/>
        <v>12.51694161764706</v>
      </c>
    </row>
    <row r="24" spans="1:7" x14ac:dyDescent="0.25">
      <c r="A24" s="29" t="s">
        <v>17</v>
      </c>
      <c r="B24" s="30" t="s">
        <v>18</v>
      </c>
      <c r="C24" s="40">
        <f>C25+C26</f>
        <v>67609700</v>
      </c>
      <c r="D24" s="40">
        <f>D25+D26</f>
        <v>67609700</v>
      </c>
      <c r="E24" s="41">
        <f t="shared" si="1"/>
        <v>0</v>
      </c>
      <c r="F24" s="40">
        <f>F25+F26</f>
        <v>13596526.729999999</v>
      </c>
      <c r="G24" s="20">
        <f t="shared" si="0"/>
        <v>20.110319569529224</v>
      </c>
    </row>
    <row r="25" spans="1:7" ht="31.5" x14ac:dyDescent="0.25">
      <c r="A25" s="29" t="s">
        <v>71</v>
      </c>
      <c r="B25" s="30" t="s">
        <v>72</v>
      </c>
      <c r="C25" s="40">
        <v>56091000</v>
      </c>
      <c r="D25" s="40">
        <v>56091000</v>
      </c>
      <c r="E25" s="41">
        <f t="shared" si="1"/>
        <v>0</v>
      </c>
      <c r="F25" s="40">
        <v>13007619.539999999</v>
      </c>
      <c r="G25" s="20">
        <f t="shared" si="0"/>
        <v>23.190207947799109</v>
      </c>
    </row>
    <row r="26" spans="1:7" ht="47.25" x14ac:dyDescent="0.25">
      <c r="A26" s="29" t="s">
        <v>73</v>
      </c>
      <c r="B26" s="30" t="s">
        <v>74</v>
      </c>
      <c r="C26" s="40">
        <v>11518700</v>
      </c>
      <c r="D26" s="40">
        <v>11518700</v>
      </c>
      <c r="E26" s="41">
        <f t="shared" si="1"/>
        <v>0</v>
      </c>
      <c r="F26" s="40">
        <v>588907.18999999994</v>
      </c>
      <c r="G26" s="20">
        <f t="shared" si="0"/>
        <v>5.1126185246598999</v>
      </c>
    </row>
    <row r="27" spans="1:7" ht="22.5" customHeight="1" x14ac:dyDescent="0.25">
      <c r="A27" s="29" t="s">
        <v>19</v>
      </c>
      <c r="B27" s="33" t="s">
        <v>20</v>
      </c>
      <c r="C27" s="40">
        <f>C28+C29+C30</f>
        <v>24523100</v>
      </c>
      <c r="D27" s="40">
        <f>D28+D29+D30</f>
        <v>24523100</v>
      </c>
      <c r="E27" s="41">
        <f t="shared" si="1"/>
        <v>0</v>
      </c>
      <c r="F27" s="40">
        <f>F28+F29+F30</f>
        <v>4789008.08</v>
      </c>
      <c r="G27" s="20">
        <f t="shared" si="0"/>
        <v>19.528559113652026</v>
      </c>
    </row>
    <row r="28" spans="1:7" ht="47.25" x14ac:dyDescent="0.25">
      <c r="A28" s="29" t="s">
        <v>75</v>
      </c>
      <c r="B28" s="30" t="s">
        <v>76</v>
      </c>
      <c r="C28" s="40">
        <v>24433100</v>
      </c>
      <c r="D28" s="40">
        <v>24433100</v>
      </c>
      <c r="E28" s="41">
        <f t="shared" si="1"/>
        <v>0</v>
      </c>
      <c r="F28" s="40">
        <v>4789008.08</v>
      </c>
      <c r="G28" s="20">
        <f t="shared" si="0"/>
        <v>19.600493101571228</v>
      </c>
    </row>
    <row r="29" spans="1:7" ht="31.5" x14ac:dyDescent="0.25">
      <c r="A29" s="29" t="s">
        <v>125</v>
      </c>
      <c r="B29" s="30" t="s">
        <v>126</v>
      </c>
      <c r="C29" s="40">
        <v>10000</v>
      </c>
      <c r="D29" s="40">
        <v>10000</v>
      </c>
      <c r="E29" s="41">
        <f t="shared" si="1"/>
        <v>0</v>
      </c>
      <c r="F29" s="40">
        <v>0</v>
      </c>
      <c r="G29" s="20">
        <f t="shared" si="0"/>
        <v>0</v>
      </c>
    </row>
    <row r="30" spans="1:7" ht="94.5" x14ac:dyDescent="0.25">
      <c r="A30" s="29" t="s">
        <v>77</v>
      </c>
      <c r="B30" s="30" t="s">
        <v>78</v>
      </c>
      <c r="C30" s="40">
        <v>80000</v>
      </c>
      <c r="D30" s="40">
        <v>80000</v>
      </c>
      <c r="E30" s="41">
        <f t="shared" si="1"/>
        <v>0</v>
      </c>
      <c r="F30" s="40">
        <v>0</v>
      </c>
      <c r="G30" s="20">
        <f t="shared" si="0"/>
        <v>0</v>
      </c>
    </row>
    <row r="31" spans="1:7" ht="31.5" x14ac:dyDescent="0.25">
      <c r="A31" s="29" t="s">
        <v>151</v>
      </c>
      <c r="B31" s="30" t="s">
        <v>152</v>
      </c>
      <c r="C31" s="40">
        <v>0</v>
      </c>
      <c r="D31" s="40">
        <v>0</v>
      </c>
      <c r="E31" s="41">
        <f t="shared" si="1"/>
        <v>0</v>
      </c>
      <c r="F31" s="40">
        <f>F32</f>
        <v>201.42</v>
      </c>
      <c r="G31" s="20">
        <v>0</v>
      </c>
    </row>
    <row r="32" spans="1:7" ht="31.5" x14ac:dyDescent="0.25">
      <c r="A32" s="29" t="s">
        <v>153</v>
      </c>
      <c r="B32" s="30" t="s">
        <v>163</v>
      </c>
      <c r="C32" s="40">
        <v>0</v>
      </c>
      <c r="D32" s="40">
        <v>0</v>
      </c>
      <c r="E32" s="41">
        <f t="shared" si="1"/>
        <v>0</v>
      </c>
      <c r="F32" s="40">
        <v>201.42</v>
      </c>
      <c r="G32" s="20">
        <v>0</v>
      </c>
    </row>
    <row r="33" spans="1:7" s="16" customFormat="1" x14ac:dyDescent="0.25">
      <c r="A33" s="26"/>
      <c r="B33" s="34" t="s">
        <v>139</v>
      </c>
      <c r="C33" s="38">
        <f>C34+C43+C45+C48+C52</f>
        <v>525910339</v>
      </c>
      <c r="D33" s="38">
        <f>D34+D43+D45+D48+D52</f>
        <v>525910815</v>
      </c>
      <c r="E33" s="39">
        <f t="shared" si="1"/>
        <v>476</v>
      </c>
      <c r="F33" s="38">
        <f>F34+F43+F45+F48+F52+F76</f>
        <v>135223366.89000002</v>
      </c>
      <c r="G33" s="19">
        <f t="shared" si="0"/>
        <v>25.712224018439329</v>
      </c>
    </row>
    <row r="34" spans="1:7" ht="31.5" x14ac:dyDescent="0.25">
      <c r="A34" s="29" t="s">
        <v>21</v>
      </c>
      <c r="B34" s="32" t="s">
        <v>22</v>
      </c>
      <c r="C34" s="40">
        <f>SUM(C35:C42)</f>
        <v>410379672</v>
      </c>
      <c r="D34" s="40">
        <f>SUM(D35:D42)</f>
        <v>410379672</v>
      </c>
      <c r="E34" s="41">
        <f t="shared" si="1"/>
        <v>0</v>
      </c>
      <c r="F34" s="40">
        <f>SUM(F35:F42)</f>
        <v>100291725.56999999</v>
      </c>
      <c r="G34" s="20">
        <f t="shared" si="0"/>
        <v>24.438765468383139</v>
      </c>
    </row>
    <row r="35" spans="1:7" ht="63" x14ac:dyDescent="0.25">
      <c r="A35" s="29" t="s">
        <v>79</v>
      </c>
      <c r="B35" s="30" t="s">
        <v>80</v>
      </c>
      <c r="C35" s="40">
        <v>2173000</v>
      </c>
      <c r="D35" s="40">
        <v>2173000</v>
      </c>
      <c r="E35" s="41">
        <f t="shared" si="1"/>
        <v>0</v>
      </c>
      <c r="F35" s="40">
        <v>0</v>
      </c>
      <c r="G35" s="20">
        <f t="shared" si="0"/>
        <v>0</v>
      </c>
    </row>
    <row r="36" spans="1:7" ht="78.75" x14ac:dyDescent="0.25">
      <c r="A36" s="29" t="s">
        <v>81</v>
      </c>
      <c r="B36" s="35" t="s">
        <v>82</v>
      </c>
      <c r="C36" s="40">
        <v>350000000</v>
      </c>
      <c r="D36" s="40">
        <v>350000000</v>
      </c>
      <c r="E36" s="41">
        <f t="shared" si="1"/>
        <v>0</v>
      </c>
      <c r="F36" s="40">
        <v>72480163.930000007</v>
      </c>
      <c r="G36" s="20">
        <f t="shared" si="0"/>
        <v>20.708618265714289</v>
      </c>
    </row>
    <row r="37" spans="1:7" ht="78.75" x14ac:dyDescent="0.25">
      <c r="A37" s="29" t="s">
        <v>83</v>
      </c>
      <c r="B37" s="30" t="s">
        <v>84</v>
      </c>
      <c r="C37" s="40">
        <v>607000</v>
      </c>
      <c r="D37" s="40">
        <v>607000</v>
      </c>
      <c r="E37" s="41">
        <f t="shared" si="1"/>
        <v>0</v>
      </c>
      <c r="F37" s="40">
        <v>282796.63</v>
      </c>
      <c r="G37" s="20">
        <f t="shared" si="0"/>
        <v>46.58923064250412</v>
      </c>
    </row>
    <row r="38" spans="1:7" ht="78.75" x14ac:dyDescent="0.25">
      <c r="A38" s="29" t="s">
        <v>85</v>
      </c>
      <c r="B38" s="30" t="s">
        <v>86</v>
      </c>
      <c r="C38" s="40">
        <v>191522</v>
      </c>
      <c r="D38" s="40">
        <v>191522</v>
      </c>
      <c r="E38" s="41">
        <f t="shared" si="1"/>
        <v>0</v>
      </c>
      <c r="F38" s="40">
        <v>50531.74</v>
      </c>
      <c r="G38" s="20">
        <f t="shared" si="0"/>
        <v>26.384300498115099</v>
      </c>
    </row>
    <row r="39" spans="1:7" ht="31.5" x14ac:dyDescent="0.25">
      <c r="A39" s="29" t="s">
        <v>87</v>
      </c>
      <c r="B39" s="30" t="s">
        <v>88</v>
      </c>
      <c r="C39" s="40">
        <v>50582000</v>
      </c>
      <c r="D39" s="40">
        <v>50582000</v>
      </c>
      <c r="E39" s="41">
        <f t="shared" si="1"/>
        <v>0</v>
      </c>
      <c r="F39" s="40">
        <v>24504714.440000001</v>
      </c>
      <c r="G39" s="20">
        <f t="shared" si="0"/>
        <v>48.445522992368829</v>
      </c>
    </row>
    <row r="40" spans="1:7" ht="63" x14ac:dyDescent="0.25">
      <c r="A40" s="29" t="s">
        <v>89</v>
      </c>
      <c r="B40" s="30" t="s">
        <v>90</v>
      </c>
      <c r="C40" s="40">
        <v>1026150</v>
      </c>
      <c r="D40" s="40">
        <v>1026150</v>
      </c>
      <c r="E40" s="41">
        <f t="shared" si="1"/>
        <v>0</v>
      </c>
      <c r="F40" s="40">
        <v>0</v>
      </c>
      <c r="G40" s="20">
        <f t="shared" si="0"/>
        <v>0</v>
      </c>
    </row>
    <row r="41" spans="1:7" ht="94.5" x14ac:dyDescent="0.25">
      <c r="A41" s="29" t="s">
        <v>91</v>
      </c>
      <c r="B41" s="30" t="s">
        <v>146</v>
      </c>
      <c r="C41" s="40">
        <v>4000000</v>
      </c>
      <c r="D41" s="40">
        <v>4000000</v>
      </c>
      <c r="E41" s="41">
        <f t="shared" si="1"/>
        <v>0</v>
      </c>
      <c r="F41" s="40">
        <v>2512318.31</v>
      </c>
      <c r="G41" s="20">
        <f t="shared" si="0"/>
        <v>62.80795775</v>
      </c>
    </row>
    <row r="42" spans="1:7" ht="110.25" x14ac:dyDescent="0.25">
      <c r="A42" s="29" t="s">
        <v>129</v>
      </c>
      <c r="B42" s="30" t="s">
        <v>130</v>
      </c>
      <c r="C42" s="40">
        <v>1800000</v>
      </c>
      <c r="D42" s="40">
        <v>1800000</v>
      </c>
      <c r="E42" s="41">
        <f t="shared" si="1"/>
        <v>0</v>
      </c>
      <c r="F42" s="40">
        <v>461200.52</v>
      </c>
      <c r="G42" s="20">
        <f t="shared" si="0"/>
        <v>25.622251111111112</v>
      </c>
    </row>
    <row r="43" spans="1:7" x14ac:dyDescent="0.25">
      <c r="A43" s="29" t="s">
        <v>23</v>
      </c>
      <c r="B43" s="32" t="s">
        <v>24</v>
      </c>
      <c r="C43" s="40">
        <f>C44</f>
        <v>21492867</v>
      </c>
      <c r="D43" s="40">
        <f>D44</f>
        <v>21492867</v>
      </c>
      <c r="E43" s="41">
        <f t="shared" si="1"/>
        <v>0</v>
      </c>
      <c r="F43" s="40">
        <f>F44</f>
        <v>4719004.29</v>
      </c>
      <c r="G43" s="20">
        <f t="shared" si="0"/>
        <v>21.956141495687849</v>
      </c>
    </row>
    <row r="44" spans="1:7" x14ac:dyDescent="0.25">
      <c r="A44" s="29" t="s">
        <v>25</v>
      </c>
      <c r="B44" s="30" t="s">
        <v>26</v>
      </c>
      <c r="C44" s="40">
        <v>21492867</v>
      </c>
      <c r="D44" s="40">
        <v>21492867</v>
      </c>
      <c r="E44" s="41">
        <f t="shared" si="1"/>
        <v>0</v>
      </c>
      <c r="F44" s="40">
        <v>4719004.29</v>
      </c>
      <c r="G44" s="20">
        <f t="shared" si="0"/>
        <v>21.956141495687849</v>
      </c>
    </row>
    <row r="45" spans="1:7" ht="31.5" x14ac:dyDescent="0.25">
      <c r="A45" s="29" t="s">
        <v>92</v>
      </c>
      <c r="B45" s="32" t="s">
        <v>117</v>
      </c>
      <c r="C45" s="40">
        <f>C46+C47</f>
        <v>7540500</v>
      </c>
      <c r="D45" s="40">
        <f>D46+D47</f>
        <v>7540976</v>
      </c>
      <c r="E45" s="41">
        <f t="shared" si="1"/>
        <v>476</v>
      </c>
      <c r="F45" s="40">
        <f>F46+F47</f>
        <v>1629248.14</v>
      </c>
      <c r="G45" s="20">
        <f t="shared" si="0"/>
        <v>21.605268867053812</v>
      </c>
    </row>
    <row r="46" spans="1:7" ht="31.5" x14ac:dyDescent="0.25">
      <c r="A46" s="29" t="s">
        <v>93</v>
      </c>
      <c r="B46" s="30" t="s">
        <v>94</v>
      </c>
      <c r="C46" s="40">
        <f>5352000+127100</f>
        <v>5479100</v>
      </c>
      <c r="D46" s="40">
        <f>5352000+127100</f>
        <v>5479100</v>
      </c>
      <c r="E46" s="41">
        <f t="shared" si="1"/>
        <v>0</v>
      </c>
      <c r="F46" s="40">
        <v>1321806.1599999999</v>
      </c>
      <c r="G46" s="20">
        <f t="shared" si="0"/>
        <v>24.124512419922979</v>
      </c>
    </row>
    <row r="47" spans="1:7" ht="31.5" x14ac:dyDescent="0.25">
      <c r="A47" s="29" t="s">
        <v>95</v>
      </c>
      <c r="B47" s="30" t="s">
        <v>96</v>
      </c>
      <c r="C47" s="40">
        <f>2000000+30000+28400+3000</f>
        <v>2061400</v>
      </c>
      <c r="D47" s="40">
        <v>2061876</v>
      </c>
      <c r="E47" s="41">
        <f t="shared" si="1"/>
        <v>476</v>
      </c>
      <c r="F47" s="40">
        <v>307441.98</v>
      </c>
      <c r="G47" s="20">
        <f t="shared" si="0"/>
        <v>14.910789009620364</v>
      </c>
    </row>
    <row r="48" spans="1:7" ht="31.5" x14ac:dyDescent="0.25">
      <c r="A48" s="29" t="s">
        <v>27</v>
      </c>
      <c r="B48" s="32" t="s">
        <v>28</v>
      </c>
      <c r="C48" s="40">
        <f>C49+C50+C51</f>
        <v>69264700</v>
      </c>
      <c r="D48" s="40">
        <f>D49+D50+D51</f>
        <v>69264700</v>
      </c>
      <c r="E48" s="41">
        <f t="shared" si="1"/>
        <v>0</v>
      </c>
      <c r="F48" s="40">
        <f>F49+F50+F51</f>
        <v>22789019.210000001</v>
      </c>
      <c r="G48" s="20">
        <f t="shared" si="0"/>
        <v>32.901346876547507</v>
      </c>
    </row>
    <row r="49" spans="1:7" ht="31.5" x14ac:dyDescent="0.25">
      <c r="A49" s="29" t="s">
        <v>97</v>
      </c>
      <c r="B49" s="30" t="s">
        <v>98</v>
      </c>
      <c r="C49" s="40">
        <v>55609000</v>
      </c>
      <c r="D49" s="40">
        <v>55609000</v>
      </c>
      <c r="E49" s="41">
        <f t="shared" si="1"/>
        <v>0</v>
      </c>
      <c r="F49" s="40">
        <v>16706396.710000001</v>
      </c>
      <c r="G49" s="20">
        <f t="shared" si="0"/>
        <v>30.042613084212988</v>
      </c>
    </row>
    <row r="50" spans="1:7" ht="94.5" x14ac:dyDescent="0.25">
      <c r="A50" s="29" t="s">
        <v>29</v>
      </c>
      <c r="B50" s="35" t="s">
        <v>30</v>
      </c>
      <c r="C50" s="40">
        <v>6155700</v>
      </c>
      <c r="D50" s="40">
        <v>6155700</v>
      </c>
      <c r="E50" s="41">
        <f t="shared" si="1"/>
        <v>0</v>
      </c>
      <c r="F50" s="40">
        <v>3613063.2</v>
      </c>
      <c r="G50" s="20">
        <f t="shared" si="0"/>
        <v>58.694595253179983</v>
      </c>
    </row>
    <row r="51" spans="1:7" ht="47.25" x14ac:dyDescent="0.25">
      <c r="A51" s="29" t="s">
        <v>99</v>
      </c>
      <c r="B51" s="30" t="s">
        <v>100</v>
      </c>
      <c r="C51" s="40">
        <v>7500000</v>
      </c>
      <c r="D51" s="40">
        <v>7500000</v>
      </c>
      <c r="E51" s="41">
        <f t="shared" si="1"/>
        <v>0</v>
      </c>
      <c r="F51" s="40">
        <v>2469559.2999999998</v>
      </c>
      <c r="G51" s="20">
        <f t="shared" si="0"/>
        <v>32.927457333333329</v>
      </c>
    </row>
    <row r="52" spans="1:7" x14ac:dyDescent="0.25">
      <c r="A52" s="29" t="s">
        <v>31</v>
      </c>
      <c r="B52" s="32" t="s">
        <v>32</v>
      </c>
      <c r="C52" s="40">
        <f>SUM(C53:C75)</f>
        <v>17232600</v>
      </c>
      <c r="D52" s="40">
        <f>SUM(D53:D75)</f>
        <v>17232600</v>
      </c>
      <c r="E52" s="41">
        <f t="shared" si="1"/>
        <v>0</v>
      </c>
      <c r="F52" s="40">
        <f>SUM(F53:F75)</f>
        <v>4114712.3000000003</v>
      </c>
      <c r="G52" s="20">
        <f t="shared" si="0"/>
        <v>23.877489757784666</v>
      </c>
    </row>
    <row r="53" spans="1:7" ht="94.5" x14ac:dyDescent="0.25">
      <c r="A53" s="29" t="s">
        <v>33</v>
      </c>
      <c r="B53" s="30" t="s">
        <v>101</v>
      </c>
      <c r="C53" s="40">
        <v>50500</v>
      </c>
      <c r="D53" s="40">
        <v>50500</v>
      </c>
      <c r="E53" s="41">
        <f t="shared" si="1"/>
        <v>0</v>
      </c>
      <c r="F53" s="40">
        <v>18835.84</v>
      </c>
      <c r="G53" s="20">
        <f t="shared" si="0"/>
        <v>37.298693069306935</v>
      </c>
    </row>
    <row r="54" spans="1:7" ht="110.25" x14ac:dyDescent="0.25">
      <c r="A54" s="29" t="s">
        <v>34</v>
      </c>
      <c r="B54" s="30" t="s">
        <v>102</v>
      </c>
      <c r="C54" s="40">
        <v>159900</v>
      </c>
      <c r="D54" s="40">
        <v>159900</v>
      </c>
      <c r="E54" s="41">
        <f t="shared" si="1"/>
        <v>0</v>
      </c>
      <c r="F54" s="40">
        <v>65769.02</v>
      </c>
      <c r="G54" s="20">
        <f t="shared" si="0"/>
        <v>41.131344590368982</v>
      </c>
    </row>
    <row r="55" spans="1:7" ht="110.25" x14ac:dyDescent="0.25">
      <c r="A55" s="29" t="s">
        <v>131</v>
      </c>
      <c r="B55" s="30" t="s">
        <v>132</v>
      </c>
      <c r="C55" s="40">
        <v>1000</v>
      </c>
      <c r="D55" s="40">
        <v>1000</v>
      </c>
      <c r="E55" s="41">
        <f t="shared" si="1"/>
        <v>0</v>
      </c>
      <c r="F55" s="40">
        <v>26000</v>
      </c>
      <c r="G55" s="20">
        <f t="shared" si="0"/>
        <v>2600</v>
      </c>
    </row>
    <row r="56" spans="1:7" ht="94.5" x14ac:dyDescent="0.25">
      <c r="A56" s="29" t="s">
        <v>103</v>
      </c>
      <c r="B56" s="30" t="s">
        <v>104</v>
      </c>
      <c r="C56" s="40">
        <v>4300</v>
      </c>
      <c r="D56" s="40">
        <v>4300</v>
      </c>
      <c r="E56" s="41">
        <f t="shared" si="1"/>
        <v>0</v>
      </c>
      <c r="F56" s="40">
        <v>2083.9699999999998</v>
      </c>
      <c r="G56" s="20">
        <f t="shared" si="0"/>
        <v>48.464418604651158</v>
      </c>
    </row>
    <row r="57" spans="1:7" ht="110.25" x14ac:dyDescent="0.25">
      <c r="A57" s="29" t="s">
        <v>118</v>
      </c>
      <c r="B57" s="30" t="s">
        <v>114</v>
      </c>
      <c r="C57" s="40">
        <v>849500</v>
      </c>
      <c r="D57" s="40">
        <v>849500</v>
      </c>
      <c r="E57" s="41">
        <f t="shared" si="1"/>
        <v>0</v>
      </c>
      <c r="F57" s="40">
        <v>0</v>
      </c>
      <c r="G57" s="20">
        <f t="shared" si="0"/>
        <v>0</v>
      </c>
    </row>
    <row r="58" spans="1:7" ht="94.5" x14ac:dyDescent="0.25">
      <c r="A58" s="29" t="s">
        <v>119</v>
      </c>
      <c r="B58" s="30" t="s">
        <v>120</v>
      </c>
      <c r="C58" s="40">
        <v>130000</v>
      </c>
      <c r="D58" s="40">
        <v>130000</v>
      </c>
      <c r="E58" s="41">
        <f t="shared" si="1"/>
        <v>0</v>
      </c>
      <c r="F58" s="40">
        <v>0</v>
      </c>
      <c r="G58" s="20">
        <f t="shared" si="0"/>
        <v>0</v>
      </c>
    </row>
    <row r="59" spans="1:7" ht="110.25" x14ac:dyDescent="0.25">
      <c r="A59" s="29" t="s">
        <v>35</v>
      </c>
      <c r="B59" s="30" t="s">
        <v>105</v>
      </c>
      <c r="C59" s="40">
        <f>1150000+10600</f>
        <v>1160600</v>
      </c>
      <c r="D59" s="40">
        <f>1150000+10600</f>
        <v>1160600</v>
      </c>
      <c r="E59" s="41">
        <f t="shared" si="1"/>
        <v>0</v>
      </c>
      <c r="F59" s="40">
        <v>217920.18</v>
      </c>
      <c r="G59" s="20">
        <f t="shared" si="0"/>
        <v>18.776510425641909</v>
      </c>
    </row>
    <row r="60" spans="1:7" ht="94.5" x14ac:dyDescent="0.25">
      <c r="A60" s="29" t="s">
        <v>115</v>
      </c>
      <c r="B60" s="30" t="s">
        <v>116</v>
      </c>
      <c r="C60" s="40">
        <v>27500</v>
      </c>
      <c r="D60" s="40">
        <v>27500</v>
      </c>
      <c r="E60" s="41">
        <f t="shared" si="1"/>
        <v>0</v>
      </c>
      <c r="F60" s="40">
        <v>0</v>
      </c>
      <c r="G60" s="20">
        <f t="shared" si="0"/>
        <v>0</v>
      </c>
    </row>
    <row r="61" spans="1:7" ht="126" x14ac:dyDescent="0.25">
      <c r="A61" s="29" t="s">
        <v>121</v>
      </c>
      <c r="B61" s="30" t="s">
        <v>122</v>
      </c>
      <c r="C61" s="40">
        <v>62500</v>
      </c>
      <c r="D61" s="40">
        <v>62500</v>
      </c>
      <c r="E61" s="41">
        <f t="shared" si="1"/>
        <v>0</v>
      </c>
      <c r="F61" s="40">
        <v>16188.81</v>
      </c>
      <c r="G61" s="20">
        <f t="shared" si="0"/>
        <v>25.902095999999997</v>
      </c>
    </row>
    <row r="62" spans="1:7" ht="110.25" x14ac:dyDescent="0.25">
      <c r="A62" s="29" t="s">
        <v>59</v>
      </c>
      <c r="B62" s="30" t="s">
        <v>106</v>
      </c>
      <c r="C62" s="40">
        <v>182900</v>
      </c>
      <c r="D62" s="40">
        <v>182900</v>
      </c>
      <c r="E62" s="41">
        <f t="shared" si="1"/>
        <v>0</v>
      </c>
      <c r="F62" s="40">
        <v>20660</v>
      </c>
      <c r="G62" s="20">
        <f t="shared" si="0"/>
        <v>11.295790049207218</v>
      </c>
    </row>
    <row r="63" spans="1:7" ht="126" x14ac:dyDescent="0.25">
      <c r="A63" s="29" t="s">
        <v>36</v>
      </c>
      <c r="B63" s="30" t="s">
        <v>123</v>
      </c>
      <c r="C63" s="40">
        <v>63900</v>
      </c>
      <c r="D63" s="40">
        <v>63900</v>
      </c>
      <c r="E63" s="41">
        <f t="shared" si="1"/>
        <v>0</v>
      </c>
      <c r="F63" s="40">
        <v>13468.13</v>
      </c>
      <c r="G63" s="20">
        <f t="shared" si="0"/>
        <v>21.076885758998433</v>
      </c>
    </row>
    <row r="64" spans="1:7" ht="126" x14ac:dyDescent="0.25">
      <c r="A64" s="29" t="s">
        <v>37</v>
      </c>
      <c r="B64" s="30" t="s">
        <v>124</v>
      </c>
      <c r="C64" s="40">
        <v>80000</v>
      </c>
      <c r="D64" s="40">
        <v>80000</v>
      </c>
      <c r="E64" s="41">
        <f t="shared" si="1"/>
        <v>0</v>
      </c>
      <c r="F64" s="40">
        <v>68294.23</v>
      </c>
      <c r="G64" s="20">
        <f t="shared" si="0"/>
        <v>85.367787499999991</v>
      </c>
    </row>
    <row r="65" spans="1:7" ht="94.5" x14ac:dyDescent="0.25">
      <c r="A65" s="29" t="s">
        <v>107</v>
      </c>
      <c r="B65" s="30" t="s">
        <v>108</v>
      </c>
      <c r="C65" s="40">
        <f>50000+32000</f>
        <v>82000</v>
      </c>
      <c r="D65" s="40">
        <f>50000+32000</f>
        <v>82000</v>
      </c>
      <c r="E65" s="41">
        <f t="shared" si="1"/>
        <v>0</v>
      </c>
      <c r="F65" s="40">
        <v>3020.76</v>
      </c>
      <c r="G65" s="20">
        <f t="shared" si="0"/>
        <v>3.6838536585365858</v>
      </c>
    </row>
    <row r="66" spans="1:7" ht="141.75" x14ac:dyDescent="0.25">
      <c r="A66" s="29" t="s">
        <v>109</v>
      </c>
      <c r="B66" s="30" t="s">
        <v>133</v>
      </c>
      <c r="C66" s="40">
        <v>8800</v>
      </c>
      <c r="D66" s="40">
        <v>8800</v>
      </c>
      <c r="E66" s="41">
        <f t="shared" si="1"/>
        <v>0</v>
      </c>
      <c r="F66" s="40">
        <v>0</v>
      </c>
      <c r="G66" s="20">
        <f t="shared" si="0"/>
        <v>0</v>
      </c>
    </row>
    <row r="67" spans="1:7" ht="110.25" x14ac:dyDescent="0.25">
      <c r="A67" s="29" t="s">
        <v>38</v>
      </c>
      <c r="B67" s="30" t="s">
        <v>110</v>
      </c>
      <c r="C67" s="40">
        <f>10000</f>
        <v>10000</v>
      </c>
      <c r="D67" s="40">
        <f>10000</f>
        <v>10000</v>
      </c>
      <c r="E67" s="41">
        <f t="shared" si="1"/>
        <v>0</v>
      </c>
      <c r="F67" s="40">
        <v>0</v>
      </c>
      <c r="G67" s="20">
        <f t="shared" si="0"/>
        <v>0</v>
      </c>
    </row>
    <row r="68" spans="1:7" ht="94.5" x14ac:dyDescent="0.25">
      <c r="A68" s="29" t="s">
        <v>111</v>
      </c>
      <c r="B68" s="30" t="s">
        <v>112</v>
      </c>
      <c r="C68" s="40">
        <f>50000+30000+2188100</f>
        <v>2268100</v>
      </c>
      <c r="D68" s="40">
        <f>50000+30000+2188100</f>
        <v>2268100</v>
      </c>
      <c r="E68" s="41">
        <f t="shared" si="1"/>
        <v>0</v>
      </c>
      <c r="F68" s="40">
        <v>22223.5</v>
      </c>
      <c r="G68" s="20">
        <f t="shared" si="0"/>
        <v>0.97982893170495133</v>
      </c>
    </row>
    <row r="69" spans="1:7" ht="94.5" x14ac:dyDescent="0.25">
      <c r="A69" s="29" t="s">
        <v>41</v>
      </c>
      <c r="B69" s="30" t="s">
        <v>113</v>
      </c>
      <c r="C69" s="40">
        <f>25000+12000+4559700</f>
        <v>4596700</v>
      </c>
      <c r="D69" s="40">
        <f>25000+12000+4559700</f>
        <v>4596700</v>
      </c>
      <c r="E69" s="41">
        <f t="shared" si="1"/>
        <v>0</v>
      </c>
      <c r="F69" s="40">
        <v>1618908.69</v>
      </c>
      <c r="G69" s="20">
        <f t="shared" si="0"/>
        <v>35.218932930145534</v>
      </c>
    </row>
    <row r="70" spans="1:7" ht="157.5" x14ac:dyDescent="0.25">
      <c r="A70" s="29" t="s">
        <v>127</v>
      </c>
      <c r="B70" s="30" t="s">
        <v>128</v>
      </c>
      <c r="C70" s="40">
        <v>437700</v>
      </c>
      <c r="D70" s="40">
        <v>437700</v>
      </c>
      <c r="E70" s="41">
        <f t="shared" si="1"/>
        <v>0</v>
      </c>
      <c r="F70" s="40">
        <v>97399.52</v>
      </c>
      <c r="G70" s="20">
        <f t="shared" si="0"/>
        <v>22.252574822938087</v>
      </c>
    </row>
    <row r="71" spans="1:7" ht="78.75" x14ac:dyDescent="0.25">
      <c r="A71" s="29" t="s">
        <v>42</v>
      </c>
      <c r="B71" s="36" t="s">
        <v>43</v>
      </c>
      <c r="C71" s="40">
        <f>393900+300</f>
        <v>394200</v>
      </c>
      <c r="D71" s="40">
        <f>393900+300</f>
        <v>394200</v>
      </c>
      <c r="E71" s="41">
        <f t="shared" si="1"/>
        <v>0</v>
      </c>
      <c r="F71" s="40">
        <v>49224.37</v>
      </c>
      <c r="G71" s="20">
        <f t="shared" si="0"/>
        <v>12.487156265854898</v>
      </c>
    </row>
    <row r="72" spans="1:7" ht="78.75" x14ac:dyDescent="0.25">
      <c r="A72" s="29" t="s">
        <v>44</v>
      </c>
      <c r="B72" s="36" t="s">
        <v>147</v>
      </c>
      <c r="C72" s="40">
        <f>41000+200000+474700</f>
        <v>715700</v>
      </c>
      <c r="D72" s="40">
        <f>41000+200000+474700</f>
        <v>715700</v>
      </c>
      <c r="E72" s="41">
        <f t="shared" si="1"/>
        <v>0</v>
      </c>
      <c r="F72" s="40">
        <v>78681.37</v>
      </c>
      <c r="G72" s="20">
        <f t="shared" si="0"/>
        <v>10.993624423641188</v>
      </c>
    </row>
    <row r="73" spans="1:7" ht="86.25" customHeight="1" x14ac:dyDescent="0.25">
      <c r="A73" s="29" t="s">
        <v>45</v>
      </c>
      <c r="B73" s="36" t="s">
        <v>148</v>
      </c>
      <c r="C73" s="40">
        <f>24500+1500000+1382300+40000</f>
        <v>2946800</v>
      </c>
      <c r="D73" s="40">
        <f>24500+1500000+1382300+40000</f>
        <v>2946800</v>
      </c>
      <c r="E73" s="41">
        <f t="shared" si="1"/>
        <v>0</v>
      </c>
      <c r="F73" s="40">
        <v>1243411.51</v>
      </c>
      <c r="G73" s="20">
        <f t="shared" si="0"/>
        <v>42.195313899823539</v>
      </c>
    </row>
    <row r="74" spans="1:7" ht="78.75" x14ac:dyDescent="0.25">
      <c r="A74" s="29" t="s">
        <v>154</v>
      </c>
      <c r="B74" s="36" t="s">
        <v>155</v>
      </c>
      <c r="C74" s="40">
        <v>0</v>
      </c>
      <c r="D74" s="40">
        <v>0</v>
      </c>
      <c r="E74" s="41">
        <f t="shared" si="1"/>
        <v>0</v>
      </c>
      <c r="F74" s="40">
        <v>36638.36</v>
      </c>
      <c r="G74" s="20">
        <v>0</v>
      </c>
    </row>
    <row r="75" spans="1:7" ht="63" x14ac:dyDescent="0.25">
      <c r="A75" s="29" t="s">
        <v>39</v>
      </c>
      <c r="B75" s="30" t="s">
        <v>40</v>
      </c>
      <c r="C75" s="40">
        <f t="shared" ref="C75:D75" si="2">3000000</f>
        <v>3000000</v>
      </c>
      <c r="D75" s="40">
        <f t="shared" si="2"/>
        <v>3000000</v>
      </c>
      <c r="E75" s="41">
        <f t="shared" si="1"/>
        <v>0</v>
      </c>
      <c r="F75" s="40">
        <v>515984.04</v>
      </c>
      <c r="G75" s="20">
        <f t="shared" ref="G75:G88" si="3">(F75/D75)*100</f>
        <v>17.199468</v>
      </c>
    </row>
    <row r="76" spans="1:7" ht="39" customHeight="1" x14ac:dyDescent="0.25">
      <c r="A76" s="29" t="s">
        <v>156</v>
      </c>
      <c r="B76" s="43" t="s">
        <v>159</v>
      </c>
      <c r="C76" s="40">
        <f>C77+C78</f>
        <v>0</v>
      </c>
      <c r="D76" s="40">
        <f>D77+D78</f>
        <v>0</v>
      </c>
      <c r="E76" s="41">
        <f t="shared" si="1"/>
        <v>0</v>
      </c>
      <c r="F76" s="40">
        <f>F77+F78</f>
        <v>1679657.38</v>
      </c>
      <c r="G76" s="20">
        <v>0</v>
      </c>
    </row>
    <row r="77" spans="1:7" ht="30.75" customHeight="1" x14ac:dyDescent="0.25">
      <c r="A77" s="29" t="s">
        <v>157</v>
      </c>
      <c r="B77" s="43" t="s">
        <v>160</v>
      </c>
      <c r="C77" s="40">
        <f>C78+C78</f>
        <v>0</v>
      </c>
      <c r="D77" s="40">
        <v>0</v>
      </c>
      <c r="E77" s="41">
        <f t="shared" ref="E77:E88" si="4">D77-C77</f>
        <v>0</v>
      </c>
      <c r="F77" s="40">
        <v>1678269.88</v>
      </c>
      <c r="G77" s="20">
        <v>0</v>
      </c>
    </row>
    <row r="78" spans="1:7" ht="31.5" customHeight="1" x14ac:dyDescent="0.25">
      <c r="A78" s="29" t="s">
        <v>158</v>
      </c>
      <c r="B78" s="43" t="s">
        <v>161</v>
      </c>
      <c r="C78" s="40">
        <v>0</v>
      </c>
      <c r="D78" s="40">
        <v>0</v>
      </c>
      <c r="E78" s="41">
        <f t="shared" si="4"/>
        <v>0</v>
      </c>
      <c r="F78" s="40">
        <v>1387.5</v>
      </c>
      <c r="G78" s="20">
        <v>0</v>
      </c>
    </row>
    <row r="79" spans="1:7" s="16" customFormat="1" x14ac:dyDescent="0.25">
      <c r="A79" s="26" t="s">
        <v>46</v>
      </c>
      <c r="B79" s="27" t="s">
        <v>140</v>
      </c>
      <c r="C79" s="38">
        <f>C80</f>
        <v>9948863500</v>
      </c>
      <c r="D79" s="38">
        <f>D80+D85+D86+D87</f>
        <v>9922253140</v>
      </c>
      <c r="E79" s="39">
        <f t="shared" si="4"/>
        <v>-26610360</v>
      </c>
      <c r="F79" s="38">
        <f>F80+F85+F86+F87</f>
        <v>937321807.79000008</v>
      </c>
      <c r="G79" s="19">
        <f t="shared" si="3"/>
        <v>9.4466629158183331</v>
      </c>
    </row>
    <row r="80" spans="1:7" ht="31.5" x14ac:dyDescent="0.25">
      <c r="A80" s="29" t="s">
        <v>47</v>
      </c>
      <c r="B80" s="33" t="s">
        <v>48</v>
      </c>
      <c r="C80" s="40">
        <f>C81+C82+C83+C84</f>
        <v>9948863500</v>
      </c>
      <c r="D80" s="40">
        <f>D81+D82+D83+D84</f>
        <v>9948863500</v>
      </c>
      <c r="E80" s="41">
        <f t="shared" si="4"/>
        <v>0</v>
      </c>
      <c r="F80" s="40">
        <f>F81+F82+F83+F84</f>
        <v>963898837.58000004</v>
      </c>
      <c r="G80" s="20">
        <f t="shared" si="3"/>
        <v>9.6885321381683447</v>
      </c>
    </row>
    <row r="81" spans="1:7" ht="31.5" x14ac:dyDescent="0.25">
      <c r="A81" s="29" t="s">
        <v>49</v>
      </c>
      <c r="B81" s="30" t="s">
        <v>50</v>
      </c>
      <c r="C81" s="40">
        <v>200122000</v>
      </c>
      <c r="D81" s="40">
        <v>200122000</v>
      </c>
      <c r="E81" s="41">
        <f t="shared" si="4"/>
        <v>0</v>
      </c>
      <c r="F81" s="40">
        <v>32459700</v>
      </c>
      <c r="G81" s="20">
        <f t="shared" si="3"/>
        <v>16.219955826945565</v>
      </c>
    </row>
    <row r="82" spans="1:7" ht="31.5" x14ac:dyDescent="0.25">
      <c r="A82" s="29" t="s">
        <v>51</v>
      </c>
      <c r="B82" s="30" t="s">
        <v>52</v>
      </c>
      <c r="C82" s="40">
        <v>5561783400</v>
      </c>
      <c r="D82" s="40">
        <v>5561783400</v>
      </c>
      <c r="E82" s="41">
        <f t="shared" si="4"/>
        <v>0</v>
      </c>
      <c r="F82" s="40">
        <v>234536812.34</v>
      </c>
      <c r="G82" s="20">
        <f t="shared" si="3"/>
        <v>4.2169353869480064</v>
      </c>
    </row>
    <row r="83" spans="1:7" ht="31.5" x14ac:dyDescent="0.25">
      <c r="A83" s="29" t="s">
        <v>53</v>
      </c>
      <c r="B83" s="30" t="s">
        <v>54</v>
      </c>
      <c r="C83" s="40">
        <v>4091847300</v>
      </c>
      <c r="D83" s="40">
        <v>4091847300</v>
      </c>
      <c r="E83" s="41">
        <f t="shared" si="4"/>
        <v>0</v>
      </c>
      <c r="F83" s="40">
        <v>677361065.24000001</v>
      </c>
      <c r="G83" s="20">
        <f t="shared" si="3"/>
        <v>16.553918452431006</v>
      </c>
    </row>
    <row r="84" spans="1:7" x14ac:dyDescent="0.25">
      <c r="A84" s="29" t="s">
        <v>55</v>
      </c>
      <c r="B84" s="30" t="s">
        <v>56</v>
      </c>
      <c r="C84" s="40">
        <v>95110800</v>
      </c>
      <c r="D84" s="40">
        <v>95110800</v>
      </c>
      <c r="E84" s="41">
        <f t="shared" si="4"/>
        <v>0</v>
      </c>
      <c r="F84" s="40">
        <v>19541260</v>
      </c>
      <c r="G84" s="20">
        <f t="shared" si="3"/>
        <v>20.545784495556759</v>
      </c>
    </row>
    <row r="85" spans="1:7" ht="31.5" x14ac:dyDescent="0.25">
      <c r="A85" s="29" t="s">
        <v>142</v>
      </c>
      <c r="B85" s="30" t="s">
        <v>143</v>
      </c>
      <c r="C85" s="40">
        <v>0</v>
      </c>
      <c r="D85" s="40">
        <v>-5928374</v>
      </c>
      <c r="E85" s="41">
        <f t="shared" si="4"/>
        <v>-5928374</v>
      </c>
      <c r="F85" s="40">
        <v>-5928373.25</v>
      </c>
      <c r="G85" s="20">
        <f t="shared" si="3"/>
        <v>99.99998734897629</v>
      </c>
    </row>
    <row r="86" spans="1:7" ht="31.5" x14ac:dyDescent="0.25">
      <c r="A86" s="29" t="s">
        <v>144</v>
      </c>
      <c r="B86" s="30" t="s">
        <v>145</v>
      </c>
      <c r="C86" s="40">
        <v>0</v>
      </c>
      <c r="D86" s="40">
        <v>1277</v>
      </c>
      <c r="E86" s="41">
        <f t="shared" si="4"/>
        <v>1277</v>
      </c>
      <c r="F86" s="40">
        <v>35894</v>
      </c>
      <c r="G86" s="20">
        <f t="shared" si="3"/>
        <v>2810.8065779169929</v>
      </c>
    </row>
    <row r="87" spans="1:7" ht="47.25" x14ac:dyDescent="0.25">
      <c r="A87" s="29" t="s">
        <v>57</v>
      </c>
      <c r="B87" s="30" t="s">
        <v>58</v>
      </c>
      <c r="C87" s="40">
        <v>0</v>
      </c>
      <c r="D87" s="40">
        <v>-20683263</v>
      </c>
      <c r="E87" s="41">
        <f t="shared" si="4"/>
        <v>-20683263</v>
      </c>
      <c r="F87" s="40">
        <v>-20684550.539999999</v>
      </c>
      <c r="G87" s="20">
        <f t="shared" si="3"/>
        <v>100.00622503325513</v>
      </c>
    </row>
    <row r="88" spans="1:7" s="16" customFormat="1" x14ac:dyDescent="0.25">
      <c r="A88" s="37"/>
      <c r="B88" s="34" t="s">
        <v>141</v>
      </c>
      <c r="C88" s="42">
        <f>C10+C79</f>
        <v>14530099739</v>
      </c>
      <c r="D88" s="42">
        <f>D10+D79</f>
        <v>14503489855</v>
      </c>
      <c r="E88" s="39">
        <f t="shared" si="4"/>
        <v>-26609884</v>
      </c>
      <c r="F88" s="42">
        <f>F10+F79</f>
        <v>1828713661.6200001</v>
      </c>
      <c r="G88" s="19">
        <f t="shared" si="3"/>
        <v>12.608783678292165</v>
      </c>
    </row>
  </sheetData>
  <autoFilter ref="A9:J88"/>
  <mergeCells count="2">
    <mergeCell ref="A3:G3"/>
    <mergeCell ref="A5:G5"/>
  </mergeCells>
  <pageMargins left="0.39370078740157483" right="0.39370078740157483" top="0.78740157480314965" bottom="0.39370078740157483" header="0.39370078740157483" footer="0"/>
  <pageSetup paperSize="9" scale="49" orientation="portrait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№ 1</vt:lpstr>
      <vt:lpstr>'таблица № 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2023-05-25T05:38:24Z</dcterms:modified>
</cp:coreProperties>
</file>