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рухановаАЮ\Desktop\"/>
    </mc:Choice>
  </mc:AlternateContent>
  <bookViews>
    <workbookView xWindow="0" yWindow="0" windowWidth="28800" windowHeight="12345" firstSheet="2" activeTab="2"/>
  </bookViews>
  <sheets>
    <sheet name="ведомственная" sheetId="36" state="hidden" r:id="rId1"/>
    <sheet name="АИП" sheetId="37" state="hidden" r:id="rId2"/>
    <sheet name="31.12.2022" sheetId="38" r:id="rId3"/>
  </sheets>
  <externalReferences>
    <externalReference r:id="rId4"/>
  </externalReferences>
  <definedNames>
    <definedName name="_xlnm._FilterDatabase" localSheetId="2" hidden="1">'31.12.2022'!$A$4:$AA$75</definedName>
    <definedName name="для">'[1]УКС по состоянию на 01.05.2010'!#REF!</definedName>
    <definedName name="_xlnm.Print_Titles" localSheetId="2">'31.12.2022'!$2:$4</definedName>
    <definedName name="копия">'[1]УКС по состоянию на 01.05.2010'!#REF!</definedName>
    <definedName name="_xlnm.Print_Area" localSheetId="2">'31.12.2022'!$A$1:$Y$75</definedName>
  </definedNames>
  <calcPr calcId="162913"/>
</workbook>
</file>

<file path=xl/calcChain.xml><?xml version="1.0" encoding="utf-8"?>
<calcChain xmlns="http://schemas.openxmlformats.org/spreadsheetml/2006/main">
  <c r="J37" i="38" l="1"/>
  <c r="J36" i="38"/>
  <c r="W33" i="38"/>
  <c r="W34" i="38"/>
  <c r="K43" i="38" l="1"/>
  <c r="L43" i="38"/>
  <c r="M43" i="38"/>
  <c r="J43" i="38"/>
  <c r="J31" i="38"/>
  <c r="J32" i="38"/>
  <c r="Q21" i="38"/>
  <c r="P21" i="38"/>
  <c r="O21" i="38"/>
  <c r="N21" i="38"/>
  <c r="L21" i="38"/>
  <c r="K21" i="38"/>
  <c r="I21" i="38"/>
  <c r="G21" i="38"/>
  <c r="H21" i="38"/>
  <c r="F21" i="38"/>
  <c r="Q22" i="38"/>
  <c r="P22" i="38"/>
  <c r="O22" i="38"/>
  <c r="N22" i="38"/>
  <c r="M22" i="38"/>
  <c r="L22" i="38"/>
  <c r="K22" i="38"/>
  <c r="J22" i="38"/>
  <c r="O49" i="38" l="1"/>
  <c r="P49" i="38"/>
  <c r="L50" i="38"/>
  <c r="L49" i="38" s="1"/>
  <c r="M50" i="38"/>
  <c r="M49" i="38" s="1"/>
  <c r="H50" i="38"/>
  <c r="H49" i="38" s="1"/>
  <c r="Q47" i="38"/>
  <c r="U47" i="38" s="1"/>
  <c r="P47" i="38"/>
  <c r="X47" i="38" s="1"/>
  <c r="O47" i="38"/>
  <c r="W47" i="38" s="1"/>
  <c r="N47" i="38"/>
  <c r="V47" i="38" s="1"/>
  <c r="M47" i="38"/>
  <c r="L47" i="38"/>
  <c r="K47" i="38"/>
  <c r="J47" i="38"/>
  <c r="I47" i="38"/>
  <c r="H47" i="38"/>
  <c r="G47" i="38"/>
  <c r="F47" i="38"/>
  <c r="Q35" i="38"/>
  <c r="P35" i="38"/>
  <c r="O35" i="38"/>
  <c r="N35" i="38"/>
  <c r="M35" i="38"/>
  <c r="J35" i="38"/>
  <c r="J21" i="38" s="1"/>
  <c r="G35" i="38"/>
  <c r="H35" i="38"/>
  <c r="I35" i="38"/>
  <c r="Q38" i="38"/>
  <c r="P38" i="38"/>
  <c r="O38" i="38"/>
  <c r="N38" i="38"/>
  <c r="M38" i="38"/>
  <c r="L38" i="38"/>
  <c r="K38" i="38"/>
  <c r="J38" i="38"/>
  <c r="G38" i="38"/>
  <c r="H38" i="38"/>
  <c r="I38" i="38"/>
  <c r="F35" i="38"/>
  <c r="Q33" i="38"/>
  <c r="P33" i="38"/>
  <c r="M33" i="38"/>
  <c r="L33" i="38"/>
  <c r="K33" i="38"/>
  <c r="J33" i="38"/>
  <c r="I33" i="38"/>
  <c r="H33" i="38"/>
  <c r="G33" i="38"/>
  <c r="F33" i="38"/>
  <c r="Q31" i="38"/>
  <c r="P31" i="38"/>
  <c r="O31" i="38"/>
  <c r="M31" i="38"/>
  <c r="L31" i="38"/>
  <c r="K31" i="38"/>
  <c r="G31" i="38"/>
  <c r="H31" i="38"/>
  <c r="I31" i="38"/>
  <c r="F31" i="38"/>
  <c r="G22" i="38"/>
  <c r="H22" i="38"/>
  <c r="I22" i="38"/>
  <c r="Q8" i="38"/>
  <c r="P8" i="38"/>
  <c r="P7" i="38" s="1"/>
  <c r="O8" i="38"/>
  <c r="N8" i="38"/>
  <c r="M8" i="38"/>
  <c r="L8" i="38"/>
  <c r="L7" i="38" s="1"/>
  <c r="K8" i="38"/>
  <c r="G8" i="38"/>
  <c r="G7" i="38" s="1"/>
  <c r="H8" i="38"/>
  <c r="H7" i="38" s="1"/>
  <c r="I8" i="38"/>
  <c r="I7" i="38" s="1"/>
  <c r="F22" i="38"/>
  <c r="M21" i="38" l="1"/>
  <c r="T47" i="38"/>
  <c r="Y47" i="38"/>
  <c r="R47" i="38"/>
  <c r="S47" i="38"/>
  <c r="J10" i="38"/>
  <c r="J11" i="38"/>
  <c r="J12" i="38"/>
  <c r="J13" i="38"/>
  <c r="J14" i="38"/>
  <c r="J15" i="38"/>
  <c r="J16" i="38"/>
  <c r="J17" i="38"/>
  <c r="J18" i="38"/>
  <c r="J19" i="38"/>
  <c r="J20" i="38"/>
  <c r="J9" i="38"/>
  <c r="J8" i="38" s="1"/>
  <c r="F10" i="38"/>
  <c r="F11" i="38"/>
  <c r="F12" i="38"/>
  <c r="F13" i="38"/>
  <c r="F14" i="38"/>
  <c r="F15" i="38"/>
  <c r="F16" i="38"/>
  <c r="F17" i="38"/>
  <c r="F18" i="38"/>
  <c r="F19" i="38"/>
  <c r="F20" i="38"/>
  <c r="F9" i="38"/>
  <c r="F48" i="38" l="1"/>
  <c r="O34" i="38"/>
  <c r="O33" i="38" s="1"/>
  <c r="F38" i="38" l="1"/>
  <c r="Y48" i="38" l="1"/>
  <c r="W48" i="38"/>
  <c r="X48" i="38"/>
  <c r="N48" i="38"/>
  <c r="J48" i="38"/>
  <c r="V48" i="38" l="1"/>
  <c r="Y35" i="38" l="1"/>
  <c r="V35" i="38"/>
  <c r="Y58" i="38" l="1"/>
  <c r="N34" i="38" l="1"/>
  <c r="N33" i="38" s="1"/>
  <c r="V34" i="38" l="1"/>
  <c r="Y31" i="38" l="1"/>
  <c r="Y32" i="38"/>
  <c r="N32" i="38"/>
  <c r="N31" i="38" s="1"/>
  <c r="V31" i="38" l="1"/>
  <c r="V33" i="38"/>
  <c r="V32" i="38"/>
  <c r="M7" i="38" l="1"/>
  <c r="K7" i="38"/>
  <c r="H43" i="38"/>
  <c r="I43" i="38"/>
  <c r="G43" i="38"/>
  <c r="F43" i="38" l="1"/>
  <c r="Y61" i="38"/>
  <c r="W63" i="38"/>
  <c r="Y62" i="38"/>
  <c r="Y67" i="38"/>
  <c r="T49" i="38"/>
  <c r="U49" i="38"/>
  <c r="Y52" i="38"/>
  <c r="O50" i="38"/>
  <c r="Q50" i="38"/>
  <c r="Q49" i="38" s="1"/>
  <c r="N52" i="38"/>
  <c r="K50" i="38"/>
  <c r="J52" i="38"/>
  <c r="V52" i="38" l="1"/>
  <c r="G50" i="38"/>
  <c r="S49" i="38" s="1"/>
  <c r="I50" i="38"/>
  <c r="F52" i="38" l="1"/>
  <c r="Y50" i="38"/>
  <c r="Y72" i="38" l="1"/>
  <c r="Y70" i="38"/>
  <c r="X44" i="38" l="1"/>
  <c r="W51" i="38"/>
  <c r="J40" i="38" l="1"/>
  <c r="J41" i="38"/>
  <c r="J42" i="38"/>
  <c r="U38" i="38" l="1"/>
  <c r="N42" i="38"/>
  <c r="N41" i="38"/>
  <c r="V41" i="38" s="1"/>
  <c r="N40" i="38"/>
  <c r="V40" i="38" s="1"/>
  <c r="Y27" i="38"/>
  <c r="Y28" i="38"/>
  <c r="Y29" i="38"/>
  <c r="Y30" i="38"/>
  <c r="Y26" i="38"/>
  <c r="Y25" i="38"/>
  <c r="Y37" i="38"/>
  <c r="Y38" i="38"/>
  <c r="Y39" i="38"/>
  <c r="Y40" i="38"/>
  <c r="Y41" i="38"/>
  <c r="Y42" i="38"/>
  <c r="K36" i="38"/>
  <c r="K35" i="38" s="1"/>
  <c r="L36" i="38"/>
  <c r="L35" i="38" s="1"/>
  <c r="F42" i="38"/>
  <c r="F41" i="38"/>
  <c r="F40" i="38"/>
  <c r="V39" i="38"/>
  <c r="Y23" i="38"/>
  <c r="V24" i="38" l="1"/>
  <c r="Y24" i="38"/>
  <c r="V30" i="38"/>
  <c r="R38" i="38"/>
  <c r="V38" i="38"/>
  <c r="V37" i="38"/>
  <c r="V25" i="38"/>
  <c r="V28" i="38"/>
  <c r="V22" i="38"/>
  <c r="V42" i="38"/>
  <c r="V26" i="38"/>
  <c r="V29" i="38"/>
  <c r="V27" i="38"/>
  <c r="Y22" i="38"/>
  <c r="Y36" i="38"/>
  <c r="V23" i="38"/>
  <c r="O43" i="38"/>
  <c r="O7" i="38" s="1"/>
  <c r="P43" i="38"/>
  <c r="Q43" i="38"/>
  <c r="Q7" i="38" s="1"/>
  <c r="N44" i="38"/>
  <c r="Y55" i="38"/>
  <c r="Q69" i="38"/>
  <c r="N69" i="38" s="1"/>
  <c r="U55" i="38"/>
  <c r="Q60" i="38"/>
  <c r="O60" i="38"/>
  <c r="O59" i="38" s="1"/>
  <c r="M60" i="38"/>
  <c r="K60" i="38"/>
  <c r="I60" i="38"/>
  <c r="G60" i="38"/>
  <c r="G59" i="38" s="1"/>
  <c r="T44" i="38"/>
  <c r="U67" i="38"/>
  <c r="Q71" i="38"/>
  <c r="F62" i="38"/>
  <c r="F61" i="38"/>
  <c r="S57" i="38"/>
  <c r="W46" i="38"/>
  <c r="X46" i="38"/>
  <c r="Y46" i="38"/>
  <c r="S46" i="38"/>
  <c r="T46" i="38"/>
  <c r="U46" i="38"/>
  <c r="Q74" i="38"/>
  <c r="Q73" i="38" s="1"/>
  <c r="I74" i="38"/>
  <c r="U70" i="38"/>
  <c r="U72" i="38"/>
  <c r="M74" i="38"/>
  <c r="J75" i="38"/>
  <c r="J74" i="38" s="1"/>
  <c r="J73" i="38" s="1"/>
  <c r="Y75" i="38"/>
  <c r="N75" i="38"/>
  <c r="F75" i="38"/>
  <c r="F74" i="38" s="1"/>
  <c r="F73" i="38" s="1"/>
  <c r="Q45" i="38"/>
  <c r="P45" i="38"/>
  <c r="O45" i="38"/>
  <c r="M45" i="38"/>
  <c r="L45" i="38"/>
  <c r="K45" i="38"/>
  <c r="I45" i="38"/>
  <c r="H45" i="38"/>
  <c r="G45" i="38"/>
  <c r="N46" i="38"/>
  <c r="N45" i="38" s="1"/>
  <c r="J46" i="38"/>
  <c r="J45" i="38" s="1"/>
  <c r="F46" i="38"/>
  <c r="F45" i="38" s="1"/>
  <c r="U61" i="38"/>
  <c r="S63" i="38"/>
  <c r="U62" i="38"/>
  <c r="M71" i="38"/>
  <c r="M69" i="38"/>
  <c r="I69" i="38"/>
  <c r="F69" i="38" s="1"/>
  <c r="I71" i="38"/>
  <c r="N72" i="38"/>
  <c r="J72" i="38"/>
  <c r="F72" i="38"/>
  <c r="N70" i="38"/>
  <c r="J70" i="38"/>
  <c r="F70" i="38"/>
  <c r="J51" i="38"/>
  <c r="J50" i="38" s="1"/>
  <c r="J49" i="38" s="1"/>
  <c r="I49" i="38"/>
  <c r="G49" i="38"/>
  <c r="N51" i="38"/>
  <c r="F51" i="38"/>
  <c r="Q66" i="38"/>
  <c r="N67" i="38"/>
  <c r="M66" i="38"/>
  <c r="K59" i="38"/>
  <c r="I66" i="38"/>
  <c r="J67" i="38"/>
  <c r="J66" i="38" s="1"/>
  <c r="F67" i="38"/>
  <c r="F66" i="38" s="1"/>
  <c r="N61" i="38"/>
  <c r="J61" i="38"/>
  <c r="N65" i="38"/>
  <c r="N64" i="38"/>
  <c r="N63" i="38"/>
  <c r="N62" i="38"/>
  <c r="J62" i="38"/>
  <c r="F65" i="38"/>
  <c r="F64" i="38"/>
  <c r="F63" i="38"/>
  <c r="J65" i="38"/>
  <c r="J64" i="38"/>
  <c r="J63" i="38"/>
  <c r="V63" i="38" s="1"/>
  <c r="G54" i="38"/>
  <c r="I54" i="38"/>
  <c r="K54" i="38"/>
  <c r="K53" i="38" s="1"/>
  <c r="M54" i="38"/>
  <c r="M53" i="38" s="1"/>
  <c r="O54" i="38"/>
  <c r="Q54" i="38"/>
  <c r="N58" i="38"/>
  <c r="N56" i="38"/>
  <c r="W56" i="38"/>
  <c r="N55" i="38"/>
  <c r="F55" i="38"/>
  <c r="F56" i="38"/>
  <c r="F58" i="38"/>
  <c r="J55" i="38"/>
  <c r="J56" i="38"/>
  <c r="J58" i="38"/>
  <c r="W18" i="38"/>
  <c r="W16" i="38"/>
  <c r="W57" i="38"/>
  <c r="N57" i="38"/>
  <c r="J57" i="38"/>
  <c r="F57" i="38"/>
  <c r="W50" i="38"/>
  <c r="K49" i="38"/>
  <c r="J7" i="38"/>
  <c r="Y20" i="38"/>
  <c r="U20" i="38"/>
  <c r="W19" i="38"/>
  <c r="S19" i="38"/>
  <c r="S18" i="38"/>
  <c r="W17" i="38"/>
  <c r="S17" i="38"/>
  <c r="S16" i="38"/>
  <c r="W15" i="38"/>
  <c r="S15" i="38"/>
  <c r="W14" i="38"/>
  <c r="S14" i="38"/>
  <c r="W13" i="38"/>
  <c r="S13" i="38"/>
  <c r="W12" i="38"/>
  <c r="S12" i="38"/>
  <c r="W11" i="38"/>
  <c r="S11" i="38"/>
  <c r="Y10" i="38"/>
  <c r="U10" i="38"/>
  <c r="Y9" i="38"/>
  <c r="U9" i="38"/>
  <c r="G18" i="37"/>
  <c r="W18" i="37"/>
  <c r="P15" i="37"/>
  <c r="T15" i="37" s="1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/>
  <c r="P13" i="37"/>
  <c r="O13" i="37"/>
  <c r="L13" i="37" s="1"/>
  <c r="H13" i="37"/>
  <c r="D13" i="37"/>
  <c r="K8" i="37"/>
  <c r="G8" i="37"/>
  <c r="E5" i="37"/>
  <c r="F5" i="37"/>
  <c r="F4" i="37" s="1"/>
  <c r="G5" i="37"/>
  <c r="G4" i="37" s="1"/>
  <c r="I5" i="37"/>
  <c r="J5" i="37"/>
  <c r="K5" i="37"/>
  <c r="K4" i="37" s="1"/>
  <c r="M5" i="37"/>
  <c r="M4" i="37" s="1"/>
  <c r="N5" i="37"/>
  <c r="Q5" i="37"/>
  <c r="R5" i="37"/>
  <c r="S5" i="37"/>
  <c r="W5" i="37" s="1"/>
  <c r="P6" i="37"/>
  <c r="P5" i="37"/>
  <c r="H6" i="37"/>
  <c r="H5" i="37"/>
  <c r="H4" i="37" s="1"/>
  <c r="U18" i="37"/>
  <c r="P18" i="37"/>
  <c r="L18" i="37"/>
  <c r="W17" i="37"/>
  <c r="U17" i="37"/>
  <c r="P17" i="37"/>
  <c r="L17" i="37"/>
  <c r="D17" i="37"/>
  <c r="T17" i="37" s="1"/>
  <c r="W16" i="37"/>
  <c r="U16" i="37"/>
  <c r="P16" i="37"/>
  <c r="T16" i="37" s="1"/>
  <c r="L16" i="37"/>
  <c r="D16" i="37"/>
  <c r="W15" i="37"/>
  <c r="U15" i="37"/>
  <c r="L14" i="37"/>
  <c r="S14" i="37"/>
  <c r="R14" i="37"/>
  <c r="Q14" i="37"/>
  <c r="P14" i="37" s="1"/>
  <c r="T14" i="37" s="1"/>
  <c r="N14" i="37"/>
  <c r="M14" i="37"/>
  <c r="K14" i="37"/>
  <c r="J14" i="37"/>
  <c r="J4" i="37"/>
  <c r="I14" i="37"/>
  <c r="I4" i="37" s="1"/>
  <c r="H14" i="37"/>
  <c r="H12" i="37"/>
  <c r="F14" i="37"/>
  <c r="E14" i="37"/>
  <c r="W13" i="37"/>
  <c r="U13" i="37"/>
  <c r="S12" i="37"/>
  <c r="O12" i="37" s="1"/>
  <c r="L12" i="37" s="1"/>
  <c r="R12" i="37"/>
  <c r="Q12" i="37"/>
  <c r="P12" i="37" s="1"/>
  <c r="T12" i="37" s="1"/>
  <c r="N12" i="37"/>
  <c r="M12" i="37"/>
  <c r="G12" i="37"/>
  <c r="F12" i="37"/>
  <c r="E12" i="37"/>
  <c r="D12" i="37" s="1"/>
  <c r="W11" i="37"/>
  <c r="W10" i="37"/>
  <c r="P11" i="37"/>
  <c r="T11" i="37" s="1"/>
  <c r="T10" i="37" s="1"/>
  <c r="P10" i="37"/>
  <c r="O11" i="37"/>
  <c r="L11" i="37"/>
  <c r="L10" i="37"/>
  <c r="D11" i="37"/>
  <c r="D10" i="37" s="1"/>
  <c r="W9" i="37"/>
  <c r="U9" i="37"/>
  <c r="P9" i="37"/>
  <c r="T9" i="37" s="1"/>
  <c r="L9" i="37"/>
  <c r="D9" i="37"/>
  <c r="W8" i="37"/>
  <c r="U8" i="37"/>
  <c r="P8" i="37"/>
  <c r="L8" i="37"/>
  <c r="D8" i="37"/>
  <c r="S7" i="37"/>
  <c r="O7" i="37" s="1"/>
  <c r="R7" i="37"/>
  <c r="Q7" i="37"/>
  <c r="P7" i="37" s="1"/>
  <c r="N7" i="37"/>
  <c r="M7" i="37"/>
  <c r="G7" i="37"/>
  <c r="F7" i="37"/>
  <c r="E7" i="37"/>
  <c r="E4" i="37" s="1"/>
  <c r="W6" i="37"/>
  <c r="U6" i="37"/>
  <c r="O6" i="37"/>
  <c r="O5" i="37" s="1"/>
  <c r="L6" i="37"/>
  <c r="L5" i="37" s="1"/>
  <c r="D6" i="37"/>
  <c r="T6" i="37" s="1"/>
  <c r="D5" i="37"/>
  <c r="T13" i="37"/>
  <c r="G14" i="37"/>
  <c r="W14" i="37"/>
  <c r="D18" i="37"/>
  <c r="T18" i="37" s="1"/>
  <c r="D14" i="37"/>
  <c r="S4" i="37"/>
  <c r="W4" i="37" s="1"/>
  <c r="R4" i="37"/>
  <c r="H7" i="37"/>
  <c r="O10" i="37"/>
  <c r="D7" i="37"/>
  <c r="D4" i="37" s="1"/>
  <c r="U7" i="37"/>
  <c r="T8" i="37"/>
  <c r="O14" i="37"/>
  <c r="U12" i="37"/>
  <c r="U5" i="37"/>
  <c r="T5" i="37"/>
  <c r="M7" i="36"/>
  <c r="M6" i="36"/>
  <c r="N6" i="36" s="1"/>
  <c r="L6" i="36"/>
  <c r="L7" i="36"/>
  <c r="G7" i="36"/>
  <c r="D7" i="36"/>
  <c r="G6" i="36"/>
  <c r="J6" i="36" s="1"/>
  <c r="D6" i="36"/>
  <c r="I5" i="36"/>
  <c r="L5" i="36" s="1"/>
  <c r="H5" i="36"/>
  <c r="F5" i="36"/>
  <c r="E5" i="36"/>
  <c r="D5" i="36"/>
  <c r="N7" i="36"/>
  <c r="J7" i="36"/>
  <c r="X43" i="38" l="1"/>
  <c r="P78" i="38"/>
  <c r="K78" i="38"/>
  <c r="L78" i="38"/>
  <c r="F60" i="38"/>
  <c r="F59" i="38" s="1"/>
  <c r="U60" i="38"/>
  <c r="R19" i="38"/>
  <c r="R16" i="38"/>
  <c r="F54" i="38"/>
  <c r="F53" i="38" s="1"/>
  <c r="W59" i="38"/>
  <c r="V15" i="38"/>
  <c r="V9" i="38"/>
  <c r="R44" i="38"/>
  <c r="U71" i="38"/>
  <c r="U45" i="38"/>
  <c r="T43" i="38"/>
  <c r="V20" i="38"/>
  <c r="R9" i="38"/>
  <c r="O4" i="37"/>
  <c r="L7" i="37"/>
  <c r="L4" i="37" s="1"/>
  <c r="T7" i="37"/>
  <c r="P4" i="37"/>
  <c r="T4" i="37" s="1"/>
  <c r="G5" i="36"/>
  <c r="J5" i="36" s="1"/>
  <c r="M5" i="36"/>
  <c r="N5" i="36" s="1"/>
  <c r="W7" i="37"/>
  <c r="V19" i="38"/>
  <c r="Y60" i="38"/>
  <c r="U14" i="37"/>
  <c r="Q4" i="37"/>
  <c r="U4" i="37" s="1"/>
  <c r="N4" i="37"/>
  <c r="W12" i="37"/>
  <c r="U21" i="38"/>
  <c r="V67" i="38"/>
  <c r="V75" i="38"/>
  <c r="V56" i="38"/>
  <c r="H6" i="38"/>
  <c r="H78" i="38"/>
  <c r="R61" i="38"/>
  <c r="V61" i="38"/>
  <c r="F50" i="38"/>
  <c r="F49" i="38" s="1"/>
  <c r="V58" i="38"/>
  <c r="N50" i="38"/>
  <c r="Y69" i="38"/>
  <c r="Q59" i="38"/>
  <c r="Y66" i="38"/>
  <c r="W60" i="38"/>
  <c r="R62" i="38"/>
  <c r="V62" i="38"/>
  <c r="M59" i="38"/>
  <c r="V51" i="38"/>
  <c r="N66" i="38"/>
  <c r="S60" i="38"/>
  <c r="U69" i="38"/>
  <c r="R70" i="38"/>
  <c r="V70" i="38"/>
  <c r="W45" i="38"/>
  <c r="S21" i="38"/>
  <c r="Y71" i="38"/>
  <c r="N71" i="38"/>
  <c r="N68" i="38" s="1"/>
  <c r="V72" i="38"/>
  <c r="W8" i="38"/>
  <c r="J71" i="38"/>
  <c r="Q53" i="38"/>
  <c r="Y53" i="38" s="1"/>
  <c r="Y54" i="38"/>
  <c r="R72" i="38"/>
  <c r="Y74" i="38"/>
  <c r="R57" i="38"/>
  <c r="U66" i="38"/>
  <c r="O53" i="38"/>
  <c r="W53" i="38" s="1"/>
  <c r="W54" i="38"/>
  <c r="N43" i="38"/>
  <c r="V44" i="38"/>
  <c r="V36" i="38"/>
  <c r="Y49" i="38"/>
  <c r="V11" i="38"/>
  <c r="N60" i="38"/>
  <c r="Y21" i="38"/>
  <c r="W49" i="38"/>
  <c r="S45" i="38"/>
  <c r="R13" i="38"/>
  <c r="S8" i="38"/>
  <c r="Y8" i="38"/>
  <c r="V57" i="38"/>
  <c r="S54" i="38"/>
  <c r="M73" i="38"/>
  <c r="Y73" i="38" s="1"/>
  <c r="R46" i="38"/>
  <c r="I53" i="38"/>
  <c r="R63" i="38"/>
  <c r="F71" i="38"/>
  <c r="M68" i="38"/>
  <c r="J60" i="38"/>
  <c r="J59" i="38" s="1"/>
  <c r="Q68" i="38"/>
  <c r="R10" i="38"/>
  <c r="V16" i="38"/>
  <c r="V12" i="38"/>
  <c r="R20" i="38"/>
  <c r="R14" i="38"/>
  <c r="R18" i="38"/>
  <c r="R15" i="38"/>
  <c r="V17" i="38"/>
  <c r="V14" i="38"/>
  <c r="R12" i="38"/>
  <c r="V13" i="38"/>
  <c r="R17" i="38"/>
  <c r="R11" i="38"/>
  <c r="I68" i="38"/>
  <c r="J54" i="38"/>
  <c r="J53" i="38" s="1"/>
  <c r="G53" i="38"/>
  <c r="G78" i="38" s="1"/>
  <c r="S59" i="38"/>
  <c r="V10" i="38"/>
  <c r="T45" i="38"/>
  <c r="Y45" i="38"/>
  <c r="I59" i="38"/>
  <c r="V55" i="38"/>
  <c r="R45" i="38"/>
  <c r="V45" i="38"/>
  <c r="R69" i="38"/>
  <c r="U8" i="38"/>
  <c r="N54" i="38"/>
  <c r="X45" i="38"/>
  <c r="J69" i="38"/>
  <c r="N74" i="38"/>
  <c r="U54" i="38"/>
  <c r="R55" i="38"/>
  <c r="I73" i="38"/>
  <c r="R67" i="38"/>
  <c r="V46" i="38"/>
  <c r="V18" i="38"/>
  <c r="F8" i="38"/>
  <c r="F7" i="38" s="1"/>
  <c r="F6" i="38" s="1"/>
  <c r="V43" i="38" l="1"/>
  <c r="N7" i="38"/>
  <c r="M78" i="38"/>
  <c r="Q78" i="38"/>
  <c r="O78" i="38"/>
  <c r="U68" i="38"/>
  <c r="I6" i="38"/>
  <c r="V60" i="38"/>
  <c r="Y59" i="38"/>
  <c r="I78" i="38"/>
  <c r="Y7" i="38"/>
  <c r="U7" i="38"/>
  <c r="U59" i="38"/>
  <c r="T7" i="38"/>
  <c r="V50" i="38"/>
  <c r="R49" i="38"/>
  <c r="N49" i="38"/>
  <c r="V49" i="38" s="1"/>
  <c r="R71" i="38"/>
  <c r="V71" i="38"/>
  <c r="R66" i="38"/>
  <c r="V66" i="38"/>
  <c r="R60" i="38"/>
  <c r="R21" i="38"/>
  <c r="K6" i="38"/>
  <c r="L6" i="38"/>
  <c r="R43" i="38"/>
  <c r="M6" i="38"/>
  <c r="V54" i="38"/>
  <c r="O6" i="38"/>
  <c r="Y68" i="38"/>
  <c r="P6" i="38"/>
  <c r="X7" i="38"/>
  <c r="N59" i="38"/>
  <c r="F68" i="38"/>
  <c r="R68" i="38" s="1"/>
  <c r="S7" i="38"/>
  <c r="G6" i="38"/>
  <c r="S53" i="38"/>
  <c r="U53" i="38"/>
  <c r="W7" i="38"/>
  <c r="Q6" i="38"/>
  <c r="V8" i="38"/>
  <c r="V21" i="38"/>
  <c r="N73" i="38"/>
  <c r="V74" i="38"/>
  <c r="J68" i="38"/>
  <c r="V68" i="38" s="1"/>
  <c r="V69" i="38"/>
  <c r="N53" i="38"/>
  <c r="R54" i="38"/>
  <c r="R8" i="38"/>
  <c r="N78" i="38" l="1"/>
  <c r="N79" i="38" s="1"/>
  <c r="J78" i="38"/>
  <c r="J79" i="38" s="1"/>
  <c r="R59" i="38"/>
  <c r="V59" i="38"/>
  <c r="V7" i="38"/>
  <c r="F78" i="38"/>
  <c r="W6" i="38"/>
  <c r="X6" i="38"/>
  <c r="S6" i="38"/>
  <c r="T6" i="38"/>
  <c r="U6" i="38"/>
  <c r="N6" i="38"/>
  <c r="Y6" i="38"/>
  <c r="R7" i="38"/>
  <c r="V53" i="38"/>
  <c r="R53" i="38"/>
  <c r="J6" i="38"/>
  <c r="V73" i="38"/>
  <c r="F79" i="38" l="1"/>
  <c r="R6" i="38"/>
  <c r="V6" i="38"/>
</calcChain>
</file>

<file path=xl/sharedStrings.xml><?xml version="1.0" encoding="utf-8"?>
<sst xmlns="http://schemas.openxmlformats.org/spreadsheetml/2006/main" count="371" uniqueCount="202">
  <si>
    <t>№ п/п</t>
  </si>
  <si>
    <t>Наименование программы</t>
  </si>
  <si>
    <t>Запланированные мероприятия</t>
  </si>
  <si>
    <t>ДОиМП</t>
  </si>
  <si>
    <t>1</t>
  </si>
  <si>
    <t>Департамент образования и молодежной политики администрации города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</si>
  <si>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</si>
  <si>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</si>
  <si>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</si>
  <si>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</si>
  <si>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</si>
  <si>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</si>
  <si>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</si>
  <si>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</si>
  <si>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</si>
  <si>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</si>
  <si>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</si>
  <si>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</si>
  <si>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</si>
  <si>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Расходы на обеспечение деятельности (оказание услуг) муниципальных учреждений</t>
  </si>
  <si>
    <t>8.2.1</t>
  </si>
  <si>
    <t>Договора на программное (информационные технологии) обеспечение и обслуживание</t>
  </si>
  <si>
    <t>Расходы на обеспечение функций органов местного самоуправления</t>
  </si>
  <si>
    <t xml:space="preserve">Подпрограмма "Молодёжь Нефтеюганска" 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</si>
  <si>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</si>
  <si>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</si>
  <si>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</si>
  <si>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</si>
  <si>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</si>
  <si>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</si>
  <si>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</si>
  <si>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</si>
  <si>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</si>
  <si>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</si>
  <si>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</si>
  <si>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</si>
  <si>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</si>
  <si>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</si>
  <si>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</si>
  <si>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</si>
  <si>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</si>
  <si>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</si>
  <si>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</si>
  <si>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</si>
  <si>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</si>
  <si>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</si>
  <si>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</si>
  <si>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</si>
  <si>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</si>
  <si>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</si>
  <si>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Реализация мероприятий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</si>
  <si>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</si>
  <si>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</si>
  <si>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</si>
  <si>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</si>
  <si>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</si>
  <si>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</si>
  <si>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</si>
  <si>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</si>
  <si>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</si>
  <si>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</si>
  <si>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</si>
  <si>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</si>
  <si>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</si>
  <si>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</si>
  <si>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</si>
  <si>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</si>
  <si>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</si>
  <si>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</si>
  <si>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</si>
  <si>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</si>
  <si>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16</t>
  </si>
  <si>
    <t>17</t>
  </si>
  <si>
    <t>19</t>
  </si>
  <si>
    <t>Развитие образования и молодёжной политики в городе Нефтеюганске</t>
  </si>
  <si>
    <t>Подпрограмма "Общее образование. Дополнительное образование детей"</t>
  </si>
  <si>
    <t>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</t>
  </si>
  <si>
    <t>Обеспечение персонифицированного финансирования дополнительного образования</t>
  </si>
  <si>
    <t>Подпрограмма "Система оценки качества образования и информационная прозрачность системы образования"</t>
  </si>
  <si>
    <t>Подпрограмма "Отдых и оздоровление детей в каникулярное время"</t>
  </si>
  <si>
    <t>Подпрограмма "Ресурсное обеспечение в сфере образования и молодежной политики"</t>
  </si>
  <si>
    <t>Подпрограмма "Формирование законопослушного поведения участников дорожного движения"</t>
  </si>
  <si>
    <t>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</t>
  </si>
  <si>
    <t>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</t>
  </si>
  <si>
    <t>Социальная поддержка для граждан, заключивших договор о целевом обучении по программе высшего образования в высших учебных заведениях Ханты-Мансийского автономного округа-Югры по педагогическим специальностям</t>
  </si>
  <si>
    <t>Ежемесячное денежное вознаграждение за классное руководство педагогическим работникам муниципальных образовательных организаций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</si>
  <si>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</si>
  <si>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Мероприятия по организации отдыха и оздоровления детей</t>
  </si>
  <si>
    <t>На оплату стоимости питания детей школьного возраста в оздоровительных лагерях с дневным пребыванием детей</t>
  </si>
  <si>
    <t xml:space="preserve">ДОиМП </t>
  </si>
  <si>
    <t xml:space="preserve">Реализация мероприятий </t>
  </si>
  <si>
    <t>Иные межбюджетные трансферты на реализацию наказов избирателей депутатам Думы Ханты-Мансийского автономного округа-Югры за счет средств автономного округа</t>
  </si>
  <si>
    <t>Реализация мероприятий по содействию трудоустройства граждан</t>
  </si>
  <si>
    <t>Обеспечение реализации молодёжной политики (показатель № 11, 12, 13)</t>
  </si>
  <si>
    <t>Обеспечение организации и проведения государственной итоговой аттестации (показатель №№ 3, 4)</t>
  </si>
  <si>
    <t>Обеспечение выполнения функции управления и контроля в сфере образования и молодёжной политики (показатель №№ 14,15,16,17,18,23)</t>
  </si>
  <si>
    <t>Обеспечение функционирования казённого учреждения (показатель №№ 14,15,16,17,18,23)</t>
  </si>
  <si>
    <t>0210100590</t>
  </si>
  <si>
    <t>0210161804</t>
  </si>
  <si>
    <t>0210182470</t>
  </si>
  <si>
    <t>0210182480</t>
  </si>
  <si>
    <t>0210184030</t>
  </si>
  <si>
    <t>0210184050</t>
  </si>
  <si>
    <t>0210184301</t>
  </si>
  <si>
    <t>0210184302</t>
  </si>
  <si>
    <t>0210184303</t>
  </si>
  <si>
    <t>0210184304</t>
  </si>
  <si>
    <t>0210185160</t>
  </si>
  <si>
    <t>0210199990</t>
  </si>
  <si>
    <t>0210399990</t>
  </si>
  <si>
    <t>0210553030</t>
  </si>
  <si>
    <t>0220184305</t>
  </si>
  <si>
    <t>0230120010</t>
  </si>
  <si>
    <t>0230182050</t>
  </si>
  <si>
    <t>0230184080</t>
  </si>
  <si>
    <t>02301S2050</t>
  </si>
  <si>
    <t>0240100590</t>
  </si>
  <si>
    <t>0240199990</t>
  </si>
  <si>
    <t>0240185060</t>
  </si>
  <si>
    <t>0240185160</t>
  </si>
  <si>
    <t>0240120610</t>
  </si>
  <si>
    <t>0250102040</t>
  </si>
  <si>
    <t>0250200590</t>
  </si>
  <si>
    <t>0260199990</t>
  </si>
  <si>
    <t>0240299990</t>
  </si>
  <si>
    <t>02106L3040</t>
  </si>
  <si>
    <t>Детский сад на 300 мест в 16 микрорайоне г.Нефтеюганска</t>
  </si>
  <si>
    <t>0210242110</t>
  </si>
  <si>
    <t>Строительство и реконструкция объектов муниципальной собственности</t>
  </si>
  <si>
    <t>Детский сад на 300 мест в 16 микрорайоне г.Нефтеюганска. Расходы, осуществляемые за счет остатков средств городского бюджета, неиспользованных в отчетном финансовом году</t>
  </si>
  <si>
    <t>Детский сад на 300 мест в 16 микрорайоне г.Нефтеюганска. Договор №2142021/3395Д от 29.12.2021 (247 976 000 рублей) РН-Юганскнефтегаз. Строительство детского сада на 300 мест в 16 мкр. (116 742 990)</t>
  </si>
  <si>
    <t xml:space="preserve">Создание образовательных организаций, организаций для отдыха и оздоровления детей </t>
  </si>
  <si>
    <t>0210299990</t>
  </si>
  <si>
    <r>
      <t>Субсидия на дополнительное финансовое обеспечение мероприятий по организации питания обучающихся</t>
    </r>
    <r>
      <rPr>
        <i/>
        <sz val="14"/>
        <rFont val="Times New Roman"/>
        <family val="1"/>
        <charset val="204"/>
        <scheme val="minor"/>
      </rPr>
      <t xml:space="preserve"> социально ориентированным некоммерческим организациям, не являющимся муниципальными учреждениям</t>
    </r>
    <r>
      <rPr>
        <sz val="14"/>
        <rFont val="Times New Roman"/>
        <family val="1"/>
        <charset val="204"/>
        <scheme val="minor"/>
      </rPr>
      <t>и, осуществляющим деятельность в городе Нефтеюганске</t>
    </r>
  </si>
  <si>
    <r>
      <t>На создание условий для осуществления присмотра и ухода за детьми, содержания детей в</t>
    </r>
    <r>
      <rPr>
        <i/>
        <sz val="14"/>
        <rFont val="Times New Roman"/>
        <family val="1"/>
        <charset val="204"/>
        <scheme val="minor"/>
      </rPr>
      <t xml:space="preserve"> частных организациях,</t>
    </r>
    <r>
      <rPr>
        <sz val="14"/>
        <rFont val="Times New Roman"/>
        <family val="1"/>
        <charset val="204"/>
        <scheme val="minor"/>
      </rPr>
      <t xml:space="preserve">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</si>
  <si>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 xml:space="preserve">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</t>
    </r>
    <r>
      <rPr>
        <i/>
        <sz val="14"/>
        <rFont val="Times New Roman"/>
        <family val="1"/>
        <charset val="204"/>
        <scheme val="minor"/>
      </rPr>
      <t>частных общеобразовательных организаций</t>
    </r>
    <r>
      <rPr>
        <sz val="14"/>
        <rFont val="Times New Roman"/>
        <family val="1"/>
        <charset val="204"/>
        <scheme val="minor"/>
      </rPr>
      <t xml:space="preserve">, осуществляющих образовательную деятельность по имеющим государственную аккредитацию основным общеобразовательным программам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</si>
  <si>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  </r>
    <r>
      <rPr>
        <b/>
        <sz val="14"/>
        <rFont val="Times New Roman"/>
        <family val="1"/>
        <charset val="204"/>
        <scheme val="minor"/>
      </rPr>
      <t xml:space="preserve"> за счет средств бюджета автономного округа</t>
    </r>
  </si>
  <si>
    <r>
  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  </r>
    <r>
      <rPr>
        <b/>
        <sz val="14"/>
        <rFont val="Times New Roman"/>
        <family val="1"/>
        <charset val="204"/>
        <scheme val="minor"/>
      </rPr>
      <t xml:space="preserve"> за счет средств бюджета автономного округа</t>
    </r>
  </si>
  <si>
    <r>
      <t xml:space="preserve">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</si>
  <si>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 xml:space="preserve">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</si>
  <si>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 xml:space="preserve">Иные межбюджетные трансферты на реализацию наказов избирателей депутатам Думы Ханты-Мансийского автономного округа-Югры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</si>
  <si>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>На организацию бесплатного горячего питания обучающихся, получающих начальное общее образование в муниципальных образовательных организациях</t>
    </r>
    <r>
      <rPr>
        <b/>
        <sz val="14"/>
        <rFont val="Times New Roman"/>
        <family val="1"/>
        <charset val="204"/>
        <scheme val="minor"/>
      </rPr>
      <t xml:space="preserve"> (за счет средств  бюджета автономного округа, федерального и местного) </t>
    </r>
  </si>
  <si>
    <r>
      <t xml:space="preserve">Осуществление переданных полномочий на организацию и обеспечение отдыха и оздоровления детей, в том числе в этнической среде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</si>
  <si>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 xml:space="preserve">Реализация мероприятий по содействию трудоустройству граждан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</si>
  <si>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t>ПИР "Нежилое строение гаража" (здание мастерских МБОУ «СОШ №10»).Расходы, осуществляемые за счет остатков средств городского бюджета, неиспользованных в отчетном финансовом году</t>
  </si>
  <si>
    <t>Ограждение по адресу: г. Нефтеюганск 14мкр., строение 20 (МБОУ "Средняя общеобразовательная школа №13"). Расходы осуществляемые за счет средств ООО "РН-Юганскнефтегаз" по договору пожерствования №8 от 20.06.2017 (74 761 158 р.)</t>
  </si>
  <si>
    <t>Ограждение по адресу: г. Нефтеюганск 14мкр., строение 20 (МБОУ "Средняя общеобразовательная школа №13"). Договор пожертвования № 1 от 02.07.2018 (243 090 000 руб.)</t>
  </si>
  <si>
    <t>ПИР «Учебный корпус» МБОУ «Средняя общеобразовательная школа №5 «Многопрофильная» (Общеобразовательная организация с универсальной безбарьерной средой), расположенный по адресу: г.Нефтеюганск, микрорайон 2. Расходы, осуществляемые за счет остатков средств городского бюджета, неиспользованных в отчетном финансовом году</t>
  </si>
  <si>
    <t>0220199990</t>
  </si>
  <si>
    <r>
      <t xml:space="preserve">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 </t>
    </r>
    <r>
      <rPr>
        <b/>
        <sz val="13"/>
        <rFont val="Times New Roman"/>
        <family val="1"/>
        <charset val="204"/>
        <scheme val="minor"/>
      </rPr>
      <t>за счет средств бюджета автономного округа</t>
    </r>
  </si>
  <si>
    <t>ПИР "Нежилое строение гаража" (здание мастерских МБОУ «СОШ №10»). Расходы осуществляемые за счет средств ООО "РН-Юганскнефтегаз" по договору пожертвования № 27 от 01.10.2018 (262 567 944 руб.)</t>
  </si>
  <si>
    <t>"Нежилое здание" (наружное освещение территории), расположенное по адресу: г.Нефтеюганск, мкр-н 8а, здание №29. Расходы, осуществляемые за счет остатков средств городского бюджета</t>
  </si>
  <si>
    <t>Отчет об исполнении сетевого плана-графика по реализации муниципальной программы «Развитие образования и молодёжной политики в городе Нефтеюганске»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</si>
  <si>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</si>
  <si>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</si>
  <si>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</si>
  <si>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</si>
  <si>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</si>
  <si>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</si>
  <si>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</si>
  <si>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</si>
  <si>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</si>
  <si>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</si>
  <si>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</si>
  <si>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1.1.12</t>
  </si>
  <si>
    <t>1.2.1</t>
  </si>
  <si>
    <t>1.2.3</t>
  </si>
  <si>
    <t>1.5</t>
  </si>
  <si>
    <t>3.1.</t>
  </si>
  <si>
    <t>4.1</t>
  </si>
  <si>
    <t>4.2</t>
  </si>
  <si>
    <t>5.1</t>
  </si>
  <si>
    <t>5.2</t>
  </si>
  <si>
    <t>6.1</t>
  </si>
  <si>
    <t>Обеспечение предоставления дошкольного, общего, дополнительного образования (показатель №№ 1,2,5,7,8,21,22,23,26,27,28,29,30,31,32,33)</t>
  </si>
  <si>
    <t>Развитие материально-технической базы образовательных организаций (показатель №№ 6,22,26)</t>
  </si>
  <si>
    <t>Региональный проект «Патриотическое воспитание граждан Российской Федерации» (показатель № 35)</t>
  </si>
  <si>
    <t>1.6</t>
  </si>
  <si>
    <t>1.8</t>
  </si>
  <si>
    <t>021EB5179F</t>
  </si>
  <si>
    <t>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резервного фонда Правительства Российской Федерации</t>
  </si>
  <si>
    <t>ПЛАН на 1 квартал 2023 года (рублей)</t>
  </si>
  <si>
    <t>ПЛАН на 2023 год                                                                                                                                          (рублей)</t>
  </si>
  <si>
    <t>Освоение на 31.03.2023 года                                                                                                                                                (рублей)</t>
  </si>
  <si>
    <t xml:space="preserve">Детский сад на 300 мест в 16 микрорайоне г.Нефтеюгансказа счет средств местного бюджета </t>
  </si>
  <si>
    <t>0210282090</t>
  </si>
  <si>
    <t>02102S2090</t>
  </si>
  <si>
    <t>На выполнение работ по подготовке проектной документации на капитальный ремонт объекта "Строение детского сада № 6" расположенного по адресу: ХМАО-Югра, г.Нефтеюганск, мкр.5-й, д.15</t>
  </si>
  <si>
    <t>На выполнение работ по обустройству спортивной площадки "Спортивная комплексная площадка" в 11Б мкр. ул.Центральная, зд.18 (территория МБОУ "СОШ № 14")</t>
  </si>
  <si>
    <t>1.3</t>
  </si>
  <si>
    <t>цср</t>
  </si>
  <si>
    <t>4.1.</t>
  </si>
  <si>
    <t>4.</t>
  </si>
  <si>
    <t>4.2.</t>
  </si>
  <si>
    <t>5.1.</t>
  </si>
  <si>
    <t>5.2.</t>
  </si>
  <si>
    <t>% исполнения к плану за 2023 год</t>
  </si>
  <si>
    <r>
  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14-17 лет (включительно) - в лагерях труда и отдыха с дневным пребыванием</t>
    </r>
    <r>
      <rPr>
        <b/>
        <sz val="13"/>
        <rFont val="Times New Roman"/>
        <family val="1"/>
        <charset val="204"/>
        <scheme val="minor"/>
      </rPr>
      <t xml:space="preserve"> за счет средств бюджета автономного округа</t>
    </r>
  </si>
  <si>
    <r>
      <t xml:space="preserve"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  </r>
    <r>
      <rPr>
        <b/>
        <sz val="14"/>
        <rFont val="Times New Roman"/>
        <family val="1"/>
        <charset val="204"/>
        <scheme val="minor"/>
      </rPr>
      <t>за счет средств федерального бюджета</t>
    </r>
  </si>
  <si>
    <t>20</t>
  </si>
  <si>
    <t>24</t>
  </si>
  <si>
    <t>% исполнения к плану на 1 кварта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</si>
</sst>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  <numFmt numFmtId="169" formatCode="?"/>
    <numFmt numFmtId="170" formatCode="#,##0.000"/>
  </numFmts>
  <fonts count="47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6"/>
      <name val="Times New Roman"/>
      <family val="1"/>
      <charset val="204"/>
      <scheme val="minor"/>
    </font>
    <font>
      <sz val="13"/>
      <name val="Times New Roman"/>
      <family val="1"/>
      <charset val="204"/>
      <scheme val="minor"/>
    </font>
    <font>
      <b/>
      <i/>
      <sz val="14"/>
      <name val="Times New Roman"/>
      <family val="1"/>
      <charset val="204"/>
      <scheme val="minor"/>
    </font>
    <font>
      <i/>
      <sz val="14"/>
      <name val="Times New Roman"/>
      <family val="1"/>
      <charset val="204"/>
      <scheme val="minor"/>
    </font>
    <font>
      <sz val="20"/>
      <name val="Times New Roman"/>
      <family val="1"/>
      <charset val="204"/>
      <scheme val="minor"/>
    </font>
    <font>
      <b/>
      <sz val="13"/>
      <name val="Times New Roman"/>
      <family val="1"/>
      <charset val="204"/>
      <scheme val="minor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99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0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3" fillId="8" borderId="11" applyNumberFormat="0" applyAlignment="0" applyProtection="0"/>
    <xf numFmtId="0" fontId="14" fillId="21" borderId="12" applyNumberFormat="0" applyAlignment="0" applyProtection="0"/>
    <xf numFmtId="0" fontId="15" fillId="21" borderId="11" applyNumberFormat="0" applyAlignment="0" applyProtection="0"/>
    <xf numFmtId="0" fontId="16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18" fillId="0" borderId="14" applyNumberFormat="0" applyFill="0" applyAlignment="0" applyProtection="0"/>
    <xf numFmtId="0" fontId="19" fillId="0" borderId="1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16" applyNumberFormat="0" applyFill="0" applyAlignment="0" applyProtection="0"/>
    <xf numFmtId="0" fontId="21" fillId="22" borderId="17" applyNumberFormat="0" applyAlignment="0" applyProtection="0"/>
    <xf numFmtId="0" fontId="22" fillId="0" borderId="0" applyNumberFormat="0" applyFill="0" applyBorder="0" applyAlignment="0" applyProtection="0"/>
    <xf numFmtId="0" fontId="23" fillId="23" borderId="0" applyNumberFormat="0" applyBorder="0" applyAlignment="0" applyProtection="0"/>
    <xf numFmtId="0" fontId="11" fillId="0" borderId="0"/>
    <xf numFmtId="0" fontId="10" fillId="0" borderId="0"/>
    <xf numFmtId="0" fontId="11" fillId="0" borderId="0"/>
    <xf numFmtId="0" fontId="1" fillId="0" borderId="0"/>
    <xf numFmtId="0" fontId="1" fillId="0" borderId="0"/>
    <xf numFmtId="0" fontId="10" fillId="0" borderId="0"/>
    <xf numFmtId="0" fontId="11" fillId="0" borderId="0"/>
    <xf numFmtId="0" fontId="24" fillId="0" borderId="0"/>
    <xf numFmtId="0" fontId="1" fillId="0" borderId="0"/>
    <xf numFmtId="0" fontId="10" fillId="0" borderId="0"/>
    <xf numFmtId="0" fontId="25" fillId="0" borderId="0"/>
    <xf numFmtId="0" fontId="11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25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2" fillId="0" borderId="0"/>
    <xf numFmtId="0" fontId="11" fillId="0" borderId="0"/>
    <xf numFmtId="0" fontId="10" fillId="0" borderId="0"/>
    <xf numFmtId="0" fontId="26" fillId="4" borderId="0" applyNumberFormat="0" applyBorder="0" applyAlignment="0" applyProtection="0"/>
    <xf numFmtId="0" fontId="27" fillId="0" borderId="0" applyNumberFormat="0" applyFill="0" applyBorder="0" applyAlignment="0" applyProtection="0"/>
    <xf numFmtId="0" fontId="24" fillId="24" borderId="18" applyNumberFormat="0" applyAlignment="0" applyProtection="0"/>
    <xf numFmtId="9" fontId="11" fillId="0" borderId="0" applyFont="0" applyFill="0" applyBorder="0" applyAlignment="0" applyProtection="0"/>
    <xf numFmtId="0" fontId="28" fillId="0" borderId="19" applyNumberFormat="0" applyFill="0" applyAlignment="0" applyProtection="0"/>
    <xf numFmtId="0" fontId="29" fillId="0" borderId="0" applyNumberFormat="0" applyFill="0" applyBorder="0" applyAlignment="0" applyProtection="0"/>
    <xf numFmtId="166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167" fontId="24" fillId="0" borderId="0" applyFill="0" applyBorder="0" applyAlignment="0" applyProtection="0"/>
    <xf numFmtId="164" fontId="1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31" fillId="5" borderId="0" applyNumberFormat="0" applyBorder="0" applyAlignment="0" applyProtection="0"/>
    <xf numFmtId="0" fontId="11" fillId="0" borderId="0"/>
    <xf numFmtId="0" fontId="2" fillId="0" borderId="0"/>
  </cellStyleXfs>
  <cellXfs count="431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2" fontId="34" fillId="0" borderId="1" xfId="0" applyNumberFormat="1" applyFont="1" applyFill="1" applyBorder="1" applyAlignment="1">
      <alignment horizontal="center" vertical="center" wrapText="1"/>
    </xf>
    <xf numFmtId="165" fontId="35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7" fillId="0" borderId="1" xfId="0" applyNumberFormat="1" applyFont="1" applyFill="1" applyBorder="1" applyAlignment="1">
      <alignment horizontal="center" vertical="center"/>
    </xf>
    <xf numFmtId="168" fontId="37" fillId="0" borderId="1" xfId="0" applyNumberFormat="1" applyFont="1" applyFill="1" applyBorder="1" applyAlignment="1">
      <alignment horizontal="center" vertical="center" wrapText="1"/>
    </xf>
    <xf numFmtId="0" fontId="38" fillId="0" borderId="0" xfId="0" applyFont="1"/>
    <xf numFmtId="0" fontId="33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25" borderId="0" xfId="0" applyFont="1" applyFill="1" applyAlignment="1"/>
    <xf numFmtId="0" fontId="3" fillId="25" borderId="0" xfId="0" applyFont="1" applyFill="1" applyBorder="1"/>
    <xf numFmtId="0" fontId="32" fillId="25" borderId="0" xfId="0" applyFont="1" applyFill="1" applyBorder="1"/>
    <xf numFmtId="49" fontId="3" fillId="25" borderId="0" xfId="0" applyNumberFormat="1" applyFont="1" applyFill="1" applyAlignment="1">
      <alignment horizontal="center" vertical="center"/>
    </xf>
    <xf numFmtId="0" fontId="3" fillId="25" borderId="0" xfId="0" applyFont="1" applyFill="1" applyAlignment="1">
      <alignment vertical="top"/>
    </xf>
    <xf numFmtId="0" fontId="3" fillId="25" borderId="0" xfId="0" applyFont="1" applyFill="1"/>
    <xf numFmtId="4" fontId="3" fillId="25" borderId="0" xfId="2" applyNumberFormat="1" applyFont="1" applyFill="1" applyAlignment="1">
      <alignment horizontal="center" vertical="center"/>
    </xf>
    <xf numFmtId="2" fontId="3" fillId="25" borderId="0" xfId="0" applyNumberFormat="1" applyFont="1" applyFill="1"/>
    <xf numFmtId="49" fontId="41" fillId="25" borderId="35" xfId="0" applyNumberFormat="1" applyFont="1" applyFill="1" applyBorder="1" applyAlignment="1">
      <alignment horizontal="center" vertical="center"/>
    </xf>
    <xf numFmtId="4" fontId="41" fillId="25" borderId="21" xfId="0" applyNumberFormat="1" applyFont="1" applyFill="1" applyBorder="1" applyAlignment="1">
      <alignment horizontal="center" vertical="center"/>
    </xf>
    <xf numFmtId="4" fontId="41" fillId="25" borderId="1" xfId="0" applyNumberFormat="1" applyFont="1" applyFill="1" applyBorder="1" applyAlignment="1">
      <alignment horizontal="center" vertical="center"/>
    </xf>
    <xf numFmtId="4" fontId="41" fillId="25" borderId="22" xfId="0" applyNumberFormat="1" applyFont="1" applyFill="1" applyBorder="1" applyAlignment="1">
      <alignment horizontal="center" vertical="center"/>
    </xf>
    <xf numFmtId="0" fontId="41" fillId="25" borderId="0" xfId="0" applyFont="1" applyFill="1" applyBorder="1"/>
    <xf numFmtId="4" fontId="41" fillId="25" borderId="21" xfId="0" applyNumberFormat="1" applyFont="1" applyFill="1" applyBorder="1" applyAlignment="1">
      <alignment horizontal="center" vertical="center" wrapText="1"/>
    </xf>
    <xf numFmtId="4" fontId="41" fillId="25" borderId="1" xfId="0" applyNumberFormat="1" applyFont="1" applyFill="1" applyBorder="1" applyAlignment="1">
      <alignment horizontal="center" vertical="center" wrapText="1"/>
    </xf>
    <xf numFmtId="4" fontId="41" fillId="25" borderId="22" xfId="0" applyNumberFormat="1" applyFont="1" applyFill="1" applyBorder="1" applyAlignment="1">
      <alignment horizontal="center" vertical="center" wrapText="1"/>
    </xf>
    <xf numFmtId="0" fontId="41" fillId="25" borderId="2" xfId="0" applyFont="1" applyFill="1" applyBorder="1" applyAlignment="1">
      <alignment horizontal="center" vertical="center"/>
    </xf>
    <xf numFmtId="49" fontId="41" fillId="25" borderId="35" xfId="0" applyNumberFormat="1" applyFont="1" applyFill="1" applyBorder="1" applyAlignment="1">
      <alignment horizontal="center" vertical="top"/>
    </xf>
    <xf numFmtId="49" fontId="3" fillId="25" borderId="0" xfId="0" applyNumberFormat="1" applyFont="1" applyFill="1" applyAlignment="1">
      <alignment horizontal="center" vertical="top"/>
    </xf>
    <xf numFmtId="49" fontId="43" fillId="25" borderId="38" xfId="0" applyNumberFormat="1" applyFont="1" applyFill="1" applyBorder="1" applyAlignment="1" applyProtection="1">
      <alignment horizontal="center" vertical="top" wrapText="1"/>
      <protection locked="0"/>
    </xf>
    <xf numFmtId="49" fontId="3" fillId="25" borderId="35" xfId="0" applyNumberFormat="1" applyFont="1" applyFill="1" applyBorder="1" applyAlignment="1" applyProtection="1">
      <alignment horizontal="center" vertical="top" wrapText="1"/>
      <protection locked="0"/>
    </xf>
    <xf numFmtId="4" fontId="3" fillId="25" borderId="21" xfId="2" applyNumberFormat="1" applyFont="1" applyFill="1" applyBorder="1" applyAlignment="1">
      <alignment horizontal="center" vertical="center" wrapText="1"/>
    </xf>
    <xf numFmtId="4" fontId="3" fillId="25" borderId="1" xfId="2" applyNumberFormat="1" applyFont="1" applyFill="1" applyBorder="1" applyAlignment="1">
      <alignment horizontal="center" vertical="center" wrapText="1"/>
    </xf>
    <xf numFmtId="4" fontId="3" fillId="25" borderId="22" xfId="2" applyNumberFormat="1" applyFont="1" applyFill="1" applyBorder="1" applyAlignment="1">
      <alignment horizontal="center" vertical="center" wrapText="1"/>
    </xf>
    <xf numFmtId="0" fontId="3" fillId="25" borderId="21" xfId="0" applyFont="1" applyFill="1" applyBorder="1" applyAlignment="1">
      <alignment horizontal="center" vertical="center" wrapText="1"/>
    </xf>
    <xf numFmtId="0" fontId="3" fillId="25" borderId="1" xfId="0" applyFont="1" applyFill="1" applyBorder="1" applyAlignment="1">
      <alignment horizontal="center" vertical="center" wrapText="1"/>
    </xf>
    <xf numFmtId="2" fontId="3" fillId="25" borderId="21" xfId="0" applyNumberFormat="1" applyFont="1" applyFill="1" applyBorder="1" applyAlignment="1">
      <alignment horizontal="center" vertical="center" wrapText="1"/>
    </xf>
    <xf numFmtId="2" fontId="3" fillId="25" borderId="1" xfId="0" applyNumberFormat="1" applyFont="1" applyFill="1" applyBorder="1" applyAlignment="1">
      <alignment horizontal="center" vertical="center" wrapText="1"/>
    </xf>
    <xf numFmtId="2" fontId="3" fillId="25" borderId="22" xfId="0" applyNumberFormat="1" applyFont="1" applyFill="1" applyBorder="1" applyAlignment="1">
      <alignment horizontal="center" vertical="center" wrapText="1"/>
    </xf>
    <xf numFmtId="49" fontId="3" fillId="25" borderId="36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36" xfId="0" applyNumberFormat="1" applyFont="1" applyFill="1" applyBorder="1" applyAlignment="1" applyProtection="1">
      <alignment horizontal="center" vertical="top" wrapText="1"/>
      <protection locked="0"/>
    </xf>
    <xf numFmtId="49" fontId="3" fillId="25" borderId="26" xfId="2" applyNumberFormat="1" applyFont="1" applyFill="1" applyBorder="1" applyAlignment="1" applyProtection="1">
      <alignment horizontal="center" vertical="center" wrapText="1"/>
      <protection locked="0"/>
    </xf>
    <xf numFmtId="49" fontId="3" fillId="25" borderId="27" xfId="2" applyNumberFormat="1" applyFont="1" applyFill="1" applyBorder="1" applyAlignment="1" applyProtection="1">
      <alignment horizontal="center" vertical="center" wrapText="1"/>
      <protection locked="0"/>
    </xf>
    <xf numFmtId="49" fontId="3" fillId="25" borderId="25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26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27" xfId="0" applyNumberFormat="1" applyFont="1" applyFill="1" applyBorder="1" applyAlignment="1" applyProtection="1">
      <alignment horizontal="center" vertical="center" wrapText="1"/>
      <protection locked="0"/>
    </xf>
    <xf numFmtId="0" fontId="3" fillId="25" borderId="38" xfId="0" applyFont="1" applyFill="1" applyBorder="1" applyAlignment="1">
      <alignment horizontal="center" vertical="top"/>
    </xf>
    <xf numFmtId="0" fontId="3" fillId="25" borderId="35" xfId="0" applyFont="1" applyFill="1" applyBorder="1" applyAlignment="1">
      <alignment horizontal="center" vertical="top" wrapText="1"/>
    </xf>
    <xf numFmtId="49" fontId="45" fillId="25" borderId="1" xfId="0" applyNumberFormat="1" applyFont="1" applyFill="1" applyBorder="1" applyAlignment="1" applyProtection="1">
      <alignment horizontal="left" vertical="center" wrapText="1"/>
    </xf>
    <xf numFmtId="2" fontId="45" fillId="25" borderId="1" xfId="0" applyNumberFormat="1" applyFont="1" applyFill="1" applyBorder="1" applyAlignment="1">
      <alignment horizontal="left" vertical="center" wrapText="1"/>
    </xf>
    <xf numFmtId="170" fontId="45" fillId="25" borderId="2" xfId="0" applyNumberFormat="1" applyFont="1" applyFill="1" applyBorder="1" applyAlignment="1">
      <alignment horizontal="center" vertical="center" wrapText="1"/>
    </xf>
    <xf numFmtId="0" fontId="45" fillId="25" borderId="1" xfId="0" applyFont="1" applyFill="1" applyBorder="1" applyAlignment="1">
      <alignment vertical="top" wrapText="1"/>
    </xf>
    <xf numFmtId="0" fontId="3" fillId="25" borderId="22" xfId="0" applyFont="1" applyFill="1" applyBorder="1" applyAlignment="1">
      <alignment horizontal="center" vertical="center" wrapText="1"/>
    </xf>
    <xf numFmtId="49" fontId="3" fillId="25" borderId="44" xfId="0" applyNumberFormat="1" applyFont="1" applyFill="1" applyBorder="1" applyAlignment="1">
      <alignment horizontal="center" vertical="center"/>
    </xf>
    <xf numFmtId="49" fontId="41" fillId="25" borderId="38" xfId="0" applyNumberFormat="1" applyFont="1" applyFill="1" applyBorder="1" applyAlignment="1">
      <alignment horizontal="center" vertical="center"/>
    </xf>
    <xf numFmtId="49" fontId="41" fillId="25" borderId="38" xfId="0" applyNumberFormat="1" applyFont="1" applyFill="1" applyBorder="1" applyAlignment="1">
      <alignment horizontal="center" vertical="top"/>
    </xf>
    <xf numFmtId="4" fontId="41" fillId="25" borderId="68" xfId="0" applyNumberFormat="1" applyFont="1" applyFill="1" applyBorder="1" applyAlignment="1">
      <alignment horizontal="center" vertical="center" wrapText="1"/>
    </xf>
    <xf numFmtId="4" fontId="41" fillId="25" borderId="69" xfId="0" applyNumberFormat="1" applyFont="1" applyFill="1" applyBorder="1" applyAlignment="1">
      <alignment horizontal="center" vertical="center" wrapText="1"/>
    </xf>
    <xf numFmtId="4" fontId="41" fillId="25" borderId="70" xfId="0" applyNumberFormat="1" applyFont="1" applyFill="1" applyBorder="1" applyAlignment="1">
      <alignment horizontal="center" vertical="center" wrapText="1"/>
    </xf>
    <xf numFmtId="4" fontId="41" fillId="25" borderId="32" xfId="0" applyNumberFormat="1" applyFont="1" applyFill="1" applyBorder="1" applyAlignment="1">
      <alignment horizontal="center" vertical="center" wrapText="1"/>
    </xf>
    <xf numFmtId="4" fontId="41" fillId="25" borderId="33" xfId="0" applyNumberFormat="1" applyFont="1" applyFill="1" applyBorder="1" applyAlignment="1">
      <alignment horizontal="center" vertical="center" wrapText="1"/>
    </xf>
    <xf numFmtId="4" fontId="41" fillId="25" borderId="34" xfId="0" applyNumberFormat="1" applyFont="1" applyFill="1" applyBorder="1" applyAlignment="1">
      <alignment horizontal="center" vertical="center" wrapText="1"/>
    </xf>
    <xf numFmtId="49" fontId="32" fillId="25" borderId="35" xfId="0" applyNumberFormat="1" applyFont="1" applyFill="1" applyBorder="1" applyAlignment="1">
      <alignment horizontal="center" vertical="center"/>
    </xf>
    <xf numFmtId="49" fontId="32" fillId="25" borderId="35" xfId="0" applyNumberFormat="1" applyFont="1" applyFill="1" applyBorder="1" applyAlignment="1">
      <alignment horizontal="center" vertical="top"/>
    </xf>
    <xf numFmtId="0" fontId="32" fillId="25" borderId="21" xfId="0" applyFont="1" applyFill="1" applyBorder="1" applyAlignment="1">
      <alignment horizontal="left" vertical="top" wrapText="1"/>
    </xf>
    <xf numFmtId="0" fontId="32" fillId="25" borderId="2" xfId="0" applyFont="1" applyFill="1" applyBorder="1" applyAlignment="1">
      <alignment horizontal="center" vertical="center"/>
    </xf>
    <xf numFmtId="4" fontId="32" fillId="25" borderId="32" xfId="0" applyNumberFormat="1" applyFont="1" applyFill="1" applyBorder="1" applyAlignment="1">
      <alignment horizontal="center" vertical="center"/>
    </xf>
    <xf numFmtId="4" fontId="32" fillId="25" borderId="33" xfId="0" applyNumberFormat="1" applyFont="1" applyFill="1" applyBorder="1" applyAlignment="1">
      <alignment horizontal="center" vertical="center"/>
    </xf>
    <xf numFmtId="4" fontId="32" fillId="25" borderId="34" xfId="0" applyNumberFormat="1" applyFont="1" applyFill="1" applyBorder="1" applyAlignment="1">
      <alignment horizontal="center" vertical="center"/>
    </xf>
    <xf numFmtId="4" fontId="32" fillId="25" borderId="21" xfId="0" applyNumberFormat="1" applyFont="1" applyFill="1" applyBorder="1" applyAlignment="1">
      <alignment horizontal="center" vertical="center" wrapText="1"/>
    </xf>
    <xf numFmtId="4" fontId="32" fillId="25" borderId="1" xfId="0" applyNumberFormat="1" applyFont="1" applyFill="1" applyBorder="1" applyAlignment="1">
      <alignment horizontal="center" vertical="center" wrapText="1"/>
    </xf>
    <xf numFmtId="4" fontId="32" fillId="25" borderId="22" xfId="0" applyNumberFormat="1" applyFont="1" applyFill="1" applyBorder="1" applyAlignment="1">
      <alignment horizontal="center" vertical="center" wrapText="1"/>
    </xf>
    <xf numFmtId="49" fontId="3" fillId="25" borderId="35" xfId="0" applyNumberFormat="1" applyFont="1" applyFill="1" applyBorder="1" applyAlignment="1">
      <alignment horizontal="center" vertical="center"/>
    </xf>
    <xf numFmtId="49" fontId="3" fillId="25" borderId="35" xfId="0" applyNumberFormat="1" applyFont="1" applyFill="1" applyBorder="1" applyAlignment="1">
      <alignment horizontal="center" vertical="top"/>
    </xf>
    <xf numFmtId="2" fontId="3" fillId="25" borderId="21" xfId="0" applyNumberFormat="1" applyFont="1" applyFill="1" applyBorder="1" applyAlignment="1">
      <alignment horizontal="left" vertical="top" wrapText="1"/>
    </xf>
    <xf numFmtId="0" fontId="3" fillId="25" borderId="2" xfId="0" applyFont="1" applyFill="1" applyBorder="1" applyAlignment="1">
      <alignment horizontal="center" vertical="center"/>
    </xf>
    <xf numFmtId="4" fontId="3" fillId="25" borderId="21" xfId="2" applyNumberFormat="1" applyFont="1" applyFill="1" applyBorder="1" applyAlignment="1">
      <alignment horizontal="center" vertical="center"/>
    </xf>
    <xf numFmtId="4" fontId="3" fillId="25" borderId="1" xfId="0" applyNumberFormat="1" applyFont="1" applyFill="1" applyBorder="1" applyAlignment="1">
      <alignment horizontal="center" vertical="center"/>
    </xf>
    <xf numFmtId="4" fontId="3" fillId="25" borderId="2" xfId="0" applyNumberFormat="1" applyFont="1" applyFill="1" applyBorder="1" applyAlignment="1">
      <alignment horizontal="center" vertical="center"/>
    </xf>
    <xf numFmtId="4" fontId="3" fillId="25" borderId="22" xfId="0" applyNumberFormat="1" applyFont="1" applyFill="1" applyBorder="1" applyAlignment="1">
      <alignment horizontal="center" vertical="center"/>
    </xf>
    <xf numFmtId="4" fontId="3" fillId="25" borderId="6" xfId="2" applyNumberFormat="1" applyFont="1" applyFill="1" applyBorder="1" applyAlignment="1">
      <alignment horizontal="center" vertical="center"/>
    </xf>
    <xf numFmtId="4" fontId="3" fillId="25" borderId="22" xfId="2" applyNumberFormat="1" applyFont="1" applyFill="1" applyBorder="1" applyAlignment="1">
      <alignment horizontal="center" vertical="center"/>
    </xf>
    <xf numFmtId="4" fontId="3" fillId="25" borderId="21" xfId="0" applyNumberFormat="1" applyFont="1" applyFill="1" applyBorder="1" applyAlignment="1">
      <alignment horizontal="center" vertical="center" wrapText="1"/>
    </xf>
    <xf numFmtId="4" fontId="3" fillId="25" borderId="1" xfId="0" applyNumberFormat="1" applyFont="1" applyFill="1" applyBorder="1" applyAlignment="1">
      <alignment horizontal="center" vertical="center" wrapText="1"/>
    </xf>
    <xf numFmtId="4" fontId="3" fillId="25" borderId="22" xfId="0" applyNumberFormat="1" applyFont="1" applyFill="1" applyBorder="1" applyAlignment="1">
      <alignment horizontal="center" vertical="center" wrapText="1"/>
    </xf>
    <xf numFmtId="4" fontId="3" fillId="25" borderId="35" xfId="2" applyNumberFormat="1" applyFont="1" applyFill="1" applyBorder="1" applyAlignment="1">
      <alignment horizontal="center" vertical="center"/>
    </xf>
    <xf numFmtId="4" fontId="3" fillId="25" borderId="3" xfId="2" applyNumberFormat="1" applyFont="1" applyFill="1" applyBorder="1" applyAlignment="1">
      <alignment horizontal="center" vertical="center"/>
    </xf>
    <xf numFmtId="4" fontId="3" fillId="25" borderId="1" xfId="2" applyNumberFormat="1" applyFont="1" applyFill="1" applyBorder="1" applyAlignment="1">
      <alignment horizontal="center" vertical="center"/>
    </xf>
    <xf numFmtId="4" fontId="3" fillId="25" borderId="4" xfId="0" applyNumberFormat="1" applyFont="1" applyFill="1" applyBorder="1" applyAlignment="1">
      <alignment horizontal="center" vertical="center" wrapText="1"/>
    </xf>
    <xf numFmtId="4" fontId="3" fillId="25" borderId="4" xfId="0" applyNumberFormat="1" applyFont="1" applyFill="1" applyBorder="1" applyAlignment="1">
      <alignment horizontal="center" vertical="center"/>
    </xf>
    <xf numFmtId="4" fontId="3" fillId="25" borderId="28" xfId="0" applyNumberFormat="1" applyFont="1" applyFill="1" applyBorder="1" applyAlignment="1">
      <alignment horizontal="center" vertical="center"/>
    </xf>
    <xf numFmtId="4" fontId="3" fillId="25" borderId="5" xfId="0" applyNumberFormat="1" applyFont="1" applyFill="1" applyBorder="1" applyAlignment="1">
      <alignment horizontal="center" vertical="center" wrapText="1"/>
    </xf>
    <xf numFmtId="4" fontId="3" fillId="25" borderId="24" xfId="0" applyNumberFormat="1" applyFont="1" applyFill="1" applyBorder="1" applyAlignment="1">
      <alignment horizontal="center" vertical="center" wrapText="1"/>
    </xf>
    <xf numFmtId="49" fontId="3" fillId="25" borderId="52" xfId="0" applyNumberFormat="1" applyFont="1" applyFill="1" applyBorder="1" applyAlignment="1">
      <alignment horizontal="center" vertical="center"/>
    </xf>
    <xf numFmtId="2" fontId="3" fillId="25" borderId="50" xfId="0" applyNumberFormat="1" applyFont="1" applyFill="1" applyBorder="1" applyAlignment="1">
      <alignment horizontal="left" vertical="center" wrapText="1"/>
    </xf>
    <xf numFmtId="0" fontId="3" fillId="25" borderId="9" xfId="0" applyFont="1" applyFill="1" applyBorder="1" applyAlignment="1">
      <alignment horizontal="center" vertical="center"/>
    </xf>
    <xf numFmtId="4" fontId="3" fillId="25" borderId="50" xfId="2" applyNumberFormat="1" applyFont="1" applyFill="1" applyBorder="1" applyAlignment="1">
      <alignment horizontal="center" vertical="center"/>
    </xf>
    <xf numFmtId="4" fontId="3" fillId="25" borderId="9" xfId="0" applyNumberFormat="1" applyFont="1" applyFill="1" applyBorder="1" applyAlignment="1">
      <alignment horizontal="center" vertical="center"/>
    </xf>
    <xf numFmtId="4" fontId="3" fillId="25" borderId="28" xfId="2" applyNumberFormat="1" applyFont="1" applyFill="1" applyBorder="1" applyAlignment="1">
      <alignment horizontal="center" vertical="center"/>
    </xf>
    <xf numFmtId="4" fontId="3" fillId="25" borderId="26" xfId="0" applyNumberFormat="1" applyFont="1" applyFill="1" applyBorder="1" applyAlignment="1">
      <alignment horizontal="center" vertical="center"/>
    </xf>
    <xf numFmtId="4" fontId="3" fillId="25" borderId="27" xfId="2" applyNumberFormat="1" applyFont="1" applyFill="1" applyBorder="1" applyAlignment="1">
      <alignment horizontal="center" vertical="center"/>
    </xf>
    <xf numFmtId="4" fontId="3" fillId="25" borderId="52" xfId="2" applyNumberFormat="1" applyFont="1" applyFill="1" applyBorder="1" applyAlignment="1">
      <alignment horizontal="center" vertical="center"/>
    </xf>
    <xf numFmtId="4" fontId="3" fillId="25" borderId="50" xfId="0" applyNumberFormat="1" applyFont="1" applyFill="1" applyBorder="1" applyAlignment="1">
      <alignment horizontal="center" vertical="center" wrapText="1"/>
    </xf>
    <xf numFmtId="4" fontId="3" fillId="25" borderId="28" xfId="0" applyNumberFormat="1" applyFont="1" applyFill="1" applyBorder="1" applyAlignment="1">
      <alignment horizontal="center" vertical="center" wrapText="1"/>
    </xf>
    <xf numFmtId="0" fontId="32" fillId="25" borderId="0" xfId="0" applyFont="1" applyFill="1" applyBorder="1" applyAlignment="1">
      <alignment vertical="center"/>
    </xf>
    <xf numFmtId="49" fontId="32" fillId="25" borderId="44" xfId="0" applyNumberFormat="1" applyFont="1" applyFill="1" applyBorder="1" applyAlignment="1">
      <alignment horizontal="center" vertical="top" wrapText="1"/>
    </xf>
    <xf numFmtId="2" fontId="32" fillId="25" borderId="35" xfId="0" applyNumberFormat="1" applyFont="1" applyFill="1" applyBorder="1" applyAlignment="1">
      <alignment horizontal="left" vertical="top" wrapText="1"/>
    </xf>
    <xf numFmtId="4" fontId="32" fillId="25" borderId="21" xfId="2" applyNumberFormat="1" applyFont="1" applyFill="1" applyBorder="1" applyAlignment="1">
      <alignment horizontal="center" vertical="center"/>
    </xf>
    <xf numFmtId="4" fontId="32" fillId="25" borderId="1" xfId="2" applyNumberFormat="1" applyFont="1" applyFill="1" applyBorder="1" applyAlignment="1">
      <alignment horizontal="center" vertical="center"/>
    </xf>
    <xf numFmtId="4" fontId="32" fillId="25" borderId="22" xfId="2" applyNumberFormat="1" applyFont="1" applyFill="1" applyBorder="1" applyAlignment="1">
      <alignment horizontal="center" vertical="center"/>
    </xf>
    <xf numFmtId="4" fontId="32" fillId="25" borderId="6" xfId="2" applyNumberFormat="1" applyFont="1" applyFill="1" applyBorder="1" applyAlignment="1">
      <alignment horizontal="center" vertical="center"/>
    </xf>
    <xf numFmtId="4" fontId="32" fillId="25" borderId="2" xfId="0" applyNumberFormat="1" applyFont="1" applyFill="1" applyBorder="1" applyAlignment="1">
      <alignment horizontal="center" vertical="center" wrapText="1"/>
    </xf>
    <xf numFmtId="49" fontId="3" fillId="25" borderId="44" xfId="0" applyNumberFormat="1" applyFont="1" applyFill="1" applyBorder="1" applyAlignment="1">
      <alignment horizontal="center" vertical="top" wrapText="1"/>
    </xf>
    <xf numFmtId="4" fontId="3" fillId="25" borderId="6" xfId="0" applyNumberFormat="1" applyFont="1" applyFill="1" applyBorder="1" applyAlignment="1">
      <alignment horizontal="center" vertical="center"/>
    </xf>
    <xf numFmtId="4" fontId="3" fillId="25" borderId="21" xfId="0" applyNumberFormat="1" applyFont="1" applyFill="1" applyBorder="1" applyAlignment="1">
      <alignment horizontal="center" vertical="center"/>
    </xf>
    <xf numFmtId="4" fontId="3" fillId="25" borderId="2" xfId="0" applyNumberFormat="1" applyFont="1" applyFill="1" applyBorder="1" applyAlignment="1">
      <alignment horizontal="center" vertical="center" wrapText="1"/>
    </xf>
    <xf numFmtId="4" fontId="3" fillId="25" borderId="2" xfId="2" applyNumberFormat="1" applyFont="1" applyFill="1" applyBorder="1" applyAlignment="1">
      <alignment horizontal="center" vertical="center"/>
    </xf>
    <xf numFmtId="4" fontId="3" fillId="25" borderId="21" xfId="0" applyNumberFormat="1" applyFont="1" applyFill="1" applyBorder="1" applyAlignment="1">
      <alignment horizontal="center" vertical="top" wrapText="1"/>
    </xf>
    <xf numFmtId="2" fontId="3" fillId="25" borderId="1" xfId="0" applyNumberFormat="1" applyFont="1" applyFill="1" applyBorder="1" applyAlignment="1">
      <alignment horizontal="center" vertical="top" wrapText="1"/>
    </xf>
    <xf numFmtId="4" fontId="3" fillId="25" borderId="22" xfId="0" applyNumberFormat="1" applyFont="1" applyFill="1" applyBorder="1" applyAlignment="1">
      <alignment horizontal="center" vertical="top" wrapText="1"/>
    </xf>
    <xf numFmtId="2" fontId="3" fillId="25" borderId="35" xfId="0" applyNumberFormat="1" applyFont="1" applyFill="1" applyBorder="1" applyAlignment="1">
      <alignment horizontal="left" vertical="top" wrapText="1"/>
    </xf>
    <xf numFmtId="49" fontId="41" fillId="25" borderId="44" xfId="0" applyNumberFormat="1" applyFont="1" applyFill="1" applyBorder="1" applyAlignment="1">
      <alignment horizontal="center" vertical="top" wrapText="1"/>
    </xf>
    <xf numFmtId="2" fontId="41" fillId="25" borderId="35" xfId="0" applyNumberFormat="1" applyFont="1" applyFill="1" applyBorder="1" applyAlignment="1">
      <alignment horizontal="left" vertical="top" wrapText="1"/>
    </xf>
    <xf numFmtId="4" fontId="41" fillId="25" borderId="21" xfId="2" applyNumberFormat="1" applyFont="1" applyFill="1" applyBorder="1" applyAlignment="1">
      <alignment horizontal="center" vertical="center"/>
    </xf>
    <xf numFmtId="4" fontId="41" fillId="25" borderId="1" xfId="2" applyNumberFormat="1" applyFont="1" applyFill="1" applyBorder="1" applyAlignment="1">
      <alignment horizontal="center" vertical="center"/>
    </xf>
    <xf numFmtId="4" fontId="41" fillId="25" borderId="22" xfId="2" applyNumberFormat="1" applyFont="1" applyFill="1" applyBorder="1" applyAlignment="1">
      <alignment horizontal="center" vertical="center"/>
    </xf>
    <xf numFmtId="4" fontId="41" fillId="25" borderId="6" xfId="2" applyNumberFormat="1" applyFont="1" applyFill="1" applyBorder="1" applyAlignment="1">
      <alignment horizontal="center" vertical="center"/>
    </xf>
    <xf numFmtId="4" fontId="41" fillId="25" borderId="2" xfId="0" applyNumberFormat="1" applyFont="1" applyFill="1" applyBorder="1" applyAlignment="1">
      <alignment horizontal="center" vertical="center" wrapText="1"/>
    </xf>
    <xf numFmtId="4" fontId="3" fillId="25" borderId="22" xfId="0" applyNumberFormat="1" applyFont="1" applyFill="1" applyBorder="1" applyAlignment="1" applyProtection="1">
      <alignment horizontal="center" vertical="center" wrapText="1"/>
    </xf>
    <xf numFmtId="4" fontId="3" fillId="25" borderId="3" xfId="0" applyNumberFormat="1" applyFont="1" applyFill="1" applyBorder="1" applyAlignment="1">
      <alignment horizontal="center" vertical="center"/>
    </xf>
    <xf numFmtId="4" fontId="3" fillId="25" borderId="29" xfId="0" applyNumberFormat="1" applyFont="1" applyFill="1" applyBorder="1" applyAlignment="1" applyProtection="1">
      <alignment horizontal="center" vertical="center" wrapText="1"/>
    </xf>
    <xf numFmtId="4" fontId="3" fillId="25" borderId="35" xfId="0" applyNumberFormat="1" applyFont="1" applyFill="1" applyBorder="1" applyAlignment="1">
      <alignment horizontal="center" vertical="center"/>
    </xf>
    <xf numFmtId="4" fontId="3" fillId="25" borderId="29" xfId="0" applyNumberFormat="1" applyFont="1" applyFill="1" applyBorder="1" applyAlignment="1">
      <alignment horizontal="center" vertical="center"/>
    </xf>
    <xf numFmtId="4" fontId="3" fillId="25" borderId="24" xfId="0" applyNumberFormat="1" applyFont="1" applyFill="1" applyBorder="1" applyAlignment="1">
      <alignment horizontal="center" vertical="center"/>
    </xf>
    <xf numFmtId="2" fontId="41" fillId="25" borderId="53" xfId="0" applyNumberFormat="1" applyFont="1" applyFill="1" applyBorder="1" applyAlignment="1">
      <alignment horizontal="left" vertical="top" wrapText="1"/>
    </xf>
    <xf numFmtId="4" fontId="3" fillId="25" borderId="29" xfId="2" applyNumberFormat="1" applyFont="1" applyFill="1" applyBorder="1" applyAlignment="1">
      <alignment horizontal="center" vertical="center"/>
    </xf>
    <xf numFmtId="4" fontId="3" fillId="25" borderId="23" xfId="2" applyNumberFormat="1" applyFont="1" applyFill="1" applyBorder="1" applyAlignment="1">
      <alignment horizontal="center" vertical="center"/>
    </xf>
    <xf numFmtId="4" fontId="3" fillId="25" borderId="5" xfId="2" applyNumberFormat="1" applyFont="1" applyFill="1" applyBorder="1" applyAlignment="1">
      <alignment horizontal="center" vertical="center"/>
    </xf>
    <xf numFmtId="4" fontId="3" fillId="25" borderId="24" xfId="2" applyNumberFormat="1" applyFont="1" applyFill="1" applyBorder="1" applyAlignment="1">
      <alignment horizontal="center" vertical="center"/>
    </xf>
    <xf numFmtId="4" fontId="3" fillId="25" borderId="2" xfId="0" applyNumberFormat="1" applyFont="1" applyFill="1" applyBorder="1" applyAlignment="1" applyProtection="1">
      <alignment horizontal="center" vertical="center" wrapText="1"/>
    </xf>
    <xf numFmtId="49" fontId="41" fillId="25" borderId="43" xfId="0" applyNumberFormat="1" applyFont="1" applyFill="1" applyBorder="1" applyAlignment="1">
      <alignment horizontal="center" vertical="top"/>
    </xf>
    <xf numFmtId="49" fontId="3" fillId="25" borderId="36" xfId="0" applyNumberFormat="1" applyFont="1" applyFill="1" applyBorder="1" applyAlignment="1">
      <alignment horizontal="center" vertical="center"/>
    </xf>
    <xf numFmtId="49" fontId="3" fillId="25" borderId="42" xfId="0" applyNumberFormat="1" applyFont="1" applyFill="1" applyBorder="1" applyAlignment="1">
      <alignment horizontal="center" vertical="center"/>
    </xf>
    <xf numFmtId="2" fontId="3" fillId="25" borderId="36" xfId="0" applyNumberFormat="1" applyFont="1" applyFill="1" applyBorder="1" applyAlignment="1">
      <alignment horizontal="left" vertical="center" wrapText="1"/>
    </xf>
    <xf numFmtId="0" fontId="3" fillId="25" borderId="54" xfId="0" applyFont="1" applyFill="1" applyBorder="1" applyAlignment="1">
      <alignment horizontal="center" vertical="center"/>
    </xf>
    <xf numFmtId="4" fontId="3" fillId="25" borderId="25" xfId="2" applyNumberFormat="1" applyFont="1" applyFill="1" applyBorder="1" applyAlignment="1">
      <alignment horizontal="center" vertical="center"/>
    </xf>
    <xf numFmtId="4" fontId="3" fillId="25" borderId="26" xfId="2" applyNumberFormat="1" applyFont="1" applyFill="1" applyBorder="1" applyAlignment="1">
      <alignment horizontal="center" vertical="center"/>
    </xf>
    <xf numFmtId="4" fontId="3" fillId="25" borderId="31" xfId="0" applyNumberFormat="1" applyFont="1" applyFill="1" applyBorder="1" applyAlignment="1">
      <alignment horizontal="center" vertical="center"/>
    </xf>
    <xf numFmtId="4" fontId="3" fillId="25" borderId="54" xfId="0" applyNumberFormat="1" applyFont="1" applyFill="1" applyBorder="1" applyAlignment="1">
      <alignment horizontal="center" vertical="center"/>
    </xf>
    <xf numFmtId="4" fontId="3" fillId="25" borderId="27" xfId="0" applyNumberFormat="1" applyFont="1" applyFill="1" applyBorder="1" applyAlignment="1">
      <alignment horizontal="center" vertical="center"/>
    </xf>
    <xf numFmtId="4" fontId="3" fillId="25" borderId="25" xfId="0" applyNumberFormat="1" applyFont="1" applyFill="1" applyBorder="1" applyAlignment="1">
      <alignment horizontal="center" vertical="center"/>
    </xf>
    <xf numFmtId="4" fontId="3" fillId="25" borderId="25" xfId="0" applyNumberFormat="1" applyFont="1" applyFill="1" applyBorder="1" applyAlignment="1">
      <alignment horizontal="center" vertical="center" wrapText="1"/>
    </xf>
    <xf numFmtId="4" fontId="3" fillId="25" borderId="26" xfId="0" applyNumberFormat="1" applyFont="1" applyFill="1" applyBorder="1" applyAlignment="1">
      <alignment horizontal="center" vertical="center" wrapText="1"/>
    </xf>
    <xf numFmtId="4" fontId="3" fillId="25" borderId="54" xfId="0" applyNumberFormat="1" applyFont="1" applyFill="1" applyBorder="1" applyAlignment="1">
      <alignment horizontal="center" vertical="center" wrapText="1"/>
    </xf>
    <xf numFmtId="4" fontId="3" fillId="25" borderId="27" xfId="0" applyNumberFormat="1" applyFont="1" applyFill="1" applyBorder="1" applyAlignment="1">
      <alignment horizontal="center" vertical="center" wrapText="1"/>
    </xf>
    <xf numFmtId="49" fontId="3" fillId="25" borderId="53" xfId="0" applyNumberFormat="1" applyFont="1" applyFill="1" applyBorder="1" applyAlignment="1">
      <alignment horizontal="center" vertical="center"/>
    </xf>
    <xf numFmtId="49" fontId="3" fillId="25" borderId="43" xfId="0" applyNumberFormat="1" applyFont="1" applyFill="1" applyBorder="1" applyAlignment="1">
      <alignment horizontal="center" vertical="top" wrapText="1"/>
    </xf>
    <xf numFmtId="49" fontId="3" fillId="25" borderId="53" xfId="0" applyNumberFormat="1" applyFont="1" applyFill="1" applyBorder="1" applyAlignment="1" applyProtection="1">
      <alignment horizontal="left" vertical="center" wrapText="1"/>
    </xf>
    <xf numFmtId="0" fontId="3" fillId="25" borderId="29" xfId="0" applyFont="1" applyFill="1" applyBorder="1" applyAlignment="1">
      <alignment horizontal="center" vertical="center"/>
    </xf>
    <xf numFmtId="4" fontId="3" fillId="25" borderId="24" xfId="0" applyNumberFormat="1" applyFont="1" applyFill="1" applyBorder="1" applyAlignment="1" applyProtection="1">
      <alignment horizontal="center" vertical="center" wrapText="1"/>
    </xf>
    <xf numFmtId="4" fontId="3" fillId="25" borderId="23" xfId="0" applyNumberFormat="1" applyFont="1" applyFill="1" applyBorder="1" applyAlignment="1">
      <alignment horizontal="center" vertical="center"/>
    </xf>
    <xf numFmtId="4" fontId="3" fillId="25" borderId="5" xfId="0" applyNumberFormat="1" applyFont="1" applyFill="1" applyBorder="1" applyAlignment="1">
      <alignment horizontal="center" vertical="center"/>
    </xf>
    <xf numFmtId="4" fontId="3" fillId="25" borderId="23" xfId="0" applyNumberFormat="1" applyFont="1" applyFill="1" applyBorder="1" applyAlignment="1">
      <alignment horizontal="center" vertical="center" wrapText="1"/>
    </xf>
    <xf numFmtId="4" fontId="3" fillId="25" borderId="29" xfId="0" applyNumberFormat="1" applyFont="1" applyFill="1" applyBorder="1" applyAlignment="1">
      <alignment horizontal="center" vertical="center" wrapText="1"/>
    </xf>
    <xf numFmtId="49" fontId="3" fillId="25" borderId="35" xfId="0" applyNumberFormat="1" applyFont="1" applyFill="1" applyBorder="1" applyAlignment="1" applyProtection="1">
      <alignment horizontal="left" vertical="center" wrapText="1"/>
    </xf>
    <xf numFmtId="49" fontId="3" fillId="25" borderId="55" xfId="0" applyNumberFormat="1" applyFont="1" applyFill="1" applyBorder="1" applyAlignment="1">
      <alignment horizontal="center" vertical="center"/>
    </xf>
    <xf numFmtId="49" fontId="3" fillId="25" borderId="48" xfId="0" applyNumberFormat="1" applyFont="1" applyFill="1" applyBorder="1" applyAlignment="1">
      <alignment horizontal="center" vertical="top"/>
    </xf>
    <xf numFmtId="2" fontId="3" fillId="25" borderId="55" xfId="0" applyNumberFormat="1" applyFont="1" applyFill="1" applyBorder="1" applyAlignment="1">
      <alignment horizontal="left" vertical="top" wrapText="1"/>
    </xf>
    <xf numFmtId="0" fontId="3" fillId="25" borderId="49" xfId="0" applyFont="1" applyFill="1" applyBorder="1" applyAlignment="1">
      <alignment horizontal="center" vertical="center"/>
    </xf>
    <xf numFmtId="4" fontId="3" fillId="25" borderId="56" xfId="2" applyNumberFormat="1" applyFont="1" applyFill="1" applyBorder="1" applyAlignment="1">
      <alignment horizontal="center" vertical="center"/>
    </xf>
    <xf numFmtId="4" fontId="3" fillId="25" borderId="58" xfId="2" applyNumberFormat="1" applyFont="1" applyFill="1" applyBorder="1" applyAlignment="1">
      <alignment horizontal="center" vertical="center"/>
    </xf>
    <xf numFmtId="4" fontId="3" fillId="25" borderId="49" xfId="2" applyNumberFormat="1" applyFont="1" applyFill="1" applyBorder="1" applyAlignment="1">
      <alignment horizontal="center" vertical="center"/>
    </xf>
    <xf numFmtId="4" fontId="3" fillId="25" borderId="57" xfId="2" applyNumberFormat="1" applyFont="1" applyFill="1" applyBorder="1" applyAlignment="1">
      <alignment horizontal="center" vertical="center"/>
    </xf>
    <xf numFmtId="4" fontId="3" fillId="25" borderId="56" xfId="0" applyNumberFormat="1" applyFont="1" applyFill="1" applyBorder="1" applyAlignment="1">
      <alignment horizontal="center" vertical="center" wrapText="1"/>
    </xf>
    <xf numFmtId="4" fontId="3" fillId="25" borderId="57" xfId="0" applyNumberFormat="1" applyFont="1" applyFill="1" applyBorder="1" applyAlignment="1">
      <alignment horizontal="center" vertical="center" wrapText="1"/>
    </xf>
    <xf numFmtId="4" fontId="3" fillId="25" borderId="49" xfId="0" applyNumberFormat="1" applyFont="1" applyFill="1" applyBorder="1" applyAlignment="1">
      <alignment horizontal="center" vertical="center" wrapText="1"/>
    </xf>
    <xf numFmtId="49" fontId="41" fillId="25" borderId="41" xfId="0" applyNumberFormat="1" applyFont="1" applyFill="1" applyBorder="1" applyAlignment="1">
      <alignment horizontal="center" vertical="center"/>
    </xf>
    <xf numFmtId="4" fontId="41" fillId="25" borderId="30" xfId="0" applyNumberFormat="1" applyFont="1" applyFill="1" applyBorder="1" applyAlignment="1">
      <alignment horizontal="center" vertical="center" wrapText="1"/>
    </xf>
    <xf numFmtId="4" fontId="41" fillId="25" borderId="5" xfId="0" applyNumberFormat="1" applyFont="1" applyFill="1" applyBorder="1" applyAlignment="1">
      <alignment horizontal="center" vertical="center" wrapText="1"/>
    </xf>
    <xf numFmtId="0" fontId="3" fillId="25" borderId="22" xfId="0" applyFont="1" applyFill="1" applyBorder="1" applyAlignment="1">
      <alignment horizontal="center" vertical="center"/>
    </xf>
    <xf numFmtId="4" fontId="3" fillId="25" borderId="6" xfId="0" applyNumberFormat="1" applyFont="1" applyFill="1" applyBorder="1" applyAlignment="1">
      <alignment horizontal="center" vertical="center" wrapText="1"/>
    </xf>
    <xf numFmtId="49" fontId="41" fillId="25" borderId="44" xfId="0" applyNumberFormat="1" applyFont="1" applyFill="1" applyBorder="1" applyAlignment="1">
      <alignment horizontal="center" vertical="center"/>
    </xf>
    <xf numFmtId="0" fontId="41" fillId="25" borderId="22" xfId="0" applyFont="1" applyFill="1" applyBorder="1" applyAlignment="1">
      <alignment horizontal="center" vertical="center"/>
    </xf>
    <xf numFmtId="0" fontId="41" fillId="25" borderId="0" xfId="0" applyFont="1" applyFill="1" applyBorder="1" applyAlignment="1">
      <alignment horizontal="center" vertical="center"/>
    </xf>
    <xf numFmtId="49" fontId="3" fillId="25" borderId="25" xfId="0" applyNumberFormat="1" applyFont="1" applyFill="1" applyBorder="1" applyAlignment="1">
      <alignment horizontal="center" vertical="top"/>
    </xf>
    <xf numFmtId="0" fontId="3" fillId="25" borderId="27" xfId="0" applyFont="1" applyFill="1" applyBorder="1" applyAlignment="1">
      <alignment horizontal="center" vertical="center"/>
    </xf>
    <xf numFmtId="49" fontId="32" fillId="25" borderId="53" xfId="0" applyNumberFormat="1" applyFont="1" applyFill="1" applyBorder="1" applyAlignment="1">
      <alignment horizontal="center" vertical="center"/>
    </xf>
    <xf numFmtId="49" fontId="41" fillId="25" borderId="44" xfId="0" applyNumberFormat="1" applyFont="1" applyFill="1" applyBorder="1" applyAlignment="1">
      <alignment horizontal="center" vertical="top"/>
    </xf>
    <xf numFmtId="4" fontId="41" fillId="25" borderId="2" xfId="0" applyNumberFormat="1" applyFont="1" applyFill="1" applyBorder="1" applyAlignment="1">
      <alignment horizontal="center" vertical="center"/>
    </xf>
    <xf numFmtId="4" fontId="41" fillId="25" borderId="23" xfId="0" applyNumberFormat="1" applyFont="1" applyFill="1" applyBorder="1" applyAlignment="1">
      <alignment horizontal="center" vertical="center" wrapText="1"/>
    </xf>
    <xf numFmtId="4" fontId="41" fillId="25" borderId="24" xfId="0" applyNumberFormat="1" applyFont="1" applyFill="1" applyBorder="1" applyAlignment="1">
      <alignment horizontal="center" vertical="center" wrapText="1"/>
    </xf>
    <xf numFmtId="49" fontId="3" fillId="25" borderId="44" xfId="0" applyNumberFormat="1" applyFont="1" applyFill="1" applyBorder="1" applyAlignment="1">
      <alignment horizontal="center" vertical="top"/>
    </xf>
    <xf numFmtId="4" fontId="40" fillId="25" borderId="21" xfId="0" applyNumberFormat="1" applyFont="1" applyFill="1" applyBorder="1" applyAlignment="1">
      <alignment horizontal="left" vertical="top" wrapText="1"/>
    </xf>
    <xf numFmtId="49" fontId="3" fillId="25" borderId="45" xfId="0" applyNumberFormat="1" applyFont="1" applyFill="1" applyBorder="1" applyAlignment="1">
      <alignment horizontal="center" vertical="center"/>
    </xf>
    <xf numFmtId="49" fontId="3" fillId="25" borderId="60" xfId="0" applyNumberFormat="1" applyFont="1" applyFill="1" applyBorder="1" applyAlignment="1">
      <alignment horizontal="center" vertical="center"/>
    </xf>
    <xf numFmtId="4" fontId="40" fillId="25" borderId="56" xfId="0" applyNumberFormat="1" applyFont="1" applyFill="1" applyBorder="1" applyAlignment="1">
      <alignment horizontal="left" vertical="center" wrapText="1"/>
    </xf>
    <xf numFmtId="0" fontId="3" fillId="25" borderId="62" xfId="0" applyFont="1" applyFill="1" applyBorder="1" applyAlignment="1">
      <alignment horizontal="center" vertical="center"/>
    </xf>
    <xf numFmtId="4" fontId="3" fillId="25" borderId="20" xfId="2" applyNumberFormat="1" applyFont="1" applyFill="1" applyBorder="1" applyAlignment="1">
      <alignment horizontal="center" vertical="center"/>
    </xf>
    <xf numFmtId="4" fontId="3" fillId="25" borderId="47" xfId="0" applyNumberFormat="1" applyFont="1" applyFill="1" applyBorder="1" applyAlignment="1">
      <alignment horizontal="center" vertical="center"/>
    </xf>
    <xf numFmtId="4" fontId="3" fillId="25" borderId="20" xfId="0" applyNumberFormat="1" applyFont="1" applyFill="1" applyBorder="1" applyAlignment="1">
      <alignment horizontal="center" vertical="center"/>
    </xf>
    <xf numFmtId="4" fontId="3" fillId="25" borderId="0" xfId="0" applyNumberFormat="1" applyFont="1" applyFill="1" applyBorder="1" applyAlignment="1">
      <alignment horizontal="center" vertical="center"/>
    </xf>
    <xf numFmtId="4" fontId="3" fillId="25" borderId="46" xfId="0" applyNumberFormat="1" applyFont="1" applyFill="1" applyBorder="1" applyAlignment="1">
      <alignment horizontal="center" vertical="center" wrapText="1"/>
    </xf>
    <xf numFmtId="4" fontId="3" fillId="25" borderId="7" xfId="0" applyNumberFormat="1" applyFont="1" applyFill="1" applyBorder="1" applyAlignment="1">
      <alignment horizontal="center" vertical="center" wrapText="1"/>
    </xf>
    <xf numFmtId="4" fontId="3" fillId="25" borderId="47" xfId="0" applyNumberFormat="1" applyFont="1" applyFill="1" applyBorder="1" applyAlignment="1">
      <alignment horizontal="center" vertical="center" wrapText="1"/>
    </xf>
    <xf numFmtId="0" fontId="32" fillId="25" borderId="0" xfId="0" applyFont="1" applyFill="1" applyBorder="1" applyAlignment="1">
      <alignment horizontal="center" vertical="center"/>
    </xf>
    <xf numFmtId="49" fontId="32" fillId="25" borderId="38" xfId="0" applyNumberFormat="1" applyFont="1" applyFill="1" applyBorder="1" applyAlignment="1">
      <alignment horizontal="center" vertical="center"/>
    </xf>
    <xf numFmtId="49" fontId="41" fillId="25" borderId="2" xfId="0" applyNumberFormat="1" applyFont="1" applyFill="1" applyBorder="1" applyAlignment="1">
      <alignment horizontal="center" vertical="center"/>
    </xf>
    <xf numFmtId="0" fontId="3" fillId="25" borderId="22" xfId="0" applyFont="1" applyFill="1" applyBorder="1" applyAlignment="1">
      <alignment vertical="center"/>
    </xf>
    <xf numFmtId="4" fontId="41" fillId="25" borderId="61" xfId="0" applyNumberFormat="1" applyFont="1" applyFill="1" applyBorder="1" applyAlignment="1">
      <alignment horizontal="center" vertical="center"/>
    </xf>
    <xf numFmtId="4" fontId="41" fillId="25" borderId="53" xfId="0" applyNumberFormat="1" applyFont="1" applyFill="1" applyBorder="1" applyAlignment="1">
      <alignment horizontal="center" vertical="center"/>
    </xf>
    <xf numFmtId="4" fontId="42" fillId="25" borderId="22" xfId="0" applyNumberFormat="1" applyFont="1" applyFill="1" applyBorder="1" applyAlignment="1">
      <alignment horizontal="center" vertical="center" wrapText="1"/>
    </xf>
    <xf numFmtId="49" fontId="3" fillId="25" borderId="2" xfId="0" applyNumberFormat="1" applyFont="1" applyFill="1" applyBorder="1" applyAlignment="1">
      <alignment horizontal="center" vertical="center"/>
    </xf>
    <xf numFmtId="49" fontId="3" fillId="25" borderId="43" xfId="0" applyNumberFormat="1" applyFont="1" applyFill="1" applyBorder="1" applyAlignment="1">
      <alignment horizontal="center" vertical="top"/>
    </xf>
    <xf numFmtId="169" fontId="40" fillId="25" borderId="35" xfId="0" applyNumberFormat="1" applyFont="1" applyFill="1" applyBorder="1" applyAlignment="1" applyProtection="1">
      <alignment horizontal="left" vertical="top" wrapText="1"/>
    </xf>
    <xf numFmtId="4" fontId="3" fillId="25" borderId="30" xfId="0" applyNumberFormat="1" applyFont="1" applyFill="1" applyBorder="1" applyAlignment="1">
      <alignment horizontal="center" vertical="center" wrapText="1"/>
    </xf>
    <xf numFmtId="0" fontId="3" fillId="25" borderId="49" xfId="0" applyFont="1" applyFill="1" applyBorder="1" applyAlignment="1">
      <alignment vertical="center"/>
    </xf>
    <xf numFmtId="4" fontId="3" fillId="25" borderId="8" xfId="2" applyNumberFormat="1" applyFont="1" applyFill="1" applyBorder="1" applyAlignment="1">
      <alignment horizontal="center" vertical="center"/>
    </xf>
    <xf numFmtId="4" fontId="3" fillId="25" borderId="7" xfId="2" applyNumberFormat="1" applyFont="1" applyFill="1" applyBorder="1" applyAlignment="1">
      <alignment horizontal="center" vertical="center"/>
    </xf>
    <xf numFmtId="4" fontId="3" fillId="25" borderId="47" xfId="2" applyNumberFormat="1" applyFont="1" applyFill="1" applyBorder="1" applyAlignment="1">
      <alignment horizontal="center" vertical="center"/>
    </xf>
    <xf numFmtId="4" fontId="3" fillId="25" borderId="50" xfId="0" applyNumberFormat="1" applyFont="1" applyFill="1" applyBorder="1" applyAlignment="1">
      <alignment horizontal="center" vertical="center"/>
    </xf>
    <xf numFmtId="4" fontId="3" fillId="25" borderId="7" xfId="0" applyNumberFormat="1" applyFont="1" applyFill="1" applyBorder="1" applyAlignment="1">
      <alignment horizontal="center" vertical="center"/>
    </xf>
    <xf numFmtId="4" fontId="3" fillId="25" borderId="56" xfId="0" applyNumberFormat="1" applyFont="1" applyFill="1" applyBorder="1" applyAlignment="1">
      <alignment horizontal="center" vertical="center"/>
    </xf>
    <xf numFmtId="4" fontId="3" fillId="25" borderId="57" xfId="0" applyNumberFormat="1" applyFont="1" applyFill="1" applyBorder="1" applyAlignment="1">
      <alignment horizontal="center" vertical="center"/>
    </xf>
    <xf numFmtId="4" fontId="3" fillId="25" borderId="49" xfId="0" applyNumberFormat="1" applyFont="1" applyFill="1" applyBorder="1" applyAlignment="1">
      <alignment horizontal="center" vertical="center"/>
    </xf>
    <xf numFmtId="49" fontId="41" fillId="25" borderId="53" xfId="0" applyNumberFormat="1" applyFont="1" applyFill="1" applyBorder="1" applyAlignment="1">
      <alignment horizontal="center" vertical="center"/>
    </xf>
    <xf numFmtId="49" fontId="3" fillId="25" borderId="52" xfId="0" applyNumberFormat="1" applyFont="1" applyFill="1" applyBorder="1" applyAlignment="1">
      <alignment horizontal="center" vertical="top"/>
    </xf>
    <xf numFmtId="4" fontId="3" fillId="25" borderId="21" xfId="0" applyNumberFormat="1" applyFont="1" applyFill="1" applyBorder="1" applyAlignment="1">
      <alignment horizontal="left" vertical="top" wrapText="1"/>
    </xf>
    <xf numFmtId="0" fontId="3" fillId="25" borderId="63" xfId="0" applyFont="1" applyFill="1" applyBorder="1" applyAlignment="1">
      <alignment horizontal="center" vertical="center"/>
    </xf>
    <xf numFmtId="4" fontId="3" fillId="25" borderId="8" xfId="0" applyNumberFormat="1" applyFont="1" applyFill="1" applyBorder="1" applyAlignment="1">
      <alignment horizontal="center" vertical="center"/>
    </xf>
    <xf numFmtId="4" fontId="3" fillId="25" borderId="21" xfId="0" applyNumberFormat="1" applyFont="1" applyFill="1" applyBorder="1" applyAlignment="1">
      <alignment horizontal="left" vertical="center" wrapText="1"/>
    </xf>
    <xf numFmtId="0" fontId="3" fillId="25" borderId="64" xfId="0" applyFont="1" applyFill="1" applyBorder="1" applyAlignment="1">
      <alignment horizontal="center" vertical="center"/>
    </xf>
    <xf numFmtId="4" fontId="3" fillId="25" borderId="56" xfId="0" applyNumberFormat="1" applyFont="1" applyFill="1" applyBorder="1" applyAlignment="1">
      <alignment horizontal="left" vertical="center" wrapText="1"/>
    </xf>
    <xf numFmtId="4" fontId="3" fillId="25" borderId="58" xfId="0" applyNumberFormat="1" applyFont="1" applyFill="1" applyBorder="1" applyAlignment="1">
      <alignment horizontal="center" vertical="center" wrapText="1"/>
    </xf>
    <xf numFmtId="2" fontId="3" fillId="25" borderId="52" xfId="0" applyNumberFormat="1" applyFont="1" applyFill="1" applyBorder="1" applyAlignment="1">
      <alignment horizontal="left" vertical="top" wrapText="1"/>
    </xf>
    <xf numFmtId="49" fontId="3" fillId="25" borderId="55" xfId="0" applyNumberFormat="1" applyFont="1" applyFill="1" applyBorder="1" applyAlignment="1">
      <alignment horizontal="center" vertical="top"/>
    </xf>
    <xf numFmtId="0" fontId="3" fillId="25" borderId="58" xfId="0" applyFont="1" applyFill="1" applyBorder="1" applyAlignment="1">
      <alignment horizontal="center" vertical="center"/>
    </xf>
    <xf numFmtId="2" fontId="41" fillId="25" borderId="21" xfId="0" applyNumberFormat="1" applyFont="1" applyFill="1" applyBorder="1" applyAlignment="1">
      <alignment horizontal="left" vertical="top" wrapText="1"/>
    </xf>
    <xf numFmtId="0" fontId="3" fillId="25" borderId="25" xfId="0" applyFont="1" applyFill="1" applyBorder="1" applyAlignment="1">
      <alignment vertical="center"/>
    </xf>
    <xf numFmtId="0" fontId="3" fillId="25" borderId="27" xfId="0" applyFont="1" applyFill="1" applyBorder="1" applyAlignment="1">
      <alignment vertical="center"/>
    </xf>
    <xf numFmtId="0" fontId="3" fillId="25" borderId="0" xfId="0" applyFont="1" applyFill="1" applyAlignment="1">
      <alignment vertical="center"/>
    </xf>
    <xf numFmtId="49" fontId="42" fillId="25" borderId="35" xfId="0" applyNumberFormat="1" applyFont="1" applyFill="1" applyBorder="1" applyAlignment="1">
      <alignment horizontal="center" vertical="center"/>
    </xf>
    <xf numFmtId="170" fontId="46" fillId="25" borderId="2" xfId="0" applyNumberFormat="1" applyFont="1" applyFill="1" applyBorder="1" applyAlignment="1">
      <alignment horizontal="center" vertical="center" wrapText="1"/>
    </xf>
    <xf numFmtId="4" fontId="42" fillId="25" borderId="21" xfId="2" applyNumberFormat="1" applyFont="1" applyFill="1" applyBorder="1" applyAlignment="1">
      <alignment horizontal="center" vertical="center"/>
    </xf>
    <xf numFmtId="4" fontId="42" fillId="25" borderId="1" xfId="2" applyNumberFormat="1" applyFont="1" applyFill="1" applyBorder="1" applyAlignment="1">
      <alignment horizontal="center" vertical="center"/>
    </xf>
    <xf numFmtId="4" fontId="42" fillId="25" borderId="22" xfId="2" applyNumberFormat="1" applyFont="1" applyFill="1" applyBorder="1" applyAlignment="1">
      <alignment horizontal="center" vertical="center"/>
    </xf>
    <xf numFmtId="4" fontId="42" fillId="25" borderId="6" xfId="2" applyNumberFormat="1" applyFont="1" applyFill="1" applyBorder="1" applyAlignment="1">
      <alignment horizontal="center" vertical="center"/>
    </xf>
    <xf numFmtId="4" fontId="42" fillId="25" borderId="21" xfId="0" applyNumberFormat="1" applyFont="1" applyFill="1" applyBorder="1" applyAlignment="1">
      <alignment horizontal="center" vertical="center" wrapText="1"/>
    </xf>
    <xf numFmtId="4" fontId="42" fillId="25" borderId="1" xfId="0" applyNumberFormat="1" applyFont="1" applyFill="1" applyBorder="1" applyAlignment="1">
      <alignment horizontal="center" vertical="center" wrapText="1"/>
    </xf>
    <xf numFmtId="4" fontId="42" fillId="25" borderId="2" xfId="0" applyNumberFormat="1" applyFont="1" applyFill="1" applyBorder="1" applyAlignment="1">
      <alignment horizontal="center" vertical="center" wrapText="1"/>
    </xf>
    <xf numFmtId="0" fontId="42" fillId="25" borderId="0" xfId="0" applyFont="1" applyFill="1" applyBorder="1"/>
    <xf numFmtId="49" fontId="41" fillId="26" borderId="35" xfId="0" applyNumberFormat="1" applyFont="1" applyFill="1" applyBorder="1" applyAlignment="1">
      <alignment horizontal="center" vertical="top"/>
    </xf>
    <xf numFmtId="0" fontId="41" fillId="26" borderId="21" xfId="0" applyFont="1" applyFill="1" applyBorder="1" applyAlignment="1">
      <alignment horizontal="left" vertical="top" wrapText="1"/>
    </xf>
    <xf numFmtId="0" fontId="41" fillId="26" borderId="2" xfId="0" applyFont="1" applyFill="1" applyBorder="1" applyAlignment="1">
      <alignment horizontal="center" vertical="center"/>
    </xf>
    <xf numFmtId="4" fontId="41" fillId="26" borderId="21" xfId="0" applyNumberFormat="1" applyFont="1" applyFill="1" applyBorder="1" applyAlignment="1">
      <alignment horizontal="center" vertical="center"/>
    </xf>
    <xf numFmtId="4" fontId="41" fillId="26" borderId="1" xfId="0" applyNumberFormat="1" applyFont="1" applyFill="1" applyBorder="1" applyAlignment="1">
      <alignment horizontal="center" vertical="center"/>
    </xf>
    <xf numFmtId="4" fontId="41" fillId="26" borderId="22" xfId="0" applyNumberFormat="1" applyFont="1" applyFill="1" applyBorder="1" applyAlignment="1">
      <alignment horizontal="center" vertical="center"/>
    </xf>
    <xf numFmtId="4" fontId="41" fillId="26" borderId="21" xfId="0" applyNumberFormat="1" applyFont="1" applyFill="1" applyBorder="1" applyAlignment="1">
      <alignment horizontal="center" vertical="center" wrapText="1"/>
    </xf>
    <xf numFmtId="4" fontId="41" fillId="26" borderId="1" xfId="0" applyNumberFormat="1" applyFont="1" applyFill="1" applyBorder="1" applyAlignment="1">
      <alignment horizontal="center" vertical="center" wrapText="1"/>
    </xf>
    <xf numFmtId="4" fontId="41" fillId="26" borderId="22" xfId="0" applyNumberFormat="1" applyFont="1" applyFill="1" applyBorder="1" applyAlignment="1">
      <alignment horizontal="center" vertical="center" wrapText="1"/>
    </xf>
    <xf numFmtId="49" fontId="41" fillId="26" borderId="41" xfId="0" applyNumberFormat="1" applyFont="1" applyFill="1" applyBorder="1" applyAlignment="1">
      <alignment horizontal="center" vertical="top"/>
    </xf>
    <xf numFmtId="2" fontId="41" fillId="26" borderId="38" xfId="0" applyNumberFormat="1" applyFont="1" applyFill="1" applyBorder="1" applyAlignment="1">
      <alignment horizontal="left" vertical="top" wrapText="1"/>
    </xf>
    <xf numFmtId="0" fontId="41" fillId="26" borderId="51" xfId="0" applyFont="1" applyFill="1" applyBorder="1" applyAlignment="1">
      <alignment horizontal="center" vertical="center"/>
    </xf>
    <xf numFmtId="4" fontId="41" fillId="26" borderId="32" xfId="0" applyNumberFormat="1" applyFont="1" applyFill="1" applyBorder="1" applyAlignment="1">
      <alignment horizontal="center" vertical="center"/>
    </xf>
    <xf numFmtId="4" fontId="41" fillId="26" borderId="33" xfId="0" applyNumberFormat="1" applyFont="1" applyFill="1" applyBorder="1" applyAlignment="1">
      <alignment horizontal="center" vertical="center"/>
    </xf>
    <xf numFmtId="4" fontId="41" fillId="26" borderId="34" xfId="0" applyNumberFormat="1" applyFont="1" applyFill="1" applyBorder="1" applyAlignment="1">
      <alignment horizontal="center" vertical="center"/>
    </xf>
    <xf numFmtId="4" fontId="41" fillId="26" borderId="32" xfId="0" applyNumberFormat="1" applyFont="1" applyFill="1" applyBorder="1" applyAlignment="1">
      <alignment horizontal="center" vertical="center" wrapText="1"/>
    </xf>
    <xf numFmtId="4" fontId="41" fillId="26" borderId="33" xfId="0" applyNumberFormat="1" applyFont="1" applyFill="1" applyBorder="1" applyAlignment="1">
      <alignment horizontal="center" vertical="center" wrapText="1"/>
    </xf>
    <xf numFmtId="4" fontId="41" fillId="26" borderId="51" xfId="0" applyNumberFormat="1" applyFont="1" applyFill="1" applyBorder="1" applyAlignment="1">
      <alignment horizontal="center" vertical="center" wrapText="1"/>
    </xf>
    <xf numFmtId="4" fontId="41" fillId="26" borderId="34" xfId="0" applyNumberFormat="1" applyFont="1" applyFill="1" applyBorder="1" applyAlignment="1">
      <alignment horizontal="center" vertical="center" wrapText="1"/>
    </xf>
    <xf numFmtId="49" fontId="41" fillId="26" borderId="38" xfId="0" applyNumberFormat="1" applyFont="1" applyFill="1" applyBorder="1" applyAlignment="1">
      <alignment horizontal="center" vertical="top"/>
    </xf>
    <xf numFmtId="49" fontId="41" fillId="26" borderId="43" xfId="0" applyNumberFormat="1" applyFont="1" applyFill="1" applyBorder="1" applyAlignment="1">
      <alignment horizontal="center" vertical="top"/>
    </xf>
    <xf numFmtId="2" fontId="41" fillId="26" borderId="53" xfId="0" applyNumberFormat="1" applyFont="1" applyFill="1" applyBorder="1" applyAlignment="1">
      <alignment horizontal="left" vertical="top" wrapText="1"/>
    </xf>
    <xf numFmtId="0" fontId="41" fillId="26" borderId="29" xfId="0" applyFont="1" applyFill="1" applyBorder="1" applyAlignment="1">
      <alignment horizontal="center" vertical="center"/>
    </xf>
    <xf numFmtId="4" fontId="41" fillId="26" borderId="6" xfId="0" applyNumberFormat="1" applyFont="1" applyFill="1" applyBorder="1" applyAlignment="1">
      <alignment horizontal="center" vertical="center"/>
    </xf>
    <xf numFmtId="4" fontId="3" fillId="26" borderId="21" xfId="0" applyNumberFormat="1" applyFont="1" applyFill="1" applyBorder="1" applyAlignment="1">
      <alignment horizontal="center" vertical="center" wrapText="1"/>
    </xf>
    <xf numFmtId="4" fontId="3" fillId="26" borderId="1" xfId="0" applyNumberFormat="1" applyFont="1" applyFill="1" applyBorder="1" applyAlignment="1">
      <alignment horizontal="center" vertical="center" wrapText="1"/>
    </xf>
    <xf numFmtId="4" fontId="3" fillId="26" borderId="2" xfId="0" applyNumberFormat="1" applyFont="1" applyFill="1" applyBorder="1" applyAlignment="1">
      <alignment horizontal="center" vertical="center" wrapText="1"/>
    </xf>
    <xf numFmtId="4" fontId="3" fillId="26" borderId="22" xfId="0" applyNumberFormat="1" applyFont="1" applyFill="1" applyBorder="1" applyAlignment="1">
      <alignment horizontal="center" vertical="center" wrapText="1"/>
    </xf>
    <xf numFmtId="0" fontId="41" fillId="26" borderId="34" xfId="0" applyFont="1" applyFill="1" applyBorder="1" applyAlignment="1">
      <alignment horizontal="center" vertical="center"/>
    </xf>
    <xf numFmtId="4" fontId="41" fillId="26" borderId="32" xfId="2" applyNumberFormat="1" applyFont="1" applyFill="1" applyBorder="1" applyAlignment="1">
      <alignment horizontal="center" vertical="center"/>
    </xf>
    <xf numFmtId="4" fontId="41" fillId="26" borderId="33" xfId="2" applyNumberFormat="1" applyFont="1" applyFill="1" applyBorder="1" applyAlignment="1">
      <alignment horizontal="center" vertical="center"/>
    </xf>
    <xf numFmtId="4" fontId="41" fillId="26" borderId="51" xfId="2" applyNumberFormat="1" applyFont="1" applyFill="1" applyBorder="1" applyAlignment="1">
      <alignment horizontal="center" vertical="center"/>
    </xf>
    <xf numFmtId="4" fontId="41" fillId="26" borderId="34" xfId="2" applyNumberFormat="1" applyFont="1" applyFill="1" applyBorder="1" applyAlignment="1">
      <alignment horizontal="center" vertical="center"/>
    </xf>
    <xf numFmtId="4" fontId="41" fillId="26" borderId="30" xfId="2" applyNumberFormat="1" applyFont="1" applyFill="1" applyBorder="1" applyAlignment="1">
      <alignment horizontal="center" vertical="center"/>
    </xf>
    <xf numFmtId="4" fontId="41" fillId="26" borderId="5" xfId="2" applyNumberFormat="1" applyFont="1" applyFill="1" applyBorder="1" applyAlignment="1">
      <alignment horizontal="center" vertical="center"/>
    </xf>
    <xf numFmtId="4" fontId="41" fillId="26" borderId="29" xfId="2" applyNumberFormat="1" applyFont="1" applyFill="1" applyBorder="1" applyAlignment="1">
      <alignment horizontal="center" vertical="center"/>
    </xf>
    <xf numFmtId="4" fontId="41" fillId="26" borderId="30" xfId="0" applyNumberFormat="1" applyFont="1" applyFill="1" applyBorder="1" applyAlignment="1">
      <alignment horizontal="center" vertical="center" wrapText="1"/>
    </xf>
    <xf numFmtId="4" fontId="41" fillId="26" borderId="5" xfId="0" applyNumberFormat="1" applyFont="1" applyFill="1" applyBorder="1" applyAlignment="1">
      <alignment horizontal="center" vertical="center" wrapText="1"/>
    </xf>
    <xf numFmtId="4" fontId="41" fillId="26" borderId="29" xfId="0" applyNumberFormat="1" applyFont="1" applyFill="1" applyBorder="1" applyAlignment="1">
      <alignment horizontal="center" vertical="center" wrapText="1"/>
    </xf>
    <xf numFmtId="49" fontId="32" fillId="26" borderId="43" xfId="0" applyNumberFormat="1" applyFont="1" applyFill="1" applyBorder="1" applyAlignment="1">
      <alignment horizontal="center" vertical="top"/>
    </xf>
    <xf numFmtId="2" fontId="32" fillId="26" borderId="53" xfId="0" applyNumberFormat="1" applyFont="1" applyFill="1" applyBorder="1" applyAlignment="1">
      <alignment horizontal="left" vertical="top" wrapText="1"/>
    </xf>
    <xf numFmtId="0" fontId="32" fillId="26" borderId="24" xfId="0" applyFont="1" applyFill="1" applyBorder="1" applyAlignment="1">
      <alignment horizontal="center" vertical="center"/>
    </xf>
    <xf numFmtId="4" fontId="32" fillId="26" borderId="23" xfId="0" applyNumberFormat="1" applyFont="1" applyFill="1" applyBorder="1" applyAlignment="1">
      <alignment horizontal="center" vertical="center"/>
    </xf>
    <xf numFmtId="4" fontId="32" fillId="26" borderId="5" xfId="0" applyNumberFormat="1" applyFont="1" applyFill="1" applyBorder="1" applyAlignment="1">
      <alignment horizontal="center" vertical="center"/>
    </xf>
    <xf numFmtId="4" fontId="32" fillId="26" borderId="24" xfId="0" applyNumberFormat="1" applyFont="1" applyFill="1" applyBorder="1" applyAlignment="1">
      <alignment horizontal="center" vertical="center"/>
    </xf>
    <xf numFmtId="4" fontId="32" fillId="26" borderId="53" xfId="0" applyNumberFormat="1" applyFont="1" applyFill="1" applyBorder="1" applyAlignment="1">
      <alignment horizontal="center" vertical="center"/>
    </xf>
    <xf numFmtId="4" fontId="32" fillId="26" borderId="51" xfId="0" applyNumberFormat="1" applyFont="1" applyFill="1" applyBorder="1" applyAlignment="1">
      <alignment horizontal="center" vertical="center"/>
    </xf>
    <xf numFmtId="4" fontId="32" fillId="26" borderId="34" xfId="0" applyNumberFormat="1" applyFont="1" applyFill="1" applyBorder="1" applyAlignment="1">
      <alignment horizontal="center" vertical="center"/>
    </xf>
    <xf numFmtId="4" fontId="32" fillId="26" borderId="23" xfId="0" applyNumberFormat="1" applyFont="1" applyFill="1" applyBorder="1" applyAlignment="1">
      <alignment horizontal="center" vertical="center" wrapText="1"/>
    </xf>
    <xf numFmtId="4" fontId="32" fillId="26" borderId="5" xfId="0" applyNumberFormat="1" applyFont="1" applyFill="1" applyBorder="1" applyAlignment="1">
      <alignment horizontal="center" vertical="center" wrapText="1"/>
    </xf>
    <xf numFmtId="4" fontId="32" fillId="26" borderId="24" xfId="0" applyNumberFormat="1" applyFont="1" applyFill="1" applyBorder="1" applyAlignment="1">
      <alignment horizontal="center" vertical="center" wrapText="1"/>
    </xf>
    <xf numFmtId="4" fontId="3" fillId="26" borderId="23" xfId="0" applyNumberFormat="1" applyFont="1" applyFill="1" applyBorder="1" applyAlignment="1">
      <alignment horizontal="center" vertical="center" wrapText="1"/>
    </xf>
    <xf numFmtId="4" fontId="3" fillId="26" borderId="5" xfId="0" applyNumberFormat="1" applyFont="1" applyFill="1" applyBorder="1" applyAlignment="1">
      <alignment horizontal="center" vertical="center" wrapText="1"/>
    </xf>
    <xf numFmtId="4" fontId="3" fillId="26" borderId="24" xfId="0" applyNumberFormat="1" applyFont="1" applyFill="1" applyBorder="1" applyAlignment="1">
      <alignment horizontal="center" vertical="center" wrapText="1"/>
    </xf>
    <xf numFmtId="4" fontId="41" fillId="26" borderId="39" xfId="2" applyNumberFormat="1" applyFont="1" applyFill="1" applyBorder="1" applyAlignment="1">
      <alignment horizontal="center" vertical="center"/>
    </xf>
    <xf numFmtId="4" fontId="3" fillId="25" borderId="9" xfId="0" applyNumberFormat="1" applyFont="1" applyFill="1" applyBorder="1" applyAlignment="1" applyProtection="1">
      <alignment horizontal="center" vertical="center" wrapText="1"/>
    </xf>
    <xf numFmtId="4" fontId="41" fillId="26" borderId="1" xfId="2" applyNumberFormat="1" applyFont="1" applyFill="1" applyBorder="1" applyAlignment="1">
      <alignment horizontal="center" vertical="center"/>
    </xf>
    <xf numFmtId="4" fontId="3" fillId="25" borderId="71" xfId="2" applyNumberFormat="1" applyFont="1" applyFill="1" applyBorder="1" applyAlignment="1">
      <alignment horizontal="center" vertical="center"/>
    </xf>
    <xf numFmtId="49" fontId="3" fillId="25" borderId="36" xfId="0" applyNumberFormat="1" applyFont="1" applyFill="1" applyBorder="1" applyAlignment="1">
      <alignment horizontal="center" vertical="top"/>
    </xf>
    <xf numFmtId="2" fontId="3" fillId="25" borderId="25" xfId="0" applyNumberFormat="1" applyFont="1" applyFill="1" applyBorder="1" applyAlignment="1">
      <alignment horizontal="left" vertical="top" wrapText="1"/>
    </xf>
    <xf numFmtId="49" fontId="3" fillId="25" borderId="50" xfId="0" applyNumberFormat="1" applyFont="1" applyFill="1" applyBorder="1" applyAlignment="1">
      <alignment horizontal="center" vertical="top"/>
    </xf>
    <xf numFmtId="2" fontId="3" fillId="25" borderId="50" xfId="0" applyNumberFormat="1" applyFont="1" applyFill="1" applyBorder="1" applyAlignment="1">
      <alignment horizontal="left" vertical="top" wrapText="1"/>
    </xf>
    <xf numFmtId="0" fontId="3" fillId="25" borderId="28" xfId="0" applyFont="1" applyFill="1" applyBorder="1" applyAlignment="1">
      <alignment horizontal="center" vertical="center"/>
    </xf>
    <xf numFmtId="4" fontId="3" fillId="25" borderId="4" xfId="2" applyNumberFormat="1" applyFont="1" applyFill="1" applyBorder="1" applyAlignment="1">
      <alignment horizontal="center" vertical="center"/>
    </xf>
    <xf numFmtId="4" fontId="3" fillId="25" borderId="9" xfId="2" applyNumberFormat="1" applyFont="1" applyFill="1" applyBorder="1" applyAlignment="1">
      <alignment horizontal="center" vertical="center"/>
    </xf>
    <xf numFmtId="4" fontId="3" fillId="25" borderId="8" xfId="0" applyNumberFormat="1" applyFont="1" applyFill="1" applyBorder="1" applyAlignment="1">
      <alignment horizontal="center" vertical="center" wrapText="1"/>
    </xf>
    <xf numFmtId="4" fontId="3" fillId="25" borderId="9" xfId="0" applyNumberFormat="1" applyFont="1" applyFill="1" applyBorder="1" applyAlignment="1">
      <alignment horizontal="center" vertical="center" wrapText="1"/>
    </xf>
    <xf numFmtId="4" fontId="32" fillId="26" borderId="29" xfId="0" applyNumberFormat="1" applyFont="1" applyFill="1" applyBorder="1" applyAlignment="1">
      <alignment horizontal="center" vertical="center"/>
    </xf>
    <xf numFmtId="49" fontId="41" fillId="26" borderId="32" xfId="0" applyNumberFormat="1" applyFont="1" applyFill="1" applyBorder="1" applyAlignment="1">
      <alignment horizontal="center" vertical="center"/>
    </xf>
    <xf numFmtId="49" fontId="41" fillId="26" borderId="38" xfId="0" applyNumberFormat="1" applyFont="1" applyFill="1" applyBorder="1" applyAlignment="1">
      <alignment horizontal="center" vertical="center"/>
    </xf>
    <xf numFmtId="2" fontId="41" fillId="26" borderId="32" xfId="0" applyNumberFormat="1" applyFont="1" applyFill="1" applyBorder="1" applyAlignment="1">
      <alignment horizontal="left" vertical="center" wrapText="1"/>
    </xf>
    <xf numFmtId="4" fontId="41" fillId="26" borderId="37" xfId="2" applyNumberFormat="1" applyFont="1" applyFill="1" applyBorder="1" applyAlignment="1">
      <alignment horizontal="center" vertical="center"/>
    </xf>
    <xf numFmtId="4" fontId="41" fillId="26" borderId="37" xfId="0" applyNumberFormat="1" applyFont="1" applyFill="1" applyBorder="1" applyAlignment="1">
      <alignment horizontal="center" vertical="center" wrapText="1"/>
    </xf>
    <xf numFmtId="4" fontId="3" fillId="25" borderId="31" xfId="2" applyNumberFormat="1" applyFont="1" applyFill="1" applyBorder="1" applyAlignment="1">
      <alignment horizontal="center" vertical="center"/>
    </xf>
    <xf numFmtId="4" fontId="3" fillId="25" borderId="54" xfId="2" applyNumberFormat="1" applyFont="1" applyFill="1" applyBorder="1" applyAlignment="1">
      <alignment horizontal="center" vertical="center"/>
    </xf>
    <xf numFmtId="4" fontId="3" fillId="25" borderId="31" xfId="0" applyNumberFormat="1" applyFont="1" applyFill="1" applyBorder="1" applyAlignment="1">
      <alignment horizontal="center" vertical="center" wrapText="1"/>
    </xf>
    <xf numFmtId="49" fontId="32" fillId="26" borderId="41" xfId="0" applyNumberFormat="1" applyFont="1" applyFill="1" applyBorder="1" applyAlignment="1">
      <alignment horizontal="center" vertical="top"/>
    </xf>
    <xf numFmtId="2" fontId="32" fillId="26" borderId="38" xfId="0" applyNumberFormat="1" applyFont="1" applyFill="1" applyBorder="1" applyAlignment="1">
      <alignment horizontal="left" vertical="top" wrapText="1"/>
    </xf>
    <xf numFmtId="0" fontId="32" fillId="26" borderId="34" xfId="0" applyFont="1" applyFill="1" applyBorder="1" applyAlignment="1">
      <alignment vertical="center"/>
    </xf>
    <xf numFmtId="4" fontId="32" fillId="26" borderId="39" xfId="0" applyNumberFormat="1" applyFont="1" applyFill="1" applyBorder="1" applyAlignment="1">
      <alignment horizontal="center" vertical="center"/>
    </xf>
    <xf numFmtId="4" fontId="32" fillId="26" borderId="38" xfId="0" applyNumberFormat="1" applyFont="1" applyFill="1" applyBorder="1" applyAlignment="1">
      <alignment horizontal="center" vertical="center"/>
    </xf>
    <xf numFmtId="4" fontId="32" fillId="26" borderId="32" xfId="0" applyNumberFormat="1" applyFont="1" applyFill="1" applyBorder="1" applyAlignment="1">
      <alignment horizontal="center" vertical="center" wrapText="1"/>
    </xf>
    <xf numFmtId="4" fontId="32" fillId="26" borderId="33" xfId="0" applyNumberFormat="1" applyFont="1" applyFill="1" applyBorder="1" applyAlignment="1">
      <alignment horizontal="center" vertical="center" wrapText="1"/>
    </xf>
    <xf numFmtId="4" fontId="32" fillId="26" borderId="34" xfId="0" applyNumberFormat="1" applyFont="1" applyFill="1" applyBorder="1" applyAlignment="1">
      <alignment horizontal="center" vertical="center" wrapText="1"/>
    </xf>
    <xf numFmtId="4" fontId="32" fillId="26" borderId="30" xfId="0" applyNumberFormat="1" applyFont="1" applyFill="1" applyBorder="1" applyAlignment="1">
      <alignment horizontal="center" vertical="center" wrapText="1"/>
    </xf>
    <xf numFmtId="49" fontId="32" fillId="26" borderId="38" xfId="0" applyNumberFormat="1" applyFont="1" applyFill="1" applyBorder="1" applyAlignment="1">
      <alignment horizontal="center" vertical="top"/>
    </xf>
    <xf numFmtId="0" fontId="32" fillId="26" borderId="34" xfId="0" applyFont="1" applyFill="1" applyBorder="1" applyAlignment="1">
      <alignment horizontal="center" vertical="center"/>
    </xf>
    <xf numFmtId="4" fontId="32" fillId="26" borderId="37" xfId="0" applyNumberFormat="1" applyFont="1" applyFill="1" applyBorder="1" applyAlignment="1">
      <alignment horizontal="center" vertical="center" wrapText="1"/>
    </xf>
    <xf numFmtId="49" fontId="41" fillId="26" borderId="53" xfId="0" applyNumberFormat="1" applyFont="1" applyFill="1" applyBorder="1" applyAlignment="1">
      <alignment horizontal="center" vertical="top"/>
    </xf>
    <xf numFmtId="0" fontId="41" fillId="26" borderId="24" xfId="0" applyFont="1" applyFill="1" applyBorder="1" applyAlignment="1">
      <alignment horizontal="center" vertical="center"/>
    </xf>
    <xf numFmtId="4" fontId="41" fillId="26" borderId="23" xfId="2" applyNumberFormat="1" applyFont="1" applyFill="1" applyBorder="1" applyAlignment="1">
      <alignment horizontal="center" vertical="center"/>
    </xf>
    <xf numFmtId="4" fontId="41" fillId="26" borderId="23" xfId="0" applyNumberFormat="1" applyFont="1" applyFill="1" applyBorder="1" applyAlignment="1">
      <alignment horizontal="center" vertical="center" wrapText="1"/>
    </xf>
    <xf numFmtId="4" fontId="41" fillId="26" borderId="24" xfId="0" applyNumberFormat="1" applyFont="1" applyFill="1" applyBorder="1" applyAlignment="1">
      <alignment horizontal="center" vertical="center" wrapText="1"/>
    </xf>
    <xf numFmtId="4" fontId="41" fillId="26" borderId="24" xfId="2" applyNumberFormat="1" applyFont="1" applyFill="1" applyBorder="1" applyAlignment="1">
      <alignment horizontal="center" vertical="center"/>
    </xf>
    <xf numFmtId="0" fontId="32" fillId="26" borderId="51" xfId="0" applyFont="1" applyFill="1" applyBorder="1" applyAlignment="1">
      <alignment horizontal="center" vertical="center"/>
    </xf>
    <xf numFmtId="4" fontId="32" fillId="26" borderId="32" xfId="0" applyNumberFormat="1" applyFont="1" applyFill="1" applyBorder="1" applyAlignment="1">
      <alignment horizontal="center" vertical="center"/>
    </xf>
    <xf numFmtId="4" fontId="32" fillId="26" borderId="33" xfId="0" applyNumberFormat="1" applyFont="1" applyFill="1" applyBorder="1" applyAlignment="1">
      <alignment horizontal="center" vertical="center"/>
    </xf>
    <xf numFmtId="2" fontId="41" fillId="26" borderId="35" xfId="0" applyNumberFormat="1" applyFont="1" applyFill="1" applyBorder="1" applyAlignment="1">
      <alignment horizontal="left" vertical="top" wrapText="1"/>
    </xf>
    <xf numFmtId="4" fontId="41" fillId="26" borderId="21" xfId="2" applyNumberFormat="1" applyFont="1" applyFill="1" applyBorder="1" applyAlignment="1">
      <alignment horizontal="center" vertical="center"/>
    </xf>
    <xf numFmtId="4" fontId="41" fillId="26" borderId="22" xfId="2" applyNumberFormat="1" applyFont="1" applyFill="1" applyBorder="1" applyAlignment="1">
      <alignment horizontal="center" vertical="center"/>
    </xf>
    <xf numFmtId="49" fontId="32" fillId="26" borderId="53" xfId="0" applyNumberFormat="1" applyFont="1" applyFill="1" applyBorder="1" applyAlignment="1">
      <alignment horizontal="center" vertical="top"/>
    </xf>
    <xf numFmtId="2" fontId="32" fillId="26" borderId="23" xfId="0" applyNumberFormat="1" applyFont="1" applyFill="1" applyBorder="1" applyAlignment="1">
      <alignment horizontal="left" vertical="top" wrapText="1"/>
    </xf>
    <xf numFmtId="3" fontId="3" fillId="25" borderId="25" xfId="2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1" xfId="0" applyFont="1" applyFill="1" applyBorder="1" applyAlignment="1">
      <alignment horizontal="center" vertical="center" wrapText="1"/>
    </xf>
    <xf numFmtId="2" fontId="34" fillId="0" borderId="1" xfId="0" applyNumberFormat="1" applyFont="1" applyFill="1" applyBorder="1" applyAlignment="1">
      <alignment horizontal="center" vertical="center" wrapText="1"/>
    </xf>
    <xf numFmtId="2" fontId="34" fillId="0" borderId="2" xfId="0" applyNumberFormat="1" applyFont="1" applyFill="1" applyBorder="1" applyAlignment="1">
      <alignment horizontal="center" vertical="center" wrapText="1"/>
    </xf>
    <xf numFmtId="2" fontId="34" fillId="0" borderId="3" xfId="0" applyNumberFormat="1" applyFont="1" applyFill="1" applyBorder="1" applyAlignment="1">
      <alignment horizontal="center" vertical="center" wrapText="1"/>
    </xf>
    <xf numFmtId="2" fontId="34" fillId="0" borderId="6" xfId="0" applyNumberFormat="1" applyFont="1" applyFill="1" applyBorder="1" applyAlignment="1">
      <alignment horizontal="center" vertical="center" wrapText="1"/>
    </xf>
    <xf numFmtId="49" fontId="39" fillId="25" borderId="59" xfId="0" applyNumberFormat="1" applyFont="1" applyFill="1" applyBorder="1" applyAlignment="1">
      <alignment horizontal="center" vertical="center" wrapText="1"/>
    </xf>
    <xf numFmtId="0" fontId="39" fillId="25" borderId="65" xfId="0" applyFont="1" applyFill="1" applyBorder="1" applyAlignment="1">
      <alignment horizontal="center" vertical="center"/>
    </xf>
    <xf numFmtId="0" fontId="39" fillId="25" borderId="66" xfId="0" applyFont="1" applyFill="1" applyBorder="1" applyAlignment="1">
      <alignment horizontal="center" vertical="center"/>
    </xf>
    <xf numFmtId="0" fontId="39" fillId="25" borderId="67" xfId="0" applyFont="1" applyFill="1" applyBorder="1" applyAlignment="1">
      <alignment horizontal="center" vertical="center"/>
    </xf>
    <xf numFmtId="0" fontId="41" fillId="25" borderId="32" xfId="0" applyFont="1" applyFill="1" applyBorder="1" applyAlignment="1">
      <alignment horizontal="left" vertical="center" wrapText="1"/>
    </xf>
    <xf numFmtId="0" fontId="41" fillId="25" borderId="51" xfId="0" applyFont="1" applyFill="1" applyBorder="1" applyAlignment="1">
      <alignment horizontal="left" vertical="center" wrapText="1"/>
    </xf>
    <xf numFmtId="49" fontId="3" fillId="25" borderId="38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35" xfId="0" applyNumberFormat="1" applyFont="1" applyFill="1" applyBorder="1" applyAlignment="1" applyProtection="1">
      <alignment horizontal="center" vertical="center" wrapText="1"/>
      <protection locked="0"/>
    </xf>
    <xf numFmtId="0" fontId="3" fillId="25" borderId="34" xfId="0" applyFont="1" applyFill="1" applyBorder="1" applyAlignment="1">
      <alignment horizontal="center" vertical="center" wrapText="1"/>
    </xf>
    <xf numFmtId="0" fontId="3" fillId="25" borderId="22" xfId="0" applyFont="1" applyFill="1" applyBorder="1" applyAlignment="1">
      <alignment horizontal="center" vertical="center" wrapText="1"/>
    </xf>
    <xf numFmtId="4" fontId="32" fillId="25" borderId="38" xfId="2" applyNumberFormat="1" applyFont="1" applyFill="1" applyBorder="1" applyAlignment="1">
      <alignment horizontal="center" vertical="center" wrapText="1"/>
    </xf>
    <xf numFmtId="4" fontId="32" fillId="25" borderId="39" xfId="2" applyNumberFormat="1" applyFont="1" applyFill="1" applyBorder="1" applyAlignment="1">
      <alignment horizontal="center" vertical="center" wrapText="1"/>
    </xf>
    <xf numFmtId="4" fontId="32" fillId="25" borderId="40" xfId="2" applyNumberFormat="1" applyFont="1" applyFill="1" applyBorder="1" applyAlignment="1">
      <alignment horizontal="center" vertical="center" wrapText="1"/>
    </xf>
    <xf numFmtId="0" fontId="32" fillId="25" borderId="38" xfId="0" applyFont="1" applyFill="1" applyBorder="1" applyAlignment="1">
      <alignment horizontal="center" vertical="center" wrapText="1"/>
    </xf>
    <xf numFmtId="0" fontId="32" fillId="25" borderId="39" xfId="0" applyFont="1" applyFill="1" applyBorder="1" applyAlignment="1">
      <alignment horizontal="center" vertical="center" wrapText="1"/>
    </xf>
    <xf numFmtId="0" fontId="32" fillId="25" borderId="40" xfId="0" applyFont="1" applyFill="1" applyBorder="1" applyAlignment="1">
      <alignment horizontal="center" vertical="center" wrapText="1"/>
    </xf>
    <xf numFmtId="2" fontId="32" fillId="25" borderId="32" xfId="0" applyNumberFormat="1" applyFont="1" applyFill="1" applyBorder="1" applyAlignment="1">
      <alignment horizontal="center" vertical="center" wrapText="1"/>
    </xf>
    <xf numFmtId="2" fontId="32" fillId="25" borderId="33" xfId="0" applyNumberFormat="1" applyFont="1" applyFill="1" applyBorder="1" applyAlignment="1">
      <alignment horizontal="center" vertical="center" wrapText="1"/>
    </xf>
    <xf numFmtId="2" fontId="32" fillId="25" borderId="34" xfId="0" applyNumberFormat="1" applyFont="1" applyFill="1" applyBorder="1" applyAlignment="1">
      <alignment horizontal="center" vertical="center" wrapText="1"/>
    </xf>
    <xf numFmtId="165" fontId="32" fillId="25" borderId="38" xfId="0" applyNumberFormat="1" applyFont="1" applyFill="1" applyBorder="1" applyAlignment="1">
      <alignment horizontal="center" vertical="center" wrapText="1"/>
    </xf>
    <xf numFmtId="165" fontId="32" fillId="25" borderId="39" xfId="0" applyNumberFormat="1" applyFont="1" applyFill="1" applyBorder="1" applyAlignment="1">
      <alignment horizontal="center" vertical="center" wrapText="1"/>
    </xf>
    <xf numFmtId="165" fontId="32" fillId="25" borderId="40" xfId="0" applyNumberFormat="1" applyFont="1" applyFill="1" applyBorder="1" applyAlignment="1">
      <alignment horizontal="center" vertical="center" wrapText="1"/>
    </xf>
    <xf numFmtId="2" fontId="32" fillId="25" borderId="38" xfId="0" applyNumberFormat="1" applyFont="1" applyFill="1" applyBorder="1" applyAlignment="1">
      <alignment horizontal="center" vertical="center" wrapText="1"/>
    </xf>
    <xf numFmtId="2" fontId="32" fillId="25" borderId="39" xfId="0" applyNumberFormat="1" applyFont="1" applyFill="1" applyBorder="1" applyAlignment="1">
      <alignment horizontal="center" vertical="center" wrapText="1"/>
    </xf>
    <xf numFmtId="2" fontId="32" fillId="25" borderId="40" xfId="0" applyNumberFormat="1" applyFont="1" applyFill="1" applyBorder="1" applyAlignment="1">
      <alignment horizontal="center" vertical="center" wrapText="1"/>
    </xf>
    <xf numFmtId="49" fontId="3" fillId="25" borderId="72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43" xfId="0" applyNumberFormat="1" applyFont="1" applyFill="1" applyBorder="1" applyAlignment="1" applyProtection="1">
      <alignment horizontal="center" vertical="center" wrapText="1"/>
      <protection locked="0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380" t="s">
        <v>43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</row>
    <row r="2" spans="1:14" ht="32.25" customHeight="1" x14ac:dyDescent="0.25">
      <c r="A2" s="382" t="s">
        <v>0</v>
      </c>
      <c r="B2" s="1" t="s">
        <v>1</v>
      </c>
      <c r="C2" s="383" t="s">
        <v>18</v>
      </c>
      <c r="D2" s="384" t="s">
        <v>40</v>
      </c>
      <c r="E2" s="384"/>
      <c r="F2" s="384"/>
      <c r="G2" s="385" t="s">
        <v>48</v>
      </c>
      <c r="H2" s="385"/>
      <c r="I2" s="385"/>
      <c r="J2" s="386" t="s">
        <v>46</v>
      </c>
      <c r="K2" s="387"/>
      <c r="L2" s="388"/>
      <c r="M2" s="389" t="s">
        <v>41</v>
      </c>
      <c r="N2" s="389" t="s">
        <v>42</v>
      </c>
    </row>
    <row r="3" spans="1:14" ht="25.5" x14ac:dyDescent="0.25">
      <c r="A3" s="382"/>
      <c r="B3" s="2" t="s">
        <v>2</v>
      </c>
      <c r="C3" s="383"/>
      <c r="D3" s="3" t="s">
        <v>24</v>
      </c>
      <c r="E3" s="3" t="s">
        <v>25</v>
      </c>
      <c r="F3" s="3" t="s">
        <v>26</v>
      </c>
      <c r="G3" s="3" t="s">
        <v>24</v>
      </c>
      <c r="H3" s="3" t="s">
        <v>25</v>
      </c>
      <c r="I3" s="3" t="s">
        <v>26</v>
      </c>
      <c r="J3" s="3" t="s">
        <v>24</v>
      </c>
      <c r="K3" s="3" t="s">
        <v>25</v>
      </c>
      <c r="L3" s="3" t="s">
        <v>26</v>
      </c>
      <c r="M3" s="390"/>
      <c r="N3" s="390"/>
    </row>
    <row r="4" spans="1:14" x14ac:dyDescent="0.25">
      <c r="A4" s="4" t="s">
        <v>4</v>
      </c>
      <c r="B4" s="5">
        <v>2</v>
      </c>
      <c r="C4" s="6">
        <v>3</v>
      </c>
      <c r="D4" s="6">
        <v>4</v>
      </c>
      <c r="E4" s="5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</row>
    <row r="5" spans="1:14" ht="70.5" customHeight="1" x14ac:dyDescent="0.25">
      <c r="A5" s="7">
        <v>1</v>
      </c>
      <c r="B5" s="379" t="s">
        <v>44</v>
      </c>
      <c r="C5" s="379"/>
      <c r="D5" s="8">
        <f>SUM(D6:D7)</f>
        <v>9048313</v>
      </c>
      <c r="E5" s="8">
        <f>SUM(E6:E7)</f>
        <v>0</v>
      </c>
      <c r="F5" s="8">
        <f t="shared" ref="F5" si="0">SUM(F6:F7)</f>
        <v>9048313</v>
      </c>
      <c r="G5" s="8">
        <f>SUM(G6:G7)</f>
        <v>3127240</v>
      </c>
      <c r="H5" s="8">
        <f>SUM(H6:H7)</f>
        <v>0</v>
      </c>
      <c r="I5" s="8">
        <f>SUM(I6:I7)</f>
        <v>3127240</v>
      </c>
      <c r="J5" s="8">
        <f>G5/D5*100</f>
        <v>34.561580705707243</v>
      </c>
      <c r="K5" s="8">
        <v>0</v>
      </c>
      <c r="L5" s="8">
        <f>I5/F5*100</f>
        <v>34.561580705707243</v>
      </c>
      <c r="M5" s="12">
        <f>SUM(M6:M7)</f>
        <v>9048313</v>
      </c>
      <c r="N5" s="8">
        <f>M5/D5*100</f>
        <v>100</v>
      </c>
    </row>
    <row r="6" spans="1:14" ht="58.5" customHeight="1" x14ac:dyDescent="0.25">
      <c r="A6" s="9" t="s">
        <v>6</v>
      </c>
      <c r="B6" s="10" t="s">
        <v>21</v>
      </c>
      <c r="C6" s="10" t="s">
        <v>47</v>
      </c>
      <c r="D6" s="10">
        <f t="shared" ref="D6:D7" si="1">E6+F6</f>
        <v>24540</v>
      </c>
      <c r="E6" s="10">
        <v>0</v>
      </c>
      <c r="F6" s="10">
        <v>24540</v>
      </c>
      <c r="G6" s="10">
        <f>H6+I6</f>
        <v>0</v>
      </c>
      <c r="H6" s="10">
        <v>0</v>
      </c>
      <c r="I6" s="10">
        <v>0</v>
      </c>
      <c r="J6" s="11">
        <f>G6/D6*100</f>
        <v>0</v>
      </c>
      <c r="K6" s="11">
        <v>0</v>
      </c>
      <c r="L6" s="11">
        <f>I6/F6*100</f>
        <v>0</v>
      </c>
      <c r="M6" s="13">
        <f>F6</f>
        <v>24540</v>
      </c>
      <c r="N6" s="11">
        <f>M6/D6*100</f>
        <v>100</v>
      </c>
    </row>
    <row r="7" spans="1:14" ht="34.5" customHeight="1" x14ac:dyDescent="0.25">
      <c r="A7" s="9" t="s">
        <v>7</v>
      </c>
      <c r="B7" s="10" t="s">
        <v>45</v>
      </c>
      <c r="C7" s="10" t="s">
        <v>47</v>
      </c>
      <c r="D7" s="10">
        <f t="shared" si="1"/>
        <v>9023773</v>
      </c>
      <c r="E7" s="10">
        <v>0</v>
      </c>
      <c r="F7" s="10">
        <v>9023773</v>
      </c>
      <c r="G7" s="10">
        <f t="shared" ref="G7" si="2">H7+I7</f>
        <v>3127240</v>
      </c>
      <c r="H7" s="10">
        <v>0</v>
      </c>
      <c r="I7" s="10">
        <v>3127240</v>
      </c>
      <c r="J7" s="11">
        <f>G7/D7*100</f>
        <v>34.655570347348053</v>
      </c>
      <c r="K7" s="11">
        <v>0</v>
      </c>
      <c r="L7" s="11">
        <f>I7/F7*100</f>
        <v>34.655570347348053</v>
      </c>
      <c r="M7" s="13">
        <f>F7</f>
        <v>9023773</v>
      </c>
      <c r="N7" s="11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398" t="s">
        <v>0</v>
      </c>
      <c r="B1" s="17" t="s">
        <v>1</v>
      </c>
      <c r="C1" s="399" t="s">
        <v>18</v>
      </c>
      <c r="D1" s="400" t="s">
        <v>59</v>
      </c>
      <c r="E1" s="400"/>
      <c r="F1" s="400"/>
      <c r="G1" s="400"/>
      <c r="H1" s="400" t="s">
        <v>60</v>
      </c>
      <c r="I1" s="400"/>
      <c r="J1" s="400"/>
      <c r="K1" s="400"/>
      <c r="L1" s="401" t="s">
        <v>70</v>
      </c>
      <c r="M1" s="402"/>
      <c r="N1" s="402"/>
      <c r="O1" s="403"/>
      <c r="P1" s="395" t="s">
        <v>61</v>
      </c>
      <c r="Q1" s="395"/>
      <c r="R1" s="395"/>
      <c r="S1" s="395"/>
      <c r="T1" s="395" t="s">
        <v>62</v>
      </c>
      <c r="U1" s="396"/>
      <c r="V1" s="396"/>
      <c r="W1" s="396"/>
    </row>
    <row r="2" spans="1:23" ht="22.5" x14ac:dyDescent="0.25">
      <c r="A2" s="398"/>
      <c r="B2" s="17" t="s">
        <v>2</v>
      </c>
      <c r="C2" s="399"/>
      <c r="D2" s="18" t="s">
        <v>24</v>
      </c>
      <c r="E2" s="18" t="s">
        <v>25</v>
      </c>
      <c r="F2" s="18" t="s">
        <v>49</v>
      </c>
      <c r="G2" s="18" t="s">
        <v>26</v>
      </c>
      <c r="H2" s="18" t="s">
        <v>24</v>
      </c>
      <c r="I2" s="18" t="s">
        <v>25</v>
      </c>
      <c r="J2" s="18" t="s">
        <v>49</v>
      </c>
      <c r="K2" s="18" t="s">
        <v>26</v>
      </c>
      <c r="L2" s="18" t="s">
        <v>24</v>
      </c>
      <c r="M2" s="18" t="s">
        <v>25</v>
      </c>
      <c r="N2" s="18" t="s">
        <v>49</v>
      </c>
      <c r="O2" s="18" t="s">
        <v>26</v>
      </c>
      <c r="P2" s="18" t="s">
        <v>24</v>
      </c>
      <c r="Q2" s="18" t="s">
        <v>25</v>
      </c>
      <c r="R2" s="18" t="s">
        <v>49</v>
      </c>
      <c r="S2" s="18" t="s">
        <v>26</v>
      </c>
      <c r="T2" s="18" t="s">
        <v>24</v>
      </c>
      <c r="U2" s="19" t="s">
        <v>25</v>
      </c>
      <c r="V2" s="18" t="s">
        <v>49</v>
      </c>
      <c r="W2" s="18" t="s">
        <v>26</v>
      </c>
    </row>
    <row r="3" spans="1:23" x14ac:dyDescent="0.25">
      <c r="A3" s="15" t="s">
        <v>4</v>
      </c>
      <c r="B3" s="15" t="s">
        <v>14</v>
      </c>
      <c r="C3" s="15" t="s">
        <v>28</v>
      </c>
      <c r="D3" s="15" t="s">
        <v>30</v>
      </c>
      <c r="E3" s="15" t="s">
        <v>16</v>
      </c>
      <c r="F3" s="15" t="s">
        <v>31</v>
      </c>
      <c r="G3" s="15" t="s">
        <v>31</v>
      </c>
      <c r="H3" s="15" t="s">
        <v>39</v>
      </c>
      <c r="I3" s="15" t="s">
        <v>32</v>
      </c>
      <c r="J3" s="15" t="s">
        <v>33</v>
      </c>
      <c r="K3" s="15" t="s">
        <v>34</v>
      </c>
      <c r="L3" s="15" t="s">
        <v>35</v>
      </c>
      <c r="M3" s="15" t="s">
        <v>36</v>
      </c>
      <c r="N3" s="15" t="s">
        <v>37</v>
      </c>
      <c r="O3" s="15" t="s">
        <v>38</v>
      </c>
      <c r="P3" s="15" t="s">
        <v>17</v>
      </c>
      <c r="Q3" s="15" t="s">
        <v>32</v>
      </c>
      <c r="R3" s="15" t="s">
        <v>58</v>
      </c>
      <c r="S3" s="15" t="s">
        <v>33</v>
      </c>
      <c r="T3" s="15" t="s">
        <v>34</v>
      </c>
      <c r="U3" s="15" t="s">
        <v>63</v>
      </c>
      <c r="V3" s="15" t="s">
        <v>52</v>
      </c>
      <c r="W3" s="15" t="s">
        <v>57</v>
      </c>
    </row>
    <row r="4" spans="1:23" x14ac:dyDescent="0.25">
      <c r="A4" s="397" t="s">
        <v>27</v>
      </c>
      <c r="B4" s="397"/>
      <c r="C4" s="397"/>
      <c r="D4" s="20">
        <f>D5+D7+D10+D12+D14</f>
        <v>184652.19499999998</v>
      </c>
      <c r="E4" s="20">
        <f t="shared" ref="E4:S4" si="0">E5+E7+E10+E12+E14</f>
        <v>157039.4</v>
      </c>
      <c r="F4" s="20">
        <f t="shared" si="0"/>
        <v>0</v>
      </c>
      <c r="G4" s="20">
        <f t="shared" si="0"/>
        <v>27612.795000000002</v>
      </c>
      <c r="H4" s="20">
        <f t="shared" si="0"/>
        <v>165482.53099999999</v>
      </c>
      <c r="I4" s="20">
        <f t="shared" si="0"/>
        <v>28216.291000000005</v>
      </c>
      <c r="J4" s="20">
        <f t="shared" si="0"/>
        <v>0</v>
      </c>
      <c r="K4" s="20">
        <f t="shared" si="0"/>
        <v>19077.455999999998</v>
      </c>
      <c r="L4" s="20">
        <f t="shared" si="0"/>
        <v>7375.1418100000001</v>
      </c>
      <c r="M4" s="20">
        <f t="shared" si="0"/>
        <v>0</v>
      </c>
      <c r="N4" s="20">
        <f t="shared" si="0"/>
        <v>0</v>
      </c>
      <c r="O4" s="20">
        <f t="shared" si="0"/>
        <v>7375.1418100000001</v>
      </c>
      <c r="P4" s="20">
        <f t="shared" si="0"/>
        <v>82223.705759999983</v>
      </c>
      <c r="Q4" s="20">
        <f t="shared" si="0"/>
        <v>66038.538280000008</v>
      </c>
      <c r="R4" s="20">
        <f t="shared" si="0"/>
        <v>0</v>
      </c>
      <c r="S4" s="20">
        <f t="shared" si="0"/>
        <v>16185.16748</v>
      </c>
      <c r="T4" s="20">
        <f>P4/D4*100</f>
        <v>44.528962008818787</v>
      </c>
      <c r="U4" s="20">
        <f t="shared" ref="U4:W16" si="1">Q4/E4*100</f>
        <v>42.052210005896619</v>
      </c>
      <c r="V4" s="20"/>
      <c r="W4" s="20">
        <f t="shared" si="1"/>
        <v>58.614738131362657</v>
      </c>
    </row>
    <row r="5" spans="1:23" s="30" customFormat="1" ht="34.5" customHeight="1" x14ac:dyDescent="0.25">
      <c r="A5" s="21">
        <v>1</v>
      </c>
      <c r="B5" s="379" t="s">
        <v>10</v>
      </c>
      <c r="C5" s="379"/>
      <c r="D5" s="20">
        <f>D6</f>
        <v>26153.7</v>
      </c>
      <c r="E5" s="20">
        <f t="shared" ref="E5:S5" si="2">E6</f>
        <v>24846</v>
      </c>
      <c r="F5" s="20">
        <f t="shared" si="2"/>
        <v>0</v>
      </c>
      <c r="G5" s="20">
        <f t="shared" si="2"/>
        <v>1307.7</v>
      </c>
      <c r="H5" s="20">
        <f t="shared" si="2"/>
        <v>0</v>
      </c>
      <c r="I5" s="20">
        <f t="shared" si="2"/>
        <v>0</v>
      </c>
      <c r="J5" s="20">
        <f t="shared" si="2"/>
        <v>0</v>
      </c>
      <c r="K5" s="20">
        <f t="shared" si="2"/>
        <v>0</v>
      </c>
      <c r="L5" s="20">
        <f t="shared" si="2"/>
        <v>0</v>
      </c>
      <c r="M5" s="20">
        <f t="shared" si="2"/>
        <v>0</v>
      </c>
      <c r="N5" s="20">
        <f t="shared" si="2"/>
        <v>0</v>
      </c>
      <c r="O5" s="20">
        <f t="shared" si="2"/>
        <v>0</v>
      </c>
      <c r="P5" s="20">
        <f t="shared" si="2"/>
        <v>0</v>
      </c>
      <c r="Q5" s="20">
        <f t="shared" si="2"/>
        <v>0</v>
      </c>
      <c r="R5" s="20">
        <f t="shared" si="2"/>
        <v>0</v>
      </c>
      <c r="S5" s="20">
        <f t="shared" si="2"/>
        <v>0</v>
      </c>
      <c r="T5" s="20">
        <f t="shared" ref="T5:U18" si="3">P5/D5*100</f>
        <v>0</v>
      </c>
      <c r="U5" s="20">
        <f t="shared" si="1"/>
        <v>0</v>
      </c>
      <c r="V5" s="20"/>
      <c r="W5" s="20">
        <f t="shared" si="1"/>
        <v>0</v>
      </c>
    </row>
    <row r="6" spans="1:23" s="30" customFormat="1" x14ac:dyDescent="0.25">
      <c r="A6" s="22" t="s">
        <v>7</v>
      </c>
      <c r="B6" s="23" t="s">
        <v>51</v>
      </c>
      <c r="C6" s="1" t="s">
        <v>56</v>
      </c>
      <c r="D6" s="24">
        <f t="shared" ref="D6" si="4">E6+G6</f>
        <v>26153.7</v>
      </c>
      <c r="E6" s="24">
        <v>24846</v>
      </c>
      <c r="F6" s="24">
        <v>0</v>
      </c>
      <c r="G6" s="24">
        <v>1307.7</v>
      </c>
      <c r="H6" s="24">
        <f>I6+J6+K6</f>
        <v>0</v>
      </c>
      <c r="I6" s="24">
        <v>0</v>
      </c>
      <c r="J6" s="24">
        <v>0</v>
      </c>
      <c r="K6" s="24">
        <v>0</v>
      </c>
      <c r="L6" s="24">
        <f t="shared" ref="L6" si="5">M6+O6</f>
        <v>0</v>
      </c>
      <c r="M6" s="24">
        <v>0</v>
      </c>
      <c r="N6" s="24">
        <v>0</v>
      </c>
      <c r="O6" s="24">
        <f>S6</f>
        <v>0</v>
      </c>
      <c r="P6" s="24">
        <f>Q6+R6+S6</f>
        <v>0</v>
      </c>
      <c r="Q6" s="24">
        <v>0</v>
      </c>
      <c r="R6" s="24">
        <v>0</v>
      </c>
      <c r="S6" s="24">
        <v>0</v>
      </c>
      <c r="T6" s="24">
        <f t="shared" si="3"/>
        <v>0</v>
      </c>
      <c r="U6" s="24">
        <f t="shared" si="1"/>
        <v>0</v>
      </c>
      <c r="V6" s="24"/>
      <c r="W6" s="24">
        <f t="shared" si="1"/>
        <v>0</v>
      </c>
    </row>
    <row r="7" spans="1:23" ht="37.5" customHeight="1" x14ac:dyDescent="0.25">
      <c r="A7" s="21" t="s">
        <v>14</v>
      </c>
      <c r="B7" s="379" t="s">
        <v>64</v>
      </c>
      <c r="C7" s="379"/>
      <c r="D7" s="20">
        <f>E7+F7+G7</f>
        <v>94522.269</v>
      </c>
      <c r="E7" s="20">
        <f>E8+E9</f>
        <v>89702.2</v>
      </c>
      <c r="F7" s="20">
        <f t="shared" ref="F7:G7" si="6">F8+F9</f>
        <v>0</v>
      </c>
      <c r="G7" s="20">
        <f t="shared" si="6"/>
        <v>4820.0689999999995</v>
      </c>
      <c r="H7" s="27">
        <f t="shared" ref="H7:H12" si="7">H8+H9+H10+H11</f>
        <v>80586.006999999998</v>
      </c>
      <c r="I7" s="26">
        <v>0</v>
      </c>
      <c r="J7" s="26">
        <v>0</v>
      </c>
      <c r="K7" s="26">
        <v>0</v>
      </c>
      <c r="L7" s="20">
        <f>M7+N7+O7</f>
        <v>1960.5039999999999</v>
      </c>
      <c r="M7" s="20">
        <f>M8+M9</f>
        <v>0</v>
      </c>
      <c r="N7" s="20">
        <f t="shared" ref="N7" si="8">N8+N9</f>
        <v>0</v>
      </c>
      <c r="O7" s="20">
        <f t="shared" ref="O7:O12" si="9">S7</f>
        <v>1960.5039999999999</v>
      </c>
      <c r="P7" s="20">
        <f t="shared" ref="P7:P18" si="10">Q7+S7</f>
        <v>39209.203999999998</v>
      </c>
      <c r="Q7" s="20">
        <f>Q8+Q9</f>
        <v>37248.699999999997</v>
      </c>
      <c r="R7" s="20">
        <f t="shared" ref="R7:S7" si="11">R8+R9</f>
        <v>0</v>
      </c>
      <c r="S7" s="20">
        <f t="shared" si="11"/>
        <v>1960.5039999999999</v>
      </c>
      <c r="T7" s="20">
        <f t="shared" si="3"/>
        <v>41.481446028342802</v>
      </c>
      <c r="U7" s="20">
        <f t="shared" si="1"/>
        <v>41.524845544479398</v>
      </c>
      <c r="V7" s="20">
        <v>0</v>
      </c>
      <c r="W7" s="20">
        <f t="shared" si="1"/>
        <v>40.673774587044299</v>
      </c>
    </row>
    <row r="8" spans="1:23" ht="25.5" x14ac:dyDescent="0.25">
      <c r="A8" s="22" t="s">
        <v>8</v>
      </c>
      <c r="B8" s="25" t="s">
        <v>65</v>
      </c>
      <c r="C8" s="1" t="s">
        <v>56</v>
      </c>
      <c r="D8" s="28">
        <f>SUM(E8:G8)</f>
        <v>55313.065000000002</v>
      </c>
      <c r="E8" s="28">
        <v>52453.5</v>
      </c>
      <c r="F8" s="28">
        <v>0</v>
      </c>
      <c r="G8" s="28">
        <f>2760.7+98.865</f>
        <v>2859.5649999999996</v>
      </c>
      <c r="H8" s="28">
        <v>11086.165000000001</v>
      </c>
      <c r="I8" s="28">
        <v>10437.94</v>
      </c>
      <c r="J8" s="28">
        <v>0</v>
      </c>
      <c r="K8" s="28">
        <f>549.36+98.865</f>
        <v>648.22500000000002</v>
      </c>
      <c r="L8" s="28">
        <f t="shared" ref="L8:L9" si="12">M8+O8</f>
        <v>0</v>
      </c>
      <c r="M8" s="28">
        <v>0</v>
      </c>
      <c r="N8" s="28">
        <v>0</v>
      </c>
      <c r="O8" s="24">
        <v>0</v>
      </c>
      <c r="P8" s="24">
        <f t="shared" si="10"/>
        <v>0</v>
      </c>
      <c r="Q8" s="28">
        <v>0</v>
      </c>
      <c r="R8" s="28">
        <v>0</v>
      </c>
      <c r="S8" s="28">
        <v>0</v>
      </c>
      <c r="T8" s="24">
        <f t="shared" si="3"/>
        <v>0</v>
      </c>
      <c r="U8" s="24">
        <f t="shared" si="1"/>
        <v>0</v>
      </c>
      <c r="V8" s="24">
        <v>0</v>
      </c>
      <c r="W8" s="24">
        <f t="shared" si="1"/>
        <v>0</v>
      </c>
    </row>
    <row r="9" spans="1:23" s="33" customFormat="1" ht="38.25" x14ac:dyDescent="0.25">
      <c r="A9" s="22" t="s">
        <v>9</v>
      </c>
      <c r="B9" s="25" t="s">
        <v>66</v>
      </c>
      <c r="C9" s="1" t="s">
        <v>56</v>
      </c>
      <c r="D9" s="28">
        <f>SUM(E9:G9)</f>
        <v>39209.203999999998</v>
      </c>
      <c r="E9" s="28">
        <v>37248.699999999997</v>
      </c>
      <c r="F9" s="28">
        <v>0</v>
      </c>
      <c r="G9" s="28">
        <v>1960.5039999999999</v>
      </c>
      <c r="H9" s="28">
        <v>48966.2</v>
      </c>
      <c r="I9" s="28">
        <v>37248.699999999997</v>
      </c>
      <c r="J9" s="28">
        <v>0</v>
      </c>
      <c r="K9" s="28">
        <v>1960.5039999999999</v>
      </c>
      <c r="L9" s="31">
        <f t="shared" si="12"/>
        <v>0</v>
      </c>
      <c r="M9" s="31">
        <v>0</v>
      </c>
      <c r="N9" s="31">
        <v>0</v>
      </c>
      <c r="O9" s="32">
        <v>0</v>
      </c>
      <c r="P9" s="28">
        <f t="shared" si="10"/>
        <v>39209.203999999998</v>
      </c>
      <c r="Q9" s="28">
        <v>37248.699999999997</v>
      </c>
      <c r="R9" s="28">
        <v>0</v>
      </c>
      <c r="S9" s="28">
        <v>1960.5039999999999</v>
      </c>
      <c r="T9" s="28">
        <f t="shared" si="3"/>
        <v>100</v>
      </c>
      <c r="U9" s="28">
        <f t="shared" si="1"/>
        <v>100</v>
      </c>
      <c r="V9" s="28">
        <v>0</v>
      </c>
      <c r="W9" s="28">
        <f t="shared" si="1"/>
        <v>100</v>
      </c>
    </row>
    <row r="10" spans="1:23" s="33" customFormat="1" ht="33" customHeight="1" x14ac:dyDescent="0.25">
      <c r="A10" s="35" t="s">
        <v>28</v>
      </c>
      <c r="B10" s="14" t="s">
        <v>11</v>
      </c>
      <c r="C10" s="14"/>
      <c r="D10" s="27">
        <f>D11</f>
        <v>10266.821</v>
      </c>
      <c r="E10" s="27">
        <f t="shared" ref="E10:W10" si="13">E11</f>
        <v>0</v>
      </c>
      <c r="F10" s="27">
        <f t="shared" si="13"/>
        <v>0</v>
      </c>
      <c r="G10" s="27">
        <f t="shared" si="13"/>
        <v>10266.821</v>
      </c>
      <c r="H10" s="27">
        <f t="shared" si="13"/>
        <v>10266.821</v>
      </c>
      <c r="I10" s="27">
        <f t="shared" si="13"/>
        <v>0</v>
      </c>
      <c r="J10" s="27">
        <f t="shared" si="13"/>
        <v>0</v>
      </c>
      <c r="K10" s="27">
        <f t="shared" si="13"/>
        <v>10266.821</v>
      </c>
      <c r="L10" s="27">
        <f t="shared" si="13"/>
        <v>4923.6239999999998</v>
      </c>
      <c r="M10" s="27">
        <f t="shared" si="13"/>
        <v>0</v>
      </c>
      <c r="N10" s="27">
        <f t="shared" si="13"/>
        <v>0</v>
      </c>
      <c r="O10" s="27">
        <f t="shared" si="13"/>
        <v>4923.6239999999998</v>
      </c>
      <c r="P10" s="27">
        <f t="shared" si="13"/>
        <v>4923.6239999999998</v>
      </c>
      <c r="Q10" s="27">
        <f t="shared" si="13"/>
        <v>0</v>
      </c>
      <c r="R10" s="27">
        <f t="shared" si="13"/>
        <v>0</v>
      </c>
      <c r="S10" s="27">
        <f t="shared" si="13"/>
        <v>4923.6239999999998</v>
      </c>
      <c r="T10" s="27">
        <f t="shared" si="13"/>
        <v>47.956655716506596</v>
      </c>
      <c r="U10" s="27"/>
      <c r="V10" s="27"/>
      <c r="W10" s="27">
        <f t="shared" si="13"/>
        <v>47.956655716506596</v>
      </c>
    </row>
    <row r="11" spans="1:23" s="33" customFormat="1" ht="25.5" x14ac:dyDescent="0.25">
      <c r="A11" s="16" t="s">
        <v>67</v>
      </c>
      <c r="B11" s="25" t="s">
        <v>68</v>
      </c>
      <c r="C11" s="25"/>
      <c r="D11" s="28">
        <f t="shared" ref="D11" si="14">E11+G11</f>
        <v>10266.821</v>
      </c>
      <c r="E11" s="28">
        <v>0</v>
      </c>
      <c r="F11" s="28">
        <v>0</v>
      </c>
      <c r="G11" s="28">
        <v>10266.821</v>
      </c>
      <c r="H11" s="28">
        <f>J11+K11</f>
        <v>10266.821</v>
      </c>
      <c r="I11" s="28">
        <v>0</v>
      </c>
      <c r="J11" s="28">
        <v>0</v>
      </c>
      <c r="K11" s="28">
        <v>10266.821</v>
      </c>
      <c r="L11" s="28">
        <f t="shared" ref="L11" si="15">M11+O11</f>
        <v>4923.6239999999998</v>
      </c>
      <c r="M11" s="28">
        <v>0</v>
      </c>
      <c r="N11" s="28">
        <v>0</v>
      </c>
      <c r="O11" s="28">
        <f t="shared" si="9"/>
        <v>4923.6239999999998</v>
      </c>
      <c r="P11" s="28">
        <f t="shared" si="10"/>
        <v>4923.6239999999998</v>
      </c>
      <c r="Q11" s="28">
        <v>0</v>
      </c>
      <c r="R11" s="28">
        <v>0</v>
      </c>
      <c r="S11" s="28">
        <v>4923.6239999999998</v>
      </c>
      <c r="T11" s="28">
        <f t="shared" si="3"/>
        <v>47.956655716506596</v>
      </c>
      <c r="U11" s="28"/>
      <c r="V11" s="28"/>
      <c r="W11" s="28">
        <f t="shared" si="1"/>
        <v>47.956655716506596</v>
      </c>
    </row>
    <row r="12" spans="1:23" s="34" customFormat="1" ht="27.75" customHeight="1" x14ac:dyDescent="0.25">
      <c r="A12" s="21" t="s">
        <v>28</v>
      </c>
      <c r="B12" s="379" t="s">
        <v>12</v>
      </c>
      <c r="C12" s="379"/>
      <c r="D12" s="20">
        <f>E12+F12+G12</f>
        <v>3100.0950000000003</v>
      </c>
      <c r="E12" s="20">
        <f>E13</f>
        <v>2574</v>
      </c>
      <c r="F12" s="20">
        <f>F13</f>
        <v>0</v>
      </c>
      <c r="G12" s="20">
        <f>G13</f>
        <v>526.09500000000003</v>
      </c>
      <c r="H12" s="27">
        <f t="shared" si="7"/>
        <v>48093.157000000007</v>
      </c>
      <c r="I12" s="20"/>
      <c r="J12" s="20"/>
      <c r="K12" s="20"/>
      <c r="L12" s="20">
        <f>M12+N12+O12</f>
        <v>491.01380999999998</v>
      </c>
      <c r="M12" s="20">
        <f>M13</f>
        <v>0</v>
      </c>
      <c r="N12" s="20">
        <f t="shared" ref="N12" si="16">N13</f>
        <v>0</v>
      </c>
      <c r="O12" s="24">
        <f t="shared" si="9"/>
        <v>491.01380999999998</v>
      </c>
      <c r="P12" s="20">
        <f t="shared" si="10"/>
        <v>2807.3417100000001</v>
      </c>
      <c r="Q12" s="20">
        <f>Q13</f>
        <v>2316.3279000000002</v>
      </c>
      <c r="R12" s="20">
        <f t="shared" ref="R12:S12" si="17">R13</f>
        <v>0</v>
      </c>
      <c r="S12" s="20">
        <f t="shared" si="17"/>
        <v>491.01380999999998</v>
      </c>
      <c r="T12" s="20">
        <f t="shared" si="3"/>
        <v>90.556634877318274</v>
      </c>
      <c r="U12" s="20">
        <f t="shared" si="1"/>
        <v>89.98942890442892</v>
      </c>
      <c r="V12" s="20"/>
      <c r="W12" s="20">
        <f t="shared" si="1"/>
        <v>93.331776580275417</v>
      </c>
    </row>
    <row r="13" spans="1:23" s="34" customFormat="1" x14ac:dyDescent="0.25">
      <c r="A13" s="22" t="s">
        <v>29</v>
      </c>
      <c r="B13" s="29" t="s">
        <v>15</v>
      </c>
      <c r="C13" s="1" t="s">
        <v>56</v>
      </c>
      <c r="D13" s="24">
        <f>SUM(E13:G13)</f>
        <v>3100.0950000000003</v>
      </c>
      <c r="E13" s="26">
        <v>2574</v>
      </c>
      <c r="F13" s="26">
        <v>0</v>
      </c>
      <c r="G13" s="24">
        <v>526.09500000000003</v>
      </c>
      <c r="H13" s="24">
        <f>I13+J13+K13</f>
        <v>3100.0950000000003</v>
      </c>
      <c r="I13" s="24">
        <v>2574</v>
      </c>
      <c r="J13" s="24">
        <v>0</v>
      </c>
      <c r="K13" s="24">
        <v>526.09500000000003</v>
      </c>
      <c r="L13" s="24">
        <f t="shared" ref="L13" si="18">M13+N13+O13</f>
        <v>491.01380999999998</v>
      </c>
      <c r="M13" s="26">
        <v>0</v>
      </c>
      <c r="N13" s="26">
        <v>0</v>
      </c>
      <c r="O13" s="26">
        <f>S13</f>
        <v>491.01380999999998</v>
      </c>
      <c r="P13" s="24">
        <f t="shared" ref="P13" si="19">Q13+S13</f>
        <v>2807.3417100000001</v>
      </c>
      <c r="Q13" s="24">
        <v>2316.3279000000002</v>
      </c>
      <c r="R13" s="24">
        <v>0</v>
      </c>
      <c r="S13" s="24">
        <v>491.01380999999998</v>
      </c>
      <c r="T13" s="20">
        <f t="shared" si="3"/>
        <v>90.556634877318274</v>
      </c>
      <c r="U13" s="20">
        <f t="shared" si="1"/>
        <v>89.98942890442892</v>
      </c>
      <c r="V13" s="20"/>
      <c r="W13" s="20">
        <f t="shared" si="1"/>
        <v>93.331776580275417</v>
      </c>
    </row>
    <row r="14" spans="1:23" s="33" customFormat="1" ht="28.5" customHeight="1" x14ac:dyDescent="0.25">
      <c r="A14" s="35" t="s">
        <v>17</v>
      </c>
      <c r="B14" s="391" t="s">
        <v>13</v>
      </c>
      <c r="C14" s="392"/>
      <c r="D14" s="27">
        <f>D15+D16+D17+D18</f>
        <v>50609.31</v>
      </c>
      <c r="E14" s="27">
        <f t="shared" ref="E14:S14" si="20">E15+E16+E17+E18</f>
        <v>39917.199999999997</v>
      </c>
      <c r="F14" s="27">
        <f t="shared" si="20"/>
        <v>0</v>
      </c>
      <c r="G14" s="27">
        <f t="shared" si="20"/>
        <v>10692.11</v>
      </c>
      <c r="H14" s="27">
        <f t="shared" si="20"/>
        <v>26536.546000000002</v>
      </c>
      <c r="I14" s="27">
        <f t="shared" si="20"/>
        <v>28216.291000000005</v>
      </c>
      <c r="J14" s="27">
        <f t="shared" si="20"/>
        <v>0</v>
      </c>
      <c r="K14" s="27">
        <f t="shared" si="20"/>
        <v>8810.6349999999984</v>
      </c>
      <c r="L14" s="27">
        <f t="shared" si="20"/>
        <v>0</v>
      </c>
      <c r="M14" s="27">
        <f t="shared" si="20"/>
        <v>0</v>
      </c>
      <c r="N14" s="27">
        <f t="shared" si="20"/>
        <v>0</v>
      </c>
      <c r="O14" s="27">
        <f t="shared" si="20"/>
        <v>0</v>
      </c>
      <c r="P14" s="20">
        <f t="shared" si="10"/>
        <v>35283.536049999995</v>
      </c>
      <c r="Q14" s="27">
        <f t="shared" si="20"/>
        <v>26473.51038</v>
      </c>
      <c r="R14" s="27">
        <f t="shared" si="20"/>
        <v>0</v>
      </c>
      <c r="S14" s="27">
        <f t="shared" si="20"/>
        <v>8810.0256699999991</v>
      </c>
      <c r="T14" s="20">
        <f>P14/D14*100</f>
        <v>69.717480933843987</v>
      </c>
      <c r="U14" s="20">
        <f t="shared" si="1"/>
        <v>66.321060545328834</v>
      </c>
      <c r="V14" s="20">
        <v>0</v>
      </c>
      <c r="W14" s="20">
        <f t="shared" si="1"/>
        <v>82.397446995962426</v>
      </c>
    </row>
    <row r="15" spans="1:23" s="33" customFormat="1" ht="38.25" x14ac:dyDescent="0.25">
      <c r="A15" s="389" t="s">
        <v>20</v>
      </c>
      <c r="B15" s="25" t="s">
        <v>69</v>
      </c>
      <c r="C15" s="1" t="s">
        <v>56</v>
      </c>
      <c r="D15" s="28">
        <f t="shared" ref="D15" si="21">SUM(E15:G15)</f>
        <v>9863.4000000000015</v>
      </c>
      <c r="E15" s="28">
        <v>7382.6</v>
      </c>
      <c r="F15" s="28">
        <v>0</v>
      </c>
      <c r="G15" s="28">
        <v>2480.8000000000002</v>
      </c>
      <c r="H15" s="28">
        <v>9228.2579999999998</v>
      </c>
      <c r="I15" s="28">
        <v>1115.94</v>
      </c>
      <c r="J15" s="28">
        <v>0</v>
      </c>
      <c r="K15" s="28">
        <v>905.38199999999995</v>
      </c>
      <c r="L15" s="28">
        <f t="shared" ref="L15" si="22">M15+O15</f>
        <v>0</v>
      </c>
      <c r="M15" s="28">
        <v>0</v>
      </c>
      <c r="N15" s="28">
        <v>0</v>
      </c>
      <c r="O15" s="28">
        <v>0</v>
      </c>
      <c r="P15" s="28">
        <f t="shared" ref="P15" si="23">Q15+S15</f>
        <v>905.38153999999997</v>
      </c>
      <c r="Q15" s="28">
        <v>0</v>
      </c>
      <c r="R15" s="28">
        <v>0</v>
      </c>
      <c r="S15" s="28">
        <v>905.38153999999997</v>
      </c>
      <c r="T15" s="28">
        <f t="shared" si="3"/>
        <v>9.1792033173145153</v>
      </c>
      <c r="U15" s="28">
        <f t="shared" si="1"/>
        <v>0</v>
      </c>
      <c r="V15" s="28">
        <v>0</v>
      </c>
      <c r="W15" s="28">
        <f t="shared" si="1"/>
        <v>36.495547404063203</v>
      </c>
    </row>
    <row r="16" spans="1:23" s="33" customFormat="1" ht="38.25" x14ac:dyDescent="0.25">
      <c r="A16" s="393"/>
      <c r="B16" s="25" t="s">
        <v>53</v>
      </c>
      <c r="C16" s="1" t="s">
        <v>56</v>
      </c>
      <c r="D16" s="28">
        <f t="shared" ref="D16:D18" si="24">SUM(E16:G16)</f>
        <v>9228.2890000000007</v>
      </c>
      <c r="E16" s="28">
        <v>7382.6</v>
      </c>
      <c r="F16" s="28">
        <v>0</v>
      </c>
      <c r="G16" s="28">
        <v>1845.6890000000001</v>
      </c>
      <c r="H16" s="28">
        <v>9228.2579999999998</v>
      </c>
      <c r="I16" s="28">
        <v>7382.6</v>
      </c>
      <c r="J16" s="28">
        <v>0</v>
      </c>
      <c r="K16" s="28">
        <v>1845.6890000000001</v>
      </c>
      <c r="L16" s="28">
        <f t="shared" ref="L16:L18" si="25">M16+O16</f>
        <v>0</v>
      </c>
      <c r="M16" s="28">
        <v>0</v>
      </c>
      <c r="N16" s="28">
        <v>0</v>
      </c>
      <c r="O16" s="28">
        <v>0</v>
      </c>
      <c r="P16" s="28">
        <f t="shared" si="10"/>
        <v>9228.2885400000014</v>
      </c>
      <c r="Q16" s="28">
        <v>7382.6</v>
      </c>
      <c r="R16" s="28">
        <v>0</v>
      </c>
      <c r="S16" s="28">
        <v>1845.6885400000001</v>
      </c>
      <c r="T16" s="28">
        <f t="shared" si="3"/>
        <v>99.999995015327343</v>
      </c>
      <c r="U16" s="28">
        <f t="shared" si="1"/>
        <v>100</v>
      </c>
      <c r="V16" s="28">
        <v>0</v>
      </c>
      <c r="W16" s="28">
        <f t="shared" si="1"/>
        <v>99.99997507705794</v>
      </c>
    </row>
    <row r="17" spans="1:23" s="33" customFormat="1" ht="38.25" x14ac:dyDescent="0.25">
      <c r="A17" s="393"/>
      <c r="B17" s="25" t="s">
        <v>54</v>
      </c>
      <c r="C17" s="1" t="s">
        <v>56</v>
      </c>
      <c r="D17" s="28">
        <f t="shared" si="24"/>
        <v>3540.8130000000001</v>
      </c>
      <c r="E17" s="28">
        <v>2832.6</v>
      </c>
      <c r="F17" s="28">
        <v>0</v>
      </c>
      <c r="G17" s="28">
        <v>708.21299999999997</v>
      </c>
      <c r="H17" s="28">
        <v>3642.13</v>
      </c>
      <c r="I17" s="28">
        <v>2832.6</v>
      </c>
      <c r="J17" s="28">
        <v>0</v>
      </c>
      <c r="K17" s="28">
        <v>708.21299999999997</v>
      </c>
      <c r="L17" s="28">
        <f t="shared" si="25"/>
        <v>0</v>
      </c>
      <c r="M17" s="28">
        <v>0</v>
      </c>
      <c r="N17" s="28">
        <v>0</v>
      </c>
      <c r="O17" s="28">
        <v>0</v>
      </c>
      <c r="P17" s="28">
        <f t="shared" si="10"/>
        <v>2913.3654099999999</v>
      </c>
      <c r="Q17" s="28">
        <v>2205.75992</v>
      </c>
      <c r="R17" s="28">
        <v>0</v>
      </c>
      <c r="S17" s="28">
        <v>707.60549000000003</v>
      </c>
      <c r="T17" s="28">
        <f t="shared" si="3"/>
        <v>82.279561501835872</v>
      </c>
      <c r="U17" s="28">
        <f t="shared" si="3"/>
        <v>77.870504836545933</v>
      </c>
      <c r="V17" s="28">
        <v>0</v>
      </c>
      <c r="W17" s="28">
        <f t="shared" ref="W17:W18" si="26">S17/G17*100</f>
        <v>99.914219309727443</v>
      </c>
    </row>
    <row r="18" spans="1:23" s="33" customFormat="1" ht="25.5" x14ac:dyDescent="0.25">
      <c r="A18" s="394"/>
      <c r="B18" s="25" t="s">
        <v>55</v>
      </c>
      <c r="C18" s="1" t="s">
        <v>56</v>
      </c>
      <c r="D18" s="28">
        <f t="shared" si="24"/>
        <v>27976.808000000001</v>
      </c>
      <c r="E18" s="28">
        <v>22319.4</v>
      </c>
      <c r="F18" s="28">
        <v>0</v>
      </c>
      <c r="G18" s="28">
        <f>5579.9+77.508</f>
        <v>5657.4079999999994</v>
      </c>
      <c r="H18" s="28">
        <v>4437.8999999999996</v>
      </c>
      <c r="I18" s="28">
        <v>16885.151000000002</v>
      </c>
      <c r="J18" s="28">
        <v>0</v>
      </c>
      <c r="K18" s="28">
        <v>5351.3509999999997</v>
      </c>
      <c r="L18" s="28">
        <f t="shared" si="25"/>
        <v>0</v>
      </c>
      <c r="M18" s="28">
        <v>0</v>
      </c>
      <c r="N18" s="28">
        <v>0</v>
      </c>
      <c r="O18" s="28">
        <v>0</v>
      </c>
      <c r="P18" s="28">
        <f t="shared" si="10"/>
        <v>22236.50056</v>
      </c>
      <c r="Q18" s="28">
        <v>16885.150460000001</v>
      </c>
      <c r="R18" s="28">
        <v>0</v>
      </c>
      <c r="S18" s="28">
        <v>5351.3500999999997</v>
      </c>
      <c r="T18" s="28">
        <f t="shared" si="3"/>
        <v>79.481907156813605</v>
      </c>
      <c r="U18" s="28">
        <f t="shared" si="3"/>
        <v>75.652349346308583</v>
      </c>
      <c r="V18" s="28">
        <v>0</v>
      </c>
      <c r="W18" s="2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0"/>
  <sheetViews>
    <sheetView tabSelected="1" view="pageBreakPreview" topLeftCell="B1" zoomScale="55" zoomScaleNormal="60" zoomScaleSheetLayoutView="55" workbookViewId="0">
      <pane xSplit="3" ySplit="3" topLeftCell="E4" activePane="bottomRight" state="frozen"/>
      <selection activeCell="B1" sqref="B1"/>
      <selection pane="topRight" activeCell="D1" sqref="D1"/>
      <selection pane="bottomLeft" activeCell="B4" sqref="B4"/>
      <selection pane="bottomRight" activeCell="F8" sqref="F8"/>
    </sheetView>
  </sheetViews>
  <sheetFormatPr defaultRowHeight="18.75" x14ac:dyDescent="0.3"/>
  <cols>
    <col min="1" max="1" width="11.140625" style="39" customWidth="1"/>
    <col min="2" max="2" width="7.7109375" style="54" customWidth="1"/>
    <col min="3" max="3" width="17" style="54" hidden="1" customWidth="1"/>
    <col min="4" max="4" width="80.28515625" style="40" customWidth="1"/>
    <col min="5" max="5" width="13.140625" style="41" customWidth="1"/>
    <col min="6" max="6" width="22.140625" style="42" customWidth="1"/>
    <col min="7" max="7" width="20.140625" style="42" customWidth="1"/>
    <col min="8" max="8" width="18.5703125" style="42" customWidth="1"/>
    <col min="9" max="9" width="21" style="42" customWidth="1"/>
    <col min="10" max="10" width="22.42578125" style="41" customWidth="1"/>
    <col min="11" max="11" width="21.85546875" style="41" customWidth="1"/>
    <col min="12" max="12" width="19.7109375" style="41" customWidth="1"/>
    <col min="13" max="13" width="22.28515625" style="41" customWidth="1"/>
    <col min="14" max="14" width="20.7109375" style="43" customWidth="1"/>
    <col min="15" max="16" width="18.7109375" style="43" customWidth="1"/>
    <col min="17" max="17" width="20.42578125" style="43" customWidth="1"/>
    <col min="18" max="18" width="11.5703125" style="43" customWidth="1"/>
    <col min="19" max="19" width="12.5703125" style="43" customWidth="1"/>
    <col min="20" max="20" width="15.7109375" style="43" customWidth="1"/>
    <col min="21" max="21" width="11.5703125" style="43" customWidth="1"/>
    <col min="22" max="22" width="11.140625" style="43" customWidth="1"/>
    <col min="23" max="23" width="13" style="43" customWidth="1"/>
    <col min="24" max="24" width="15.85546875" style="43" customWidth="1"/>
    <col min="25" max="25" width="14.28515625" style="43" customWidth="1"/>
    <col min="26" max="27" width="9.140625" style="41" customWidth="1"/>
    <col min="28" max="16384" width="9.140625" style="41"/>
  </cols>
  <sheetData>
    <row r="1" spans="1:25" s="36" customFormat="1" ht="45" customHeight="1" thickBot="1" x14ac:dyDescent="0.35">
      <c r="A1" s="404" t="s">
        <v>152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  <c r="T1" s="404"/>
      <c r="U1" s="404"/>
      <c r="V1" s="404"/>
      <c r="W1" s="404"/>
      <c r="X1" s="404"/>
      <c r="Y1" s="404"/>
    </row>
    <row r="2" spans="1:25" s="37" customFormat="1" ht="41.25" customHeight="1" x14ac:dyDescent="0.3">
      <c r="A2" s="410" t="s">
        <v>0</v>
      </c>
      <c r="B2" s="429" t="s">
        <v>0</v>
      </c>
      <c r="C2" s="55" t="s">
        <v>190</v>
      </c>
      <c r="D2" s="72" t="s">
        <v>1</v>
      </c>
      <c r="E2" s="412" t="s">
        <v>18</v>
      </c>
      <c r="F2" s="414" t="s">
        <v>181</v>
      </c>
      <c r="G2" s="415"/>
      <c r="H2" s="415"/>
      <c r="I2" s="416"/>
      <c r="J2" s="417" t="s">
        <v>182</v>
      </c>
      <c r="K2" s="418"/>
      <c r="L2" s="418"/>
      <c r="M2" s="419"/>
      <c r="N2" s="420" t="s">
        <v>183</v>
      </c>
      <c r="O2" s="421"/>
      <c r="P2" s="421"/>
      <c r="Q2" s="422"/>
      <c r="R2" s="423" t="s">
        <v>201</v>
      </c>
      <c r="S2" s="424"/>
      <c r="T2" s="424"/>
      <c r="U2" s="425"/>
      <c r="V2" s="426" t="s">
        <v>196</v>
      </c>
      <c r="W2" s="427"/>
      <c r="X2" s="427"/>
      <c r="Y2" s="428"/>
    </row>
    <row r="3" spans="1:25" s="37" customFormat="1" ht="45.75" customHeight="1" x14ac:dyDescent="0.3">
      <c r="A3" s="411"/>
      <c r="B3" s="430"/>
      <c r="C3" s="56"/>
      <c r="D3" s="73" t="s">
        <v>2</v>
      </c>
      <c r="E3" s="413"/>
      <c r="F3" s="57" t="s">
        <v>24</v>
      </c>
      <c r="G3" s="58" t="s">
        <v>25</v>
      </c>
      <c r="H3" s="58" t="s">
        <v>49</v>
      </c>
      <c r="I3" s="59" t="s">
        <v>26</v>
      </c>
      <c r="J3" s="60" t="s">
        <v>24</v>
      </c>
      <c r="K3" s="61" t="s">
        <v>25</v>
      </c>
      <c r="L3" s="61" t="s">
        <v>49</v>
      </c>
      <c r="M3" s="78" t="s">
        <v>26</v>
      </c>
      <c r="N3" s="62" t="s">
        <v>24</v>
      </c>
      <c r="O3" s="63" t="s">
        <v>25</v>
      </c>
      <c r="P3" s="63" t="s">
        <v>49</v>
      </c>
      <c r="Q3" s="64" t="s">
        <v>26</v>
      </c>
      <c r="R3" s="62" t="s">
        <v>24</v>
      </c>
      <c r="S3" s="63" t="s">
        <v>25</v>
      </c>
      <c r="T3" s="63" t="s">
        <v>49</v>
      </c>
      <c r="U3" s="64" t="s">
        <v>26</v>
      </c>
      <c r="V3" s="62" t="s">
        <v>24</v>
      </c>
      <c r="W3" s="63" t="s">
        <v>25</v>
      </c>
      <c r="X3" s="63" t="s">
        <v>49</v>
      </c>
      <c r="Y3" s="64" t="s">
        <v>26</v>
      </c>
    </row>
    <row r="4" spans="1:25" s="37" customFormat="1" ht="19.5" thickBot="1" x14ac:dyDescent="0.35">
      <c r="A4" s="65" t="s">
        <v>4</v>
      </c>
      <c r="B4" s="66"/>
      <c r="C4" s="66"/>
      <c r="D4" s="66" t="s">
        <v>14</v>
      </c>
      <c r="E4" s="71" t="s">
        <v>28</v>
      </c>
      <c r="F4" s="378">
        <v>4</v>
      </c>
      <c r="G4" s="67">
        <v>5</v>
      </c>
      <c r="H4" s="67">
        <v>6</v>
      </c>
      <c r="I4" s="68" t="s">
        <v>39</v>
      </c>
      <c r="J4" s="69" t="s">
        <v>32</v>
      </c>
      <c r="K4" s="70" t="s">
        <v>33</v>
      </c>
      <c r="L4" s="70" t="s">
        <v>34</v>
      </c>
      <c r="M4" s="71" t="s">
        <v>35</v>
      </c>
      <c r="N4" s="69" t="s">
        <v>36</v>
      </c>
      <c r="O4" s="70" t="s">
        <v>37</v>
      </c>
      <c r="P4" s="70" t="s">
        <v>38</v>
      </c>
      <c r="Q4" s="71" t="s">
        <v>71</v>
      </c>
      <c r="R4" s="69" t="s">
        <v>72</v>
      </c>
      <c r="S4" s="70" t="s">
        <v>58</v>
      </c>
      <c r="T4" s="70" t="s">
        <v>73</v>
      </c>
      <c r="U4" s="71" t="s">
        <v>199</v>
      </c>
      <c r="V4" s="69" t="s">
        <v>63</v>
      </c>
      <c r="W4" s="70" t="s">
        <v>52</v>
      </c>
      <c r="X4" s="70" t="s">
        <v>57</v>
      </c>
      <c r="Y4" s="71" t="s">
        <v>200</v>
      </c>
    </row>
    <row r="5" spans="1:25" s="38" customFormat="1" ht="21" thickBot="1" x14ac:dyDescent="0.35">
      <c r="A5" s="405" t="s">
        <v>5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6"/>
      <c r="S5" s="406"/>
      <c r="T5" s="406"/>
      <c r="U5" s="406"/>
      <c r="V5" s="406"/>
      <c r="W5" s="406"/>
      <c r="X5" s="406"/>
      <c r="Y5" s="407"/>
    </row>
    <row r="6" spans="1:25" s="48" customFormat="1" ht="20.25" thickBot="1" x14ac:dyDescent="0.4">
      <c r="A6" s="80"/>
      <c r="B6" s="81"/>
      <c r="C6" s="81"/>
      <c r="D6" s="408" t="s">
        <v>74</v>
      </c>
      <c r="E6" s="409"/>
      <c r="F6" s="82">
        <f>F7+F49+F53+F59+F68+F73</f>
        <v>1172879327.8600001</v>
      </c>
      <c r="G6" s="83">
        <f t="shared" ref="G6:Q6" si="0">G7+G49+G53+G59+G68+G73</f>
        <v>864054733.85000002</v>
      </c>
      <c r="H6" s="83">
        <f t="shared" si="0"/>
        <v>37879563.079999998</v>
      </c>
      <c r="I6" s="84">
        <f t="shared" si="0"/>
        <v>270945030.93000001</v>
      </c>
      <c r="J6" s="85">
        <f t="shared" si="0"/>
        <v>5565029209</v>
      </c>
      <c r="K6" s="86">
        <f t="shared" si="0"/>
        <v>4286409826</v>
      </c>
      <c r="L6" s="86">
        <f t="shared" si="0"/>
        <v>139825500</v>
      </c>
      <c r="M6" s="87">
        <f t="shared" si="0"/>
        <v>1138793883</v>
      </c>
      <c r="N6" s="85">
        <f t="shared" si="0"/>
        <v>907465270.92999983</v>
      </c>
      <c r="O6" s="86">
        <f t="shared" si="0"/>
        <v>685419694.28000009</v>
      </c>
      <c r="P6" s="86">
        <f t="shared" si="0"/>
        <v>23902232.289999999</v>
      </c>
      <c r="Q6" s="87">
        <f t="shared" si="0"/>
        <v>198143344.36000001</v>
      </c>
      <c r="R6" s="85">
        <f>N6/F6*100</f>
        <v>77.370727693336818</v>
      </c>
      <c r="S6" s="86">
        <f t="shared" ref="S6:U21" si="1">O6/G6*100</f>
        <v>79.325957885324087</v>
      </c>
      <c r="T6" s="86">
        <f t="shared" si="1"/>
        <v>63.100601872095297</v>
      </c>
      <c r="U6" s="87">
        <f t="shared" si="1"/>
        <v>73.130458853549271</v>
      </c>
      <c r="V6" s="85">
        <f>N6/J6*100</f>
        <v>16.30656797744042</v>
      </c>
      <c r="W6" s="86">
        <f>O6/K6*100</f>
        <v>15.990531052874646</v>
      </c>
      <c r="X6" s="86">
        <f>P6/L6*100</f>
        <v>17.094329925514302</v>
      </c>
      <c r="Y6" s="87">
        <f>Q6/M6*100</f>
        <v>17.399403642564177</v>
      </c>
    </row>
    <row r="7" spans="1:25" s="38" customFormat="1" ht="37.5" customHeight="1" x14ac:dyDescent="0.3">
      <c r="A7" s="88" t="s">
        <v>4</v>
      </c>
      <c r="B7" s="89" t="s">
        <v>4</v>
      </c>
      <c r="C7" s="89"/>
      <c r="D7" s="90" t="s">
        <v>75</v>
      </c>
      <c r="E7" s="91"/>
      <c r="F7" s="92">
        <f>F8+F21+F38+F43+F45+F47</f>
        <v>1124169359.2400002</v>
      </c>
      <c r="G7" s="93">
        <f t="shared" ref="G7:I7" si="2">G8+G21+G38+G43+G45+G47</f>
        <v>861554733.85000002</v>
      </c>
      <c r="H7" s="93">
        <f t="shared" si="2"/>
        <v>37879563.079999998</v>
      </c>
      <c r="I7" s="94">
        <f t="shared" si="2"/>
        <v>224735062.31</v>
      </c>
      <c r="J7" s="92">
        <f>J8+J21+J38+J43+J45+J47</f>
        <v>5289398705</v>
      </c>
      <c r="K7" s="93">
        <f t="shared" ref="K7" si="3">K8+K21+K38+K43+K45+K47</f>
        <v>4230462886</v>
      </c>
      <c r="L7" s="93">
        <f t="shared" ref="L7" si="4">L8+L21+L38+L43+L45+L47</f>
        <v>139825500</v>
      </c>
      <c r="M7" s="94">
        <f t="shared" ref="M7" si="5">M8+M21+M38+M43+M45+M47</f>
        <v>919110319</v>
      </c>
      <c r="N7" s="92">
        <f>N8+N21+N38+N43+N45+N47</f>
        <v>869782292.86999989</v>
      </c>
      <c r="O7" s="93">
        <f t="shared" ref="O7" si="6">O8+O21+O38+O43+O45+O47</f>
        <v>684471050.04000008</v>
      </c>
      <c r="P7" s="93">
        <f t="shared" ref="P7" si="7">P8+P21+P38+P43+P45+P47</f>
        <v>23902232.289999999</v>
      </c>
      <c r="Q7" s="94">
        <f t="shared" ref="Q7" si="8">Q8+Q21+Q38+Q43+Q45+Q47</f>
        <v>161409010.54000002</v>
      </c>
      <c r="R7" s="95">
        <f>N7/F7*100</f>
        <v>77.371108340652526</v>
      </c>
      <c r="S7" s="96">
        <f t="shared" si="1"/>
        <v>79.446032056643432</v>
      </c>
      <c r="T7" s="96">
        <f t="shared" si="1"/>
        <v>63.100601872095297</v>
      </c>
      <c r="U7" s="97">
        <f t="shared" si="1"/>
        <v>71.821908375539607</v>
      </c>
      <c r="V7" s="95">
        <f t="shared" ref="V7:Y74" si="9">N7/J7*100</f>
        <v>16.44387843268094</v>
      </c>
      <c r="W7" s="96">
        <f t="shared" si="9"/>
        <v>16.179578180561304</v>
      </c>
      <c r="X7" s="96">
        <f t="shared" si="9"/>
        <v>17.094329925514302</v>
      </c>
      <c r="Y7" s="97">
        <f t="shared" si="9"/>
        <v>17.561440362851592</v>
      </c>
    </row>
    <row r="8" spans="1:25" s="48" customFormat="1" ht="57" customHeight="1" x14ac:dyDescent="0.35">
      <c r="A8" s="44" t="s">
        <v>6</v>
      </c>
      <c r="B8" s="276" t="s">
        <v>6</v>
      </c>
      <c r="C8" s="276" t="s">
        <v>6</v>
      </c>
      <c r="D8" s="277" t="s">
        <v>174</v>
      </c>
      <c r="E8" s="278"/>
      <c r="F8" s="279">
        <f>SUM(F9:F20)</f>
        <v>1042245310.86</v>
      </c>
      <c r="G8" s="280">
        <f t="shared" ref="G8:I8" si="10">SUM(G9:G20)</f>
        <v>835661022.67000008</v>
      </c>
      <c r="H8" s="280">
        <f t="shared" si="10"/>
        <v>0</v>
      </c>
      <c r="I8" s="281">
        <f t="shared" si="10"/>
        <v>206584288.19</v>
      </c>
      <c r="J8" s="299">
        <f>SUM(J9:J20)</f>
        <v>4766433406</v>
      </c>
      <c r="K8" s="280">
        <f t="shared" ref="K8" si="11">SUM(K9:K20)</f>
        <v>4016213986</v>
      </c>
      <c r="L8" s="280">
        <f t="shared" ref="L8" si="12">SUM(L9:L20)</f>
        <v>0</v>
      </c>
      <c r="M8" s="281">
        <f t="shared" ref="M8" si="13">SUM(M9:M20)</f>
        <v>750219420</v>
      </c>
      <c r="N8" s="279">
        <f>SUM(N9:N20)</f>
        <v>824504764.70999992</v>
      </c>
      <c r="O8" s="280">
        <f t="shared" ref="O8" si="14">SUM(O9:O20)</f>
        <v>677761869.74000001</v>
      </c>
      <c r="P8" s="280">
        <f t="shared" ref="P8" si="15">SUM(P9:P20)</f>
        <v>0</v>
      </c>
      <c r="Q8" s="281">
        <f t="shared" ref="Q8" si="16">SUM(Q9:Q20)</f>
        <v>146742894.97</v>
      </c>
      <c r="R8" s="282">
        <f t="shared" ref="R8:S71" si="17">N8/F8*100</f>
        <v>79.108512757871438</v>
      </c>
      <c r="S8" s="283">
        <f t="shared" si="1"/>
        <v>81.104880011574508</v>
      </c>
      <c r="T8" s="283"/>
      <c r="U8" s="284">
        <f t="shared" si="1"/>
        <v>71.032940721531261</v>
      </c>
      <c r="V8" s="282">
        <f t="shared" si="9"/>
        <v>17.298149254998737</v>
      </c>
      <c r="W8" s="283">
        <f t="shared" si="9"/>
        <v>16.87564139018961</v>
      </c>
      <c r="X8" s="283"/>
      <c r="Y8" s="284">
        <f t="shared" si="9"/>
        <v>19.559996856652951</v>
      </c>
    </row>
    <row r="9" spans="1:25" s="37" customFormat="1" ht="39" customHeight="1" x14ac:dyDescent="0.3">
      <c r="A9" s="98" t="s">
        <v>153</v>
      </c>
      <c r="B9" s="99"/>
      <c r="C9" s="99" t="s">
        <v>97</v>
      </c>
      <c r="D9" s="100" t="s">
        <v>19</v>
      </c>
      <c r="E9" s="101" t="s">
        <v>3</v>
      </c>
      <c r="F9" s="102">
        <f>G9+H9+I9</f>
        <v>205618749.19</v>
      </c>
      <c r="G9" s="103"/>
      <c r="H9" s="104"/>
      <c r="I9" s="105">
        <v>205618749.19</v>
      </c>
      <c r="J9" s="106">
        <f>K9+L9+M9</f>
        <v>745175120</v>
      </c>
      <c r="K9" s="103"/>
      <c r="L9" s="104"/>
      <c r="M9" s="107">
        <v>745175120</v>
      </c>
      <c r="N9" s="102">
        <v>146202654.06999999</v>
      </c>
      <c r="O9" s="103"/>
      <c r="P9" s="104"/>
      <c r="Q9" s="107">
        <v>146202654.06999999</v>
      </c>
      <c r="R9" s="108">
        <f t="shared" si="17"/>
        <v>71.103756172985399</v>
      </c>
      <c r="S9" s="109"/>
      <c r="T9" s="109"/>
      <c r="U9" s="110">
        <f t="shared" si="1"/>
        <v>71.103756172985399</v>
      </c>
      <c r="V9" s="108">
        <f t="shared" si="9"/>
        <v>19.619905461953692</v>
      </c>
      <c r="W9" s="109"/>
      <c r="X9" s="109"/>
      <c r="Y9" s="110">
        <f t="shared" si="9"/>
        <v>19.619905461953692</v>
      </c>
    </row>
    <row r="10" spans="1:25" s="37" customFormat="1" ht="80.25" customHeight="1" x14ac:dyDescent="0.3">
      <c r="A10" s="98" t="s">
        <v>154</v>
      </c>
      <c r="B10" s="99"/>
      <c r="C10" s="99" t="s">
        <v>98</v>
      </c>
      <c r="D10" s="100" t="s">
        <v>133</v>
      </c>
      <c r="E10" s="101" t="s">
        <v>3</v>
      </c>
      <c r="F10" s="102">
        <f t="shared" ref="F10:F20" si="18">G10+H10+I10</f>
        <v>105000</v>
      </c>
      <c r="G10" s="103"/>
      <c r="H10" s="104"/>
      <c r="I10" s="107">
        <v>105000</v>
      </c>
      <c r="J10" s="106">
        <f t="shared" ref="J10:J20" si="19">K10+L10+M10</f>
        <v>1086400</v>
      </c>
      <c r="K10" s="103"/>
      <c r="L10" s="104"/>
      <c r="M10" s="107">
        <v>1086400</v>
      </c>
      <c r="N10" s="111">
        <v>102620</v>
      </c>
      <c r="O10" s="103"/>
      <c r="P10" s="104"/>
      <c r="Q10" s="107">
        <v>102620</v>
      </c>
      <c r="R10" s="108">
        <f t="shared" si="17"/>
        <v>97.733333333333334</v>
      </c>
      <c r="S10" s="109"/>
      <c r="T10" s="109"/>
      <c r="U10" s="110">
        <f t="shared" si="1"/>
        <v>97.733333333333334</v>
      </c>
      <c r="V10" s="108">
        <f t="shared" si="9"/>
        <v>9.4458762886597931</v>
      </c>
      <c r="W10" s="109"/>
      <c r="X10" s="109"/>
      <c r="Y10" s="110">
        <f t="shared" si="9"/>
        <v>9.4458762886597931</v>
      </c>
    </row>
    <row r="11" spans="1:25" s="37" customFormat="1" ht="112.5" customHeight="1" x14ac:dyDescent="0.3">
      <c r="A11" s="98" t="s">
        <v>155</v>
      </c>
      <c r="B11" s="99"/>
      <c r="C11" s="99" t="s">
        <v>99</v>
      </c>
      <c r="D11" s="100" t="s">
        <v>134</v>
      </c>
      <c r="E11" s="101" t="s">
        <v>3</v>
      </c>
      <c r="F11" s="102">
        <f t="shared" si="18"/>
        <v>15192000</v>
      </c>
      <c r="G11" s="109">
        <v>15192000</v>
      </c>
      <c r="H11" s="109"/>
      <c r="I11" s="110"/>
      <c r="J11" s="112">
        <f t="shared" si="19"/>
        <v>60768000</v>
      </c>
      <c r="K11" s="113">
        <v>60768000</v>
      </c>
      <c r="L11" s="109"/>
      <c r="M11" s="110"/>
      <c r="N11" s="111">
        <v>11816000</v>
      </c>
      <c r="O11" s="113">
        <v>11816000</v>
      </c>
      <c r="P11" s="109"/>
      <c r="Q11" s="110"/>
      <c r="R11" s="108">
        <f t="shared" si="17"/>
        <v>77.777777777777786</v>
      </c>
      <c r="S11" s="109">
        <f t="shared" si="1"/>
        <v>77.777777777777786</v>
      </c>
      <c r="T11" s="109"/>
      <c r="U11" s="110"/>
      <c r="V11" s="108">
        <f t="shared" si="9"/>
        <v>19.444444444444446</v>
      </c>
      <c r="W11" s="109">
        <f t="shared" si="9"/>
        <v>19.444444444444446</v>
      </c>
      <c r="X11" s="109"/>
      <c r="Y11" s="110"/>
    </row>
    <row r="12" spans="1:25" s="37" customFormat="1" ht="135" customHeight="1" x14ac:dyDescent="0.3">
      <c r="A12" s="98" t="s">
        <v>156</v>
      </c>
      <c r="B12" s="99"/>
      <c r="C12" s="99" t="s">
        <v>100</v>
      </c>
      <c r="D12" s="100" t="s">
        <v>135</v>
      </c>
      <c r="E12" s="101" t="s">
        <v>3</v>
      </c>
      <c r="F12" s="102">
        <f t="shared" si="18"/>
        <v>120000</v>
      </c>
      <c r="G12" s="114">
        <v>120000</v>
      </c>
      <c r="H12" s="115"/>
      <c r="I12" s="116"/>
      <c r="J12" s="112">
        <f t="shared" si="19"/>
        <v>673900</v>
      </c>
      <c r="K12" s="113">
        <v>673900</v>
      </c>
      <c r="L12" s="103"/>
      <c r="M12" s="105"/>
      <c r="N12" s="111">
        <v>68096</v>
      </c>
      <c r="O12" s="113">
        <v>68096</v>
      </c>
      <c r="P12" s="115"/>
      <c r="Q12" s="116"/>
      <c r="R12" s="108">
        <f t="shared" si="17"/>
        <v>56.74666666666667</v>
      </c>
      <c r="S12" s="109">
        <f t="shared" si="1"/>
        <v>56.74666666666667</v>
      </c>
      <c r="T12" s="109"/>
      <c r="U12" s="110"/>
      <c r="V12" s="108">
        <f t="shared" si="9"/>
        <v>10.104763317999703</v>
      </c>
      <c r="W12" s="109">
        <f t="shared" si="9"/>
        <v>10.104763317999703</v>
      </c>
      <c r="X12" s="109"/>
      <c r="Y12" s="110"/>
    </row>
    <row r="13" spans="1:25" s="37" customFormat="1" ht="132.75" customHeight="1" x14ac:dyDescent="0.3">
      <c r="A13" s="98" t="s">
        <v>157</v>
      </c>
      <c r="B13" s="99"/>
      <c r="C13" s="99" t="s">
        <v>101</v>
      </c>
      <c r="D13" s="100" t="s">
        <v>136</v>
      </c>
      <c r="E13" s="101" t="s">
        <v>3</v>
      </c>
      <c r="F13" s="102">
        <f t="shared" si="18"/>
        <v>58965354.170000002</v>
      </c>
      <c r="G13" s="109">
        <v>58965354.170000002</v>
      </c>
      <c r="H13" s="109"/>
      <c r="I13" s="110"/>
      <c r="J13" s="112">
        <f t="shared" si="19"/>
        <v>210916800</v>
      </c>
      <c r="K13" s="113">
        <v>210916800</v>
      </c>
      <c r="L13" s="117"/>
      <c r="M13" s="118"/>
      <c r="N13" s="111">
        <v>48355404.810000002</v>
      </c>
      <c r="O13" s="113">
        <v>48355404.810000002</v>
      </c>
      <c r="P13" s="109"/>
      <c r="Q13" s="110"/>
      <c r="R13" s="108">
        <f t="shared" si="17"/>
        <v>82.006468867445463</v>
      </c>
      <c r="S13" s="109">
        <f t="shared" si="1"/>
        <v>82.006468867445463</v>
      </c>
      <c r="T13" s="109"/>
      <c r="U13" s="110"/>
      <c r="V13" s="108">
        <f t="shared" si="9"/>
        <v>22.926293595389275</v>
      </c>
      <c r="W13" s="109">
        <f t="shared" si="9"/>
        <v>22.926293595389275</v>
      </c>
      <c r="X13" s="109"/>
      <c r="Y13" s="110"/>
    </row>
    <row r="14" spans="1:25" s="38" customFormat="1" ht="79.5" customHeight="1" x14ac:dyDescent="0.3">
      <c r="A14" s="98" t="s">
        <v>158</v>
      </c>
      <c r="B14" s="99"/>
      <c r="C14" s="99" t="s">
        <v>102</v>
      </c>
      <c r="D14" s="100" t="s">
        <v>137</v>
      </c>
      <c r="E14" s="101" t="s">
        <v>3</v>
      </c>
      <c r="F14" s="102">
        <f t="shared" si="18"/>
        <v>20967600</v>
      </c>
      <c r="G14" s="109">
        <v>20967600</v>
      </c>
      <c r="H14" s="109"/>
      <c r="I14" s="110"/>
      <c r="J14" s="112">
        <f t="shared" si="19"/>
        <v>85343000</v>
      </c>
      <c r="K14" s="113">
        <v>85343000</v>
      </c>
      <c r="L14" s="109"/>
      <c r="M14" s="110"/>
      <c r="N14" s="111">
        <v>18604807.530000001</v>
      </c>
      <c r="O14" s="113">
        <v>18604807.530000001</v>
      </c>
      <c r="P14" s="109"/>
      <c r="Q14" s="110"/>
      <c r="R14" s="108">
        <f t="shared" si="17"/>
        <v>88.731221169804854</v>
      </c>
      <c r="S14" s="109">
        <f t="shared" si="1"/>
        <v>88.731221169804854</v>
      </c>
      <c r="T14" s="109"/>
      <c r="U14" s="110"/>
      <c r="V14" s="108">
        <f t="shared" si="9"/>
        <v>21.8000392885181</v>
      </c>
      <c r="W14" s="109">
        <f t="shared" si="9"/>
        <v>21.8000392885181</v>
      </c>
      <c r="X14" s="109"/>
      <c r="Y14" s="110"/>
    </row>
    <row r="15" spans="1:25" s="38" customFormat="1" ht="57" customHeight="1" x14ac:dyDescent="0.3">
      <c r="A15" s="98" t="s">
        <v>159</v>
      </c>
      <c r="B15" s="99"/>
      <c r="C15" s="99" t="s">
        <v>103</v>
      </c>
      <c r="D15" s="100" t="s">
        <v>76</v>
      </c>
      <c r="E15" s="101" t="s">
        <v>3</v>
      </c>
      <c r="F15" s="111">
        <f t="shared" si="18"/>
        <v>199917522</v>
      </c>
      <c r="G15" s="113">
        <v>199917522</v>
      </c>
      <c r="H15" s="117"/>
      <c r="I15" s="118"/>
      <c r="J15" s="112">
        <f t="shared" si="19"/>
        <v>1113636100</v>
      </c>
      <c r="K15" s="113">
        <v>1113636100</v>
      </c>
      <c r="L15" s="117"/>
      <c r="M15" s="118"/>
      <c r="N15" s="111">
        <v>166331575.65000001</v>
      </c>
      <c r="O15" s="113">
        <v>166331575.65000001</v>
      </c>
      <c r="P15" s="117"/>
      <c r="Q15" s="118"/>
      <c r="R15" s="108">
        <f t="shared" si="17"/>
        <v>83.200098713708542</v>
      </c>
      <c r="S15" s="109">
        <f t="shared" si="1"/>
        <v>83.200098713708542</v>
      </c>
      <c r="T15" s="109"/>
      <c r="U15" s="110"/>
      <c r="V15" s="108">
        <f t="shared" si="9"/>
        <v>14.935900124825336</v>
      </c>
      <c r="W15" s="109">
        <f t="shared" si="9"/>
        <v>14.935900124825336</v>
      </c>
      <c r="X15" s="109"/>
      <c r="Y15" s="110"/>
    </row>
    <row r="16" spans="1:25" s="38" customFormat="1" ht="57.75" customHeight="1" x14ac:dyDescent="0.3">
      <c r="A16" s="98" t="s">
        <v>160</v>
      </c>
      <c r="B16" s="99"/>
      <c r="C16" s="99" t="s">
        <v>104</v>
      </c>
      <c r="D16" s="100" t="s">
        <v>83</v>
      </c>
      <c r="E16" s="101" t="s">
        <v>3</v>
      </c>
      <c r="F16" s="111">
        <f t="shared" si="18"/>
        <v>77346442</v>
      </c>
      <c r="G16" s="113">
        <v>77346442</v>
      </c>
      <c r="H16" s="109"/>
      <c r="I16" s="110"/>
      <c r="J16" s="112">
        <f t="shared" si="19"/>
        <v>295627700</v>
      </c>
      <c r="K16" s="113">
        <v>295627700</v>
      </c>
      <c r="L16" s="109"/>
      <c r="M16" s="110"/>
      <c r="N16" s="111">
        <v>66600842.640000001</v>
      </c>
      <c r="O16" s="113">
        <v>66600842.640000001</v>
      </c>
      <c r="P16" s="109"/>
      <c r="Q16" s="110"/>
      <c r="R16" s="108">
        <f t="shared" si="17"/>
        <v>86.10718336597823</v>
      </c>
      <c r="S16" s="109">
        <f t="shared" si="1"/>
        <v>86.10718336597823</v>
      </c>
      <c r="T16" s="109"/>
      <c r="U16" s="110"/>
      <c r="V16" s="108">
        <f t="shared" si="9"/>
        <v>22.528620504776786</v>
      </c>
      <c r="W16" s="109">
        <f t="shared" si="9"/>
        <v>22.528620504776786</v>
      </c>
      <c r="X16" s="109"/>
      <c r="Y16" s="110"/>
    </row>
    <row r="17" spans="1:25" s="38" customFormat="1" ht="96.75" customHeight="1" x14ac:dyDescent="0.3">
      <c r="A17" s="98" t="s">
        <v>161</v>
      </c>
      <c r="B17" s="99"/>
      <c r="C17" s="99" t="s">
        <v>105</v>
      </c>
      <c r="D17" s="100" t="s">
        <v>138</v>
      </c>
      <c r="E17" s="101" t="s">
        <v>3</v>
      </c>
      <c r="F17" s="111">
        <f t="shared" si="18"/>
        <v>458273137.5</v>
      </c>
      <c r="G17" s="113">
        <v>458273137.5</v>
      </c>
      <c r="H17" s="109"/>
      <c r="I17" s="110"/>
      <c r="J17" s="112">
        <f t="shared" si="19"/>
        <v>2222784900</v>
      </c>
      <c r="K17" s="113">
        <v>2222784900</v>
      </c>
      <c r="L17" s="109"/>
      <c r="M17" s="110"/>
      <c r="N17" s="111">
        <v>361367585.85000002</v>
      </c>
      <c r="O17" s="113">
        <v>361367585.85000002</v>
      </c>
      <c r="P17" s="109"/>
      <c r="Q17" s="110"/>
      <c r="R17" s="108">
        <f t="shared" si="17"/>
        <v>78.854193335737477</v>
      </c>
      <c r="S17" s="109">
        <f t="shared" si="1"/>
        <v>78.854193335737477</v>
      </c>
      <c r="T17" s="109"/>
      <c r="U17" s="110"/>
      <c r="V17" s="108">
        <f t="shared" si="9"/>
        <v>16.257424901977696</v>
      </c>
      <c r="W17" s="109">
        <f t="shared" si="9"/>
        <v>16.257424901977696</v>
      </c>
      <c r="X17" s="109"/>
      <c r="Y17" s="110"/>
    </row>
    <row r="18" spans="1:25" s="38" customFormat="1" ht="78.75" customHeight="1" x14ac:dyDescent="0.3">
      <c r="A18" s="98" t="s">
        <v>162</v>
      </c>
      <c r="B18" s="99"/>
      <c r="C18" s="99" t="s">
        <v>106</v>
      </c>
      <c r="D18" s="100" t="s">
        <v>139</v>
      </c>
      <c r="E18" s="101" t="s">
        <v>3</v>
      </c>
      <c r="F18" s="111">
        <f t="shared" si="18"/>
        <v>4058967</v>
      </c>
      <c r="G18" s="113">
        <v>4058967</v>
      </c>
      <c r="H18" s="109"/>
      <c r="I18" s="110"/>
      <c r="J18" s="112">
        <f t="shared" si="19"/>
        <v>24973600</v>
      </c>
      <c r="K18" s="113">
        <v>24973600</v>
      </c>
      <c r="L18" s="109"/>
      <c r="M18" s="110"/>
      <c r="N18" s="111">
        <v>3797557.26</v>
      </c>
      <c r="O18" s="113">
        <v>3797557.26</v>
      </c>
      <c r="P18" s="109"/>
      <c r="Q18" s="110"/>
      <c r="R18" s="108">
        <f t="shared" si="17"/>
        <v>93.559697824594281</v>
      </c>
      <c r="S18" s="109">
        <f t="shared" si="1"/>
        <v>93.559697824594281</v>
      </c>
      <c r="T18" s="109"/>
      <c r="U18" s="110"/>
      <c r="V18" s="108">
        <f t="shared" si="9"/>
        <v>15.206286878944164</v>
      </c>
      <c r="W18" s="109">
        <f t="shared" si="9"/>
        <v>15.206286878944164</v>
      </c>
      <c r="X18" s="109"/>
      <c r="Y18" s="110"/>
    </row>
    <row r="19" spans="1:25" s="38" customFormat="1" ht="59.25" customHeight="1" x14ac:dyDescent="0.3">
      <c r="A19" s="98" t="s">
        <v>163</v>
      </c>
      <c r="B19" s="99"/>
      <c r="C19" s="99" t="s">
        <v>107</v>
      </c>
      <c r="D19" s="100" t="s">
        <v>140</v>
      </c>
      <c r="E19" s="101" t="s">
        <v>3</v>
      </c>
      <c r="F19" s="111">
        <f t="shared" si="18"/>
        <v>820000</v>
      </c>
      <c r="G19" s="113">
        <v>820000</v>
      </c>
      <c r="H19" s="103"/>
      <c r="I19" s="105"/>
      <c r="J19" s="112">
        <f t="shared" si="19"/>
        <v>1489986</v>
      </c>
      <c r="K19" s="113">
        <v>1489986</v>
      </c>
      <c r="L19" s="103"/>
      <c r="M19" s="105"/>
      <c r="N19" s="111">
        <v>820000</v>
      </c>
      <c r="O19" s="113">
        <v>820000</v>
      </c>
      <c r="P19" s="103"/>
      <c r="Q19" s="105"/>
      <c r="R19" s="108">
        <f t="shared" si="17"/>
        <v>100</v>
      </c>
      <c r="S19" s="109">
        <f t="shared" si="1"/>
        <v>100</v>
      </c>
      <c r="T19" s="109"/>
      <c r="U19" s="110"/>
      <c r="V19" s="108">
        <f t="shared" si="9"/>
        <v>55.034074145663112</v>
      </c>
      <c r="W19" s="109">
        <f t="shared" si="9"/>
        <v>55.034074145663112</v>
      </c>
      <c r="X19" s="109"/>
      <c r="Y19" s="110"/>
    </row>
    <row r="20" spans="1:25" s="130" customFormat="1" ht="21" customHeight="1" thickBot="1" x14ac:dyDescent="0.3">
      <c r="A20" s="119" t="s">
        <v>164</v>
      </c>
      <c r="B20" s="119"/>
      <c r="C20" s="119" t="s">
        <v>108</v>
      </c>
      <c r="D20" s="120" t="s">
        <v>50</v>
      </c>
      <c r="E20" s="121" t="s">
        <v>3</v>
      </c>
      <c r="F20" s="122">
        <f t="shared" si="18"/>
        <v>860539</v>
      </c>
      <c r="G20" s="115"/>
      <c r="H20" s="123"/>
      <c r="I20" s="124">
        <v>860539</v>
      </c>
      <c r="J20" s="112">
        <f t="shared" si="19"/>
        <v>3957900</v>
      </c>
      <c r="K20" s="125"/>
      <c r="L20" s="123"/>
      <c r="M20" s="126">
        <v>3957900</v>
      </c>
      <c r="N20" s="127">
        <v>437620.9</v>
      </c>
      <c r="O20" s="125"/>
      <c r="P20" s="123"/>
      <c r="Q20" s="126">
        <v>437620.9</v>
      </c>
      <c r="R20" s="128">
        <f t="shared" si="17"/>
        <v>50.854278539380552</v>
      </c>
      <c r="S20" s="114"/>
      <c r="T20" s="114"/>
      <c r="U20" s="129">
        <f t="shared" si="1"/>
        <v>50.854278539380552</v>
      </c>
      <c r="V20" s="128">
        <f t="shared" si="9"/>
        <v>11.05689633391445</v>
      </c>
      <c r="W20" s="114"/>
      <c r="X20" s="114"/>
      <c r="Y20" s="129">
        <f t="shared" si="9"/>
        <v>11.05689633391445</v>
      </c>
    </row>
    <row r="21" spans="1:25" s="48" customFormat="1" ht="39" x14ac:dyDescent="0.35">
      <c r="A21" s="80" t="s">
        <v>7</v>
      </c>
      <c r="B21" s="285" t="s">
        <v>7</v>
      </c>
      <c r="C21" s="285" t="s">
        <v>7</v>
      </c>
      <c r="D21" s="286" t="s">
        <v>175</v>
      </c>
      <c r="E21" s="287" t="s">
        <v>56</v>
      </c>
      <c r="F21" s="288">
        <f>F22+F31+F33+F35</f>
        <v>12000000</v>
      </c>
      <c r="G21" s="289">
        <f t="shared" ref="G21:H21" si="20">G22+G31+G33+G35</f>
        <v>10800000</v>
      </c>
      <c r="H21" s="289">
        <f t="shared" si="20"/>
        <v>0</v>
      </c>
      <c r="I21" s="290">
        <f>I22+I31+I33+I35</f>
        <v>1200000</v>
      </c>
      <c r="J21" s="288">
        <f>J22+J31+J33+J35</f>
        <v>265141159</v>
      </c>
      <c r="K21" s="289">
        <f t="shared" ref="K21" si="21">K22+K31+K33+K35</f>
        <v>152982600</v>
      </c>
      <c r="L21" s="289">
        <f t="shared" ref="L21" si="22">L22+L31+L33+L35</f>
        <v>0</v>
      </c>
      <c r="M21" s="290">
        <f>M22+M31+M33+M35</f>
        <v>112158559</v>
      </c>
      <c r="N21" s="288">
        <f>N22+N31+N33+N35</f>
        <v>0</v>
      </c>
      <c r="O21" s="289">
        <f t="shared" ref="O21" si="23">O22+O31+O33+O35</f>
        <v>0</v>
      </c>
      <c r="P21" s="289">
        <f t="shared" ref="P21" si="24">P22+P31+P33+P35</f>
        <v>0</v>
      </c>
      <c r="Q21" s="290">
        <f>Q22+Q31+Q33+Q35</f>
        <v>0</v>
      </c>
      <c r="R21" s="291">
        <f t="shared" si="17"/>
        <v>0</v>
      </c>
      <c r="S21" s="292">
        <f t="shared" ref="S21" si="25">O21/G21*100</f>
        <v>0</v>
      </c>
      <c r="T21" s="292"/>
      <c r="U21" s="293">
        <f t="shared" si="1"/>
        <v>0</v>
      </c>
      <c r="V21" s="291">
        <f t="shared" si="9"/>
        <v>0</v>
      </c>
      <c r="W21" s="292"/>
      <c r="X21" s="292"/>
      <c r="Y21" s="294">
        <f t="shared" si="9"/>
        <v>0</v>
      </c>
    </row>
    <row r="22" spans="1:25" s="38" customFormat="1" ht="40.5" customHeight="1" x14ac:dyDescent="0.3">
      <c r="A22" s="88" t="s">
        <v>165</v>
      </c>
      <c r="B22" s="131"/>
      <c r="C22" s="131" t="s">
        <v>127</v>
      </c>
      <c r="D22" s="132" t="s">
        <v>128</v>
      </c>
      <c r="E22" s="91" t="s">
        <v>56</v>
      </c>
      <c r="F22" s="133">
        <f>F23+F24+F25+F26+F27+F28+F29+F30</f>
        <v>0</v>
      </c>
      <c r="G22" s="134">
        <f t="shared" ref="G22:I22" si="26">G23+G24+G25+G26+G27+G28+G29+G30</f>
        <v>0</v>
      </c>
      <c r="H22" s="134">
        <f t="shared" si="26"/>
        <v>0</v>
      </c>
      <c r="I22" s="135">
        <f t="shared" si="26"/>
        <v>0</v>
      </c>
      <c r="J22" s="136">
        <f>J23+J24+J25+J26+J27+J28+J29+J30</f>
        <v>86600514</v>
      </c>
      <c r="K22" s="134">
        <f t="shared" ref="K22" si="27">K23+K24+K25+K26+K27+K28+K29+K30</f>
        <v>0</v>
      </c>
      <c r="L22" s="134">
        <f t="shared" ref="L22" si="28">L23+L24+L25+L26+L27+L28+L29+L30</f>
        <v>0</v>
      </c>
      <c r="M22" s="135">
        <f t="shared" ref="M22" si="29">M23+M24+M25+M26+M27+M28+M29+M30</f>
        <v>86600514</v>
      </c>
      <c r="N22" s="133">
        <f>N23+N24+N25+N26+N27+N28+N29+N30</f>
        <v>0</v>
      </c>
      <c r="O22" s="134">
        <f t="shared" ref="O22" si="30">O23+O24+O25+O26+O27+O28+O29+O30</f>
        <v>0</v>
      </c>
      <c r="P22" s="134">
        <f t="shared" ref="P22" si="31">P23+P24+P25+P26+P27+P28+P29+P30</f>
        <v>0</v>
      </c>
      <c r="Q22" s="135">
        <f t="shared" ref="Q22" si="32">Q23+Q24+Q25+Q26+Q27+Q28+Q29+Q30</f>
        <v>0</v>
      </c>
      <c r="R22" s="95">
        <v>0</v>
      </c>
      <c r="S22" s="96">
        <v>0</v>
      </c>
      <c r="T22" s="96"/>
      <c r="U22" s="137">
        <v>0</v>
      </c>
      <c r="V22" s="95">
        <f t="shared" si="9"/>
        <v>0</v>
      </c>
      <c r="W22" s="96"/>
      <c r="X22" s="96"/>
      <c r="Y22" s="97">
        <f t="shared" si="9"/>
        <v>0</v>
      </c>
    </row>
    <row r="23" spans="1:25" s="37" customFormat="1" ht="68.25" customHeight="1" x14ac:dyDescent="0.3">
      <c r="A23" s="98"/>
      <c r="B23" s="138"/>
      <c r="C23" s="138"/>
      <c r="D23" s="74" t="s">
        <v>150</v>
      </c>
      <c r="E23" s="76" t="s">
        <v>56</v>
      </c>
      <c r="F23" s="102">
        <v>0</v>
      </c>
      <c r="G23" s="113">
        <v>0</v>
      </c>
      <c r="H23" s="113">
        <v>0</v>
      </c>
      <c r="I23" s="107">
        <v>0</v>
      </c>
      <c r="J23" s="139">
        <v>41334</v>
      </c>
      <c r="K23" s="103">
        <v>0</v>
      </c>
      <c r="L23" s="104">
        <v>0</v>
      </c>
      <c r="M23" s="105">
        <v>41334</v>
      </c>
      <c r="N23" s="140">
        <v>0</v>
      </c>
      <c r="O23" s="103">
        <v>0</v>
      </c>
      <c r="P23" s="104">
        <v>0</v>
      </c>
      <c r="Q23" s="105">
        <v>0</v>
      </c>
      <c r="R23" s="108">
        <v>0</v>
      </c>
      <c r="S23" s="109">
        <v>0</v>
      </c>
      <c r="T23" s="109"/>
      <c r="U23" s="141">
        <v>0</v>
      </c>
      <c r="V23" s="108">
        <f t="shared" ref="V23" si="33">N23/J23*100</f>
        <v>0</v>
      </c>
      <c r="W23" s="109"/>
      <c r="X23" s="109"/>
      <c r="Y23" s="110">
        <f t="shared" ref="Y23" si="34">Q23/M23*100</f>
        <v>0</v>
      </c>
    </row>
    <row r="24" spans="1:25" s="38" customFormat="1" ht="67.5" customHeight="1" x14ac:dyDescent="0.3">
      <c r="A24" s="88"/>
      <c r="B24" s="138"/>
      <c r="C24" s="138"/>
      <c r="D24" s="75" t="s">
        <v>130</v>
      </c>
      <c r="E24" s="76" t="s">
        <v>56</v>
      </c>
      <c r="F24" s="102">
        <v>0</v>
      </c>
      <c r="G24" s="113">
        <v>0</v>
      </c>
      <c r="H24" s="113">
        <v>0</v>
      </c>
      <c r="I24" s="107">
        <v>0</v>
      </c>
      <c r="J24" s="106">
        <v>82197176</v>
      </c>
      <c r="K24" s="113">
        <v>0</v>
      </c>
      <c r="L24" s="142">
        <v>0</v>
      </c>
      <c r="M24" s="107">
        <v>82197176</v>
      </c>
      <c r="N24" s="102">
        <v>0</v>
      </c>
      <c r="O24" s="113">
        <v>0</v>
      </c>
      <c r="P24" s="142">
        <v>0</v>
      </c>
      <c r="Q24" s="107">
        <v>0</v>
      </c>
      <c r="R24" s="95">
        <v>0</v>
      </c>
      <c r="S24" s="96"/>
      <c r="T24" s="96"/>
      <c r="U24" s="137">
        <v>0</v>
      </c>
      <c r="V24" s="95">
        <f>N24/J24*100</f>
        <v>0</v>
      </c>
      <c r="W24" s="96"/>
      <c r="X24" s="96"/>
      <c r="Y24" s="97">
        <f t="shared" ref="Y24:Y42" si="35">Q24/M24*100</f>
        <v>0</v>
      </c>
    </row>
    <row r="25" spans="1:25" s="37" customFormat="1" ht="37.5" customHeight="1" x14ac:dyDescent="0.3">
      <c r="A25" s="98"/>
      <c r="B25" s="138"/>
      <c r="C25" s="138"/>
      <c r="D25" s="75" t="s">
        <v>184</v>
      </c>
      <c r="E25" s="76" t="s">
        <v>56</v>
      </c>
      <c r="F25" s="143">
        <v>0</v>
      </c>
      <c r="G25" s="144">
        <v>0</v>
      </c>
      <c r="H25" s="113">
        <v>0</v>
      </c>
      <c r="I25" s="145">
        <v>0</v>
      </c>
      <c r="J25" s="139">
        <v>910982</v>
      </c>
      <c r="K25" s="103">
        <v>0</v>
      </c>
      <c r="L25" s="104">
        <v>0</v>
      </c>
      <c r="M25" s="105">
        <v>910982</v>
      </c>
      <c r="N25" s="140">
        <v>0</v>
      </c>
      <c r="O25" s="103">
        <v>0</v>
      </c>
      <c r="P25" s="104">
        <v>0</v>
      </c>
      <c r="Q25" s="105">
        <v>0</v>
      </c>
      <c r="R25" s="108">
        <v>0</v>
      </c>
      <c r="S25" s="109"/>
      <c r="T25" s="109"/>
      <c r="U25" s="141">
        <v>0</v>
      </c>
      <c r="V25" s="108">
        <f>N25/J25*100</f>
        <v>0</v>
      </c>
      <c r="W25" s="109"/>
      <c r="X25" s="109"/>
      <c r="Y25" s="110">
        <f>Q25/M25*100</f>
        <v>0</v>
      </c>
    </row>
    <row r="26" spans="1:25" s="37" customFormat="1" ht="55.5" customHeight="1" x14ac:dyDescent="0.3">
      <c r="A26" s="98"/>
      <c r="B26" s="138"/>
      <c r="C26" s="138"/>
      <c r="D26" s="75" t="s">
        <v>129</v>
      </c>
      <c r="E26" s="76" t="s">
        <v>56</v>
      </c>
      <c r="F26" s="143">
        <v>0</v>
      </c>
      <c r="G26" s="144">
        <v>0</v>
      </c>
      <c r="H26" s="113">
        <v>0</v>
      </c>
      <c r="I26" s="145">
        <v>0</v>
      </c>
      <c r="J26" s="139">
        <v>597956</v>
      </c>
      <c r="K26" s="103">
        <v>0</v>
      </c>
      <c r="L26" s="104">
        <v>0</v>
      </c>
      <c r="M26" s="105">
        <v>597956</v>
      </c>
      <c r="N26" s="140">
        <v>0</v>
      </c>
      <c r="O26" s="103">
        <v>0</v>
      </c>
      <c r="P26" s="104">
        <v>0</v>
      </c>
      <c r="Q26" s="105">
        <v>0</v>
      </c>
      <c r="R26" s="108">
        <v>0</v>
      </c>
      <c r="S26" s="109"/>
      <c r="T26" s="109"/>
      <c r="U26" s="141">
        <v>0</v>
      </c>
      <c r="V26" s="108">
        <f>N26/J26*100</f>
        <v>0</v>
      </c>
      <c r="W26" s="109"/>
      <c r="X26" s="109"/>
      <c r="Y26" s="110">
        <f>Q26/M26*100</f>
        <v>0</v>
      </c>
    </row>
    <row r="27" spans="1:25" s="37" customFormat="1" ht="56.25" customHeight="1" x14ac:dyDescent="0.3">
      <c r="A27" s="98"/>
      <c r="B27" s="138"/>
      <c r="C27" s="138"/>
      <c r="D27" s="74" t="s">
        <v>151</v>
      </c>
      <c r="E27" s="76" t="s">
        <v>56</v>
      </c>
      <c r="F27" s="102">
        <v>0</v>
      </c>
      <c r="G27" s="113">
        <v>0</v>
      </c>
      <c r="H27" s="113">
        <v>0</v>
      </c>
      <c r="I27" s="107">
        <v>0</v>
      </c>
      <c r="J27" s="139">
        <v>6104</v>
      </c>
      <c r="K27" s="103">
        <v>0</v>
      </c>
      <c r="L27" s="104">
        <v>0</v>
      </c>
      <c r="M27" s="105">
        <v>6104</v>
      </c>
      <c r="N27" s="140">
        <v>0</v>
      </c>
      <c r="O27" s="103">
        <v>0</v>
      </c>
      <c r="P27" s="104">
        <v>0</v>
      </c>
      <c r="Q27" s="105">
        <v>0</v>
      </c>
      <c r="R27" s="108">
        <v>0</v>
      </c>
      <c r="S27" s="109"/>
      <c r="T27" s="109"/>
      <c r="U27" s="141">
        <v>0</v>
      </c>
      <c r="V27" s="108">
        <f t="shared" ref="V27:V42" si="36">N27/J27*100</f>
        <v>0</v>
      </c>
      <c r="W27" s="109"/>
      <c r="X27" s="109"/>
      <c r="Y27" s="110">
        <f t="shared" si="35"/>
        <v>0</v>
      </c>
    </row>
    <row r="28" spans="1:25" s="37" customFormat="1" ht="56.25" customHeight="1" x14ac:dyDescent="0.3">
      <c r="A28" s="98"/>
      <c r="B28" s="138"/>
      <c r="C28" s="138"/>
      <c r="D28" s="74" t="s">
        <v>151</v>
      </c>
      <c r="E28" s="76" t="s">
        <v>56</v>
      </c>
      <c r="F28" s="102">
        <v>0</v>
      </c>
      <c r="G28" s="113">
        <v>0</v>
      </c>
      <c r="H28" s="113">
        <v>0</v>
      </c>
      <c r="I28" s="107">
        <v>0</v>
      </c>
      <c r="J28" s="139">
        <v>2275623</v>
      </c>
      <c r="K28" s="103">
        <v>0</v>
      </c>
      <c r="L28" s="104">
        <v>0</v>
      </c>
      <c r="M28" s="105">
        <v>2275623</v>
      </c>
      <c r="N28" s="140">
        <v>0</v>
      </c>
      <c r="O28" s="103">
        <v>0</v>
      </c>
      <c r="P28" s="104">
        <v>0</v>
      </c>
      <c r="Q28" s="105">
        <v>0</v>
      </c>
      <c r="R28" s="108">
        <v>0</v>
      </c>
      <c r="S28" s="109"/>
      <c r="T28" s="109"/>
      <c r="U28" s="141">
        <v>0</v>
      </c>
      <c r="V28" s="108">
        <f t="shared" si="36"/>
        <v>0</v>
      </c>
      <c r="W28" s="109"/>
      <c r="X28" s="109"/>
      <c r="Y28" s="110">
        <f t="shared" si="35"/>
        <v>0</v>
      </c>
    </row>
    <row r="29" spans="1:25" s="37" customFormat="1" ht="57.75" customHeight="1" x14ac:dyDescent="0.3">
      <c r="A29" s="98"/>
      <c r="B29" s="138"/>
      <c r="C29" s="138"/>
      <c r="D29" s="74" t="s">
        <v>144</v>
      </c>
      <c r="E29" s="76" t="s">
        <v>56</v>
      </c>
      <c r="F29" s="102">
        <v>0</v>
      </c>
      <c r="G29" s="113">
        <v>0</v>
      </c>
      <c r="H29" s="113">
        <v>0</v>
      </c>
      <c r="I29" s="107">
        <v>0</v>
      </c>
      <c r="J29" s="139">
        <v>525040</v>
      </c>
      <c r="K29" s="103">
        <v>0</v>
      </c>
      <c r="L29" s="104">
        <v>0</v>
      </c>
      <c r="M29" s="105">
        <v>525040</v>
      </c>
      <c r="N29" s="140">
        <v>0</v>
      </c>
      <c r="O29" s="103">
        <v>0</v>
      </c>
      <c r="P29" s="104">
        <v>0</v>
      </c>
      <c r="Q29" s="105">
        <v>0</v>
      </c>
      <c r="R29" s="108">
        <v>0</v>
      </c>
      <c r="S29" s="109"/>
      <c r="T29" s="109"/>
      <c r="U29" s="141">
        <v>0</v>
      </c>
      <c r="V29" s="108">
        <f t="shared" si="36"/>
        <v>0</v>
      </c>
      <c r="W29" s="109"/>
      <c r="X29" s="109"/>
      <c r="Y29" s="110">
        <f t="shared" si="35"/>
        <v>0</v>
      </c>
    </row>
    <row r="30" spans="1:25" s="37" customFormat="1" ht="102" customHeight="1" x14ac:dyDescent="0.3">
      <c r="A30" s="98"/>
      <c r="B30" s="138"/>
      <c r="C30" s="138"/>
      <c r="D30" s="74" t="s">
        <v>147</v>
      </c>
      <c r="E30" s="76" t="s">
        <v>56</v>
      </c>
      <c r="F30" s="102">
        <v>0</v>
      </c>
      <c r="G30" s="113">
        <v>0</v>
      </c>
      <c r="H30" s="113">
        <v>0</v>
      </c>
      <c r="I30" s="107">
        <v>0</v>
      </c>
      <c r="J30" s="139">
        <v>46299</v>
      </c>
      <c r="K30" s="103">
        <v>0</v>
      </c>
      <c r="L30" s="104">
        <v>0</v>
      </c>
      <c r="M30" s="105">
        <v>46299</v>
      </c>
      <c r="N30" s="140">
        <v>0</v>
      </c>
      <c r="O30" s="103">
        <v>0</v>
      </c>
      <c r="P30" s="104">
        <v>0</v>
      </c>
      <c r="Q30" s="105">
        <v>0</v>
      </c>
      <c r="R30" s="108">
        <v>0</v>
      </c>
      <c r="S30" s="109"/>
      <c r="T30" s="109"/>
      <c r="U30" s="141">
        <v>0</v>
      </c>
      <c r="V30" s="108">
        <f t="shared" si="36"/>
        <v>0</v>
      </c>
      <c r="W30" s="109"/>
      <c r="X30" s="109"/>
      <c r="Y30" s="110">
        <f t="shared" si="35"/>
        <v>0</v>
      </c>
    </row>
    <row r="31" spans="1:25" s="275" customFormat="1" ht="39.75" customHeight="1" x14ac:dyDescent="0.3">
      <c r="A31" s="266"/>
      <c r="B31" s="147"/>
      <c r="C31" s="147" t="s">
        <v>186</v>
      </c>
      <c r="D31" s="148" t="s">
        <v>131</v>
      </c>
      <c r="E31" s="267"/>
      <c r="F31" s="268">
        <f>F32</f>
        <v>1200000</v>
      </c>
      <c r="G31" s="269">
        <f t="shared" ref="G31:I31" si="37">G32</f>
        <v>0</v>
      </c>
      <c r="H31" s="269">
        <f t="shared" si="37"/>
        <v>0</v>
      </c>
      <c r="I31" s="270">
        <f t="shared" si="37"/>
        <v>1200000</v>
      </c>
      <c r="J31" s="271">
        <f>K31+L31+M31</f>
        <v>16998100</v>
      </c>
      <c r="K31" s="269">
        <f t="shared" ref="K31" si="38">K32</f>
        <v>0</v>
      </c>
      <c r="L31" s="269">
        <f t="shared" ref="L31" si="39">L32</f>
        <v>0</v>
      </c>
      <c r="M31" s="270">
        <f t="shared" ref="M31" si="40">M32</f>
        <v>16998100</v>
      </c>
      <c r="N31" s="268">
        <f>N32</f>
        <v>0</v>
      </c>
      <c r="O31" s="269">
        <f t="shared" ref="O31" si="41">O32</f>
        <v>0</v>
      </c>
      <c r="P31" s="269">
        <f t="shared" ref="P31" si="42">P32</f>
        <v>0</v>
      </c>
      <c r="Q31" s="270">
        <f t="shared" ref="Q31" si="43">Q32</f>
        <v>0</v>
      </c>
      <c r="R31" s="272">
        <v>0</v>
      </c>
      <c r="S31" s="273"/>
      <c r="T31" s="273"/>
      <c r="U31" s="274">
        <v>0</v>
      </c>
      <c r="V31" s="272">
        <f>N31/J31*100</f>
        <v>0</v>
      </c>
      <c r="W31" s="273"/>
      <c r="X31" s="273"/>
      <c r="Y31" s="236">
        <f t="shared" ref="Y31:Y34" si="44">Q31/M31*100</f>
        <v>0</v>
      </c>
    </row>
    <row r="32" spans="1:25" s="37" customFormat="1" ht="21.75" customHeight="1" x14ac:dyDescent="0.3">
      <c r="A32" s="98"/>
      <c r="B32" s="138"/>
      <c r="C32" s="138"/>
      <c r="D32" s="146" t="s">
        <v>126</v>
      </c>
      <c r="E32" s="76"/>
      <c r="F32" s="102">
        <v>1200000</v>
      </c>
      <c r="G32" s="113">
        <v>0</v>
      </c>
      <c r="H32" s="113">
        <v>0</v>
      </c>
      <c r="I32" s="107">
        <v>1200000</v>
      </c>
      <c r="J32" s="139">
        <f>K32+L32+M32</f>
        <v>16998100</v>
      </c>
      <c r="K32" s="103">
        <v>0</v>
      </c>
      <c r="L32" s="104">
        <v>0</v>
      </c>
      <c r="M32" s="105">
        <v>16998100</v>
      </c>
      <c r="N32" s="140">
        <f t="shared" ref="N32:O42" si="45">O32+Q32</f>
        <v>0</v>
      </c>
      <c r="O32" s="103">
        <v>0</v>
      </c>
      <c r="P32" s="104">
        <v>0</v>
      </c>
      <c r="Q32" s="105">
        <v>0</v>
      </c>
      <c r="R32" s="108">
        <v>0</v>
      </c>
      <c r="S32" s="109"/>
      <c r="T32" s="109"/>
      <c r="U32" s="141">
        <v>0</v>
      </c>
      <c r="V32" s="108">
        <f t="shared" ref="V32:V34" si="46">N32/J32*100</f>
        <v>0</v>
      </c>
      <c r="W32" s="109"/>
      <c r="X32" s="109"/>
      <c r="Y32" s="110">
        <f t="shared" si="44"/>
        <v>0</v>
      </c>
    </row>
    <row r="33" spans="1:25" s="48" customFormat="1" ht="42" customHeight="1" x14ac:dyDescent="0.35">
      <c r="A33" s="44"/>
      <c r="B33" s="147"/>
      <c r="C33" s="147" t="s">
        <v>185</v>
      </c>
      <c r="D33" s="148" t="s">
        <v>131</v>
      </c>
      <c r="E33" s="52"/>
      <c r="F33" s="149">
        <f>F34</f>
        <v>10800000</v>
      </c>
      <c r="G33" s="150">
        <f t="shared" ref="G33" si="47">G34</f>
        <v>10800000</v>
      </c>
      <c r="H33" s="150">
        <f t="shared" ref="H33" si="48">H34</f>
        <v>0</v>
      </c>
      <c r="I33" s="151">
        <f t="shared" ref="I33" si="49">I34</f>
        <v>0</v>
      </c>
      <c r="J33" s="152">
        <f>J34</f>
        <v>152982600</v>
      </c>
      <c r="K33" s="150">
        <f t="shared" ref="K33" si="50">K34</f>
        <v>152982600</v>
      </c>
      <c r="L33" s="150">
        <f t="shared" ref="L33" si="51">L34</f>
        <v>0</v>
      </c>
      <c r="M33" s="151">
        <f t="shared" ref="M33" si="52">M34</f>
        <v>0</v>
      </c>
      <c r="N33" s="149">
        <f>N34</f>
        <v>0</v>
      </c>
      <c r="O33" s="150">
        <f t="shared" ref="O33" si="53">O34</f>
        <v>0</v>
      </c>
      <c r="P33" s="150">
        <f t="shared" ref="P33" si="54">P34</f>
        <v>0</v>
      </c>
      <c r="Q33" s="151">
        <f t="shared" ref="Q33" si="55">Q34</f>
        <v>0</v>
      </c>
      <c r="R33" s="49">
        <v>0</v>
      </c>
      <c r="S33" s="50"/>
      <c r="T33" s="50"/>
      <c r="U33" s="153">
        <v>0</v>
      </c>
      <c r="V33" s="49">
        <f t="shared" si="46"/>
        <v>0</v>
      </c>
      <c r="W33" s="50">
        <f t="shared" si="9"/>
        <v>0</v>
      </c>
      <c r="X33" s="50"/>
      <c r="Y33" s="51">
        <v>0</v>
      </c>
    </row>
    <row r="34" spans="1:25" s="37" customFormat="1" ht="18.75" customHeight="1" x14ac:dyDescent="0.3">
      <c r="A34" s="98"/>
      <c r="B34" s="138"/>
      <c r="C34" s="138"/>
      <c r="D34" s="146" t="s">
        <v>126</v>
      </c>
      <c r="E34" s="101"/>
      <c r="F34" s="102">
        <v>10800000</v>
      </c>
      <c r="G34" s="113">
        <v>10800000</v>
      </c>
      <c r="H34" s="113">
        <v>0</v>
      </c>
      <c r="I34" s="154">
        <v>0</v>
      </c>
      <c r="J34" s="155">
        <v>152982600</v>
      </c>
      <c r="K34" s="103">
        <v>152982600</v>
      </c>
      <c r="L34" s="103">
        <v>0</v>
      </c>
      <c r="M34" s="156">
        <v>0</v>
      </c>
      <c r="N34" s="157">
        <f t="shared" si="45"/>
        <v>0</v>
      </c>
      <c r="O34" s="103">
        <f t="shared" si="45"/>
        <v>0</v>
      </c>
      <c r="P34" s="158">
        <v>0</v>
      </c>
      <c r="Q34" s="159">
        <v>0</v>
      </c>
      <c r="R34" s="108">
        <v>0</v>
      </c>
      <c r="S34" s="109"/>
      <c r="T34" s="109"/>
      <c r="U34" s="141">
        <v>0</v>
      </c>
      <c r="V34" s="108">
        <f t="shared" si="46"/>
        <v>0</v>
      </c>
      <c r="W34" s="109">
        <f t="shared" si="9"/>
        <v>0</v>
      </c>
      <c r="X34" s="109"/>
      <c r="Y34" s="110">
        <v>0</v>
      </c>
    </row>
    <row r="35" spans="1:25" s="48" customFormat="1" ht="21" customHeight="1" x14ac:dyDescent="0.35">
      <c r="A35" s="44"/>
      <c r="B35" s="147"/>
      <c r="C35" s="147" t="s">
        <v>132</v>
      </c>
      <c r="D35" s="160" t="s">
        <v>50</v>
      </c>
      <c r="E35" s="52" t="s">
        <v>56</v>
      </c>
      <c r="F35" s="149">
        <f>F36+F37</f>
        <v>0</v>
      </c>
      <c r="G35" s="150">
        <f t="shared" ref="G35:I35" si="56">G36+G37</f>
        <v>0</v>
      </c>
      <c r="H35" s="150">
        <f t="shared" si="56"/>
        <v>0</v>
      </c>
      <c r="I35" s="151">
        <f t="shared" si="56"/>
        <v>0</v>
      </c>
      <c r="J35" s="152">
        <f>J36+J37</f>
        <v>8559945</v>
      </c>
      <c r="K35" s="150">
        <f t="shared" ref="K35" si="57">K36+K37</f>
        <v>0</v>
      </c>
      <c r="L35" s="150">
        <f t="shared" ref="L35" si="58">L36+L37</f>
        <v>0</v>
      </c>
      <c r="M35" s="151">
        <f t="shared" ref="M35" si="59">M36+M37</f>
        <v>8559945</v>
      </c>
      <c r="N35" s="149">
        <f>N36+N37</f>
        <v>0</v>
      </c>
      <c r="O35" s="150">
        <f t="shared" ref="O35" si="60">O36+O37</f>
        <v>0</v>
      </c>
      <c r="P35" s="150">
        <f t="shared" ref="P35" si="61">P36+P37</f>
        <v>0</v>
      </c>
      <c r="Q35" s="151">
        <f t="shared" ref="Q35" si="62">Q36+Q37</f>
        <v>0</v>
      </c>
      <c r="R35" s="49"/>
      <c r="S35" s="50"/>
      <c r="T35" s="50"/>
      <c r="U35" s="153"/>
      <c r="V35" s="49">
        <f t="shared" ref="V35" si="63">N35/J35*100</f>
        <v>0</v>
      </c>
      <c r="W35" s="50"/>
      <c r="X35" s="50"/>
      <c r="Y35" s="51">
        <f t="shared" ref="Y35" si="64">Q35/M35*100</f>
        <v>0</v>
      </c>
    </row>
    <row r="36" spans="1:25" s="48" customFormat="1" ht="50.25" customHeight="1" x14ac:dyDescent="0.35">
      <c r="A36" s="44" t="s">
        <v>166</v>
      </c>
      <c r="B36" s="138"/>
      <c r="C36" s="138"/>
      <c r="D36" s="77" t="s">
        <v>187</v>
      </c>
      <c r="E36" s="76" t="s">
        <v>56</v>
      </c>
      <c r="F36" s="102">
        <v>0</v>
      </c>
      <c r="G36" s="113">
        <v>0</v>
      </c>
      <c r="H36" s="113">
        <v>0</v>
      </c>
      <c r="I36" s="107">
        <v>0</v>
      </c>
      <c r="J36" s="106">
        <f>K36+L36+M36</f>
        <v>939703</v>
      </c>
      <c r="K36" s="113">
        <f t="shared" ref="K36:L36" si="65">K37+K38+K39+K40+K41+K42</f>
        <v>0</v>
      </c>
      <c r="L36" s="113">
        <f t="shared" si="65"/>
        <v>0</v>
      </c>
      <c r="M36" s="106">
        <v>939703</v>
      </c>
      <c r="N36" s="162">
        <v>0</v>
      </c>
      <c r="O36" s="163">
        <v>0</v>
      </c>
      <c r="P36" s="161">
        <v>0</v>
      </c>
      <c r="Q36" s="164">
        <v>0</v>
      </c>
      <c r="R36" s="49">
        <v>0</v>
      </c>
      <c r="S36" s="50"/>
      <c r="T36" s="50"/>
      <c r="U36" s="153">
        <v>0</v>
      </c>
      <c r="V36" s="49">
        <f t="shared" si="36"/>
        <v>0</v>
      </c>
      <c r="W36" s="50"/>
      <c r="X36" s="50"/>
      <c r="Y36" s="51">
        <f t="shared" si="35"/>
        <v>0</v>
      </c>
    </row>
    <row r="37" spans="1:25" s="37" customFormat="1" ht="49.5" customHeight="1" x14ac:dyDescent="0.3">
      <c r="A37" s="98"/>
      <c r="B37" s="138"/>
      <c r="C37" s="138"/>
      <c r="D37" s="77" t="s">
        <v>188</v>
      </c>
      <c r="E37" s="76" t="s">
        <v>56</v>
      </c>
      <c r="F37" s="102">
        <v>0</v>
      </c>
      <c r="G37" s="113">
        <v>0</v>
      </c>
      <c r="H37" s="113">
        <v>0</v>
      </c>
      <c r="I37" s="154">
        <v>0</v>
      </c>
      <c r="J37" s="106">
        <f>K37+L37+M37</f>
        <v>7620242</v>
      </c>
      <c r="K37" s="103">
        <v>0</v>
      </c>
      <c r="L37" s="103">
        <v>0</v>
      </c>
      <c r="M37" s="139">
        <v>7620242</v>
      </c>
      <c r="N37" s="140">
        <v>0</v>
      </c>
      <c r="O37" s="103">
        <v>0</v>
      </c>
      <c r="P37" s="103">
        <v>0</v>
      </c>
      <c r="Q37" s="165">
        <v>0</v>
      </c>
      <c r="R37" s="108">
        <v>0</v>
      </c>
      <c r="S37" s="109"/>
      <c r="T37" s="109"/>
      <c r="U37" s="141">
        <v>0</v>
      </c>
      <c r="V37" s="108">
        <f t="shared" si="36"/>
        <v>0</v>
      </c>
      <c r="W37" s="109"/>
      <c r="X37" s="109"/>
      <c r="Y37" s="110">
        <f t="shared" si="35"/>
        <v>0</v>
      </c>
    </row>
    <row r="38" spans="1:25" s="37" customFormat="1" ht="39" customHeight="1" x14ac:dyDescent="0.3">
      <c r="A38" s="98"/>
      <c r="B38" s="296" t="s">
        <v>189</v>
      </c>
      <c r="C38" s="296" t="s">
        <v>189</v>
      </c>
      <c r="D38" s="297" t="s">
        <v>77</v>
      </c>
      <c r="E38" s="298" t="s">
        <v>3</v>
      </c>
      <c r="F38" s="279">
        <f t="shared" ref="F38:Q38" si="66">SUM(F39:F39)</f>
        <v>13194500</v>
      </c>
      <c r="G38" s="280">
        <f t="shared" si="66"/>
        <v>0</v>
      </c>
      <c r="H38" s="280">
        <f t="shared" si="66"/>
        <v>0</v>
      </c>
      <c r="I38" s="281">
        <f t="shared" si="66"/>
        <v>13194500</v>
      </c>
      <c r="J38" s="299">
        <f t="shared" si="66"/>
        <v>42234000</v>
      </c>
      <c r="K38" s="280">
        <f t="shared" si="66"/>
        <v>0</v>
      </c>
      <c r="L38" s="280">
        <f t="shared" si="66"/>
        <v>0</v>
      </c>
      <c r="M38" s="281">
        <f t="shared" si="66"/>
        <v>42234000</v>
      </c>
      <c r="N38" s="279">
        <f t="shared" si="66"/>
        <v>13089812.119999999</v>
      </c>
      <c r="O38" s="280">
        <f t="shared" si="66"/>
        <v>0</v>
      </c>
      <c r="P38" s="280">
        <f t="shared" si="66"/>
        <v>0</v>
      </c>
      <c r="Q38" s="281">
        <f t="shared" si="66"/>
        <v>13089812.119999999</v>
      </c>
      <c r="R38" s="300">
        <f t="shared" ref="R22:R38" si="67">N38/F38*100</f>
        <v>99.206579408086697</v>
      </c>
      <c r="S38" s="301"/>
      <c r="T38" s="301"/>
      <c r="U38" s="302">
        <f t="shared" ref="U22:U38" si="68">Q38/I38*100</f>
        <v>99.206579408086697</v>
      </c>
      <c r="V38" s="300">
        <f t="shared" si="36"/>
        <v>30.993541033290711</v>
      </c>
      <c r="W38" s="301"/>
      <c r="X38" s="301"/>
      <c r="Y38" s="303">
        <f t="shared" si="35"/>
        <v>30.993541033290711</v>
      </c>
    </row>
    <row r="39" spans="1:25" s="37" customFormat="1" ht="27" customHeight="1" thickBot="1" x14ac:dyDescent="0.35">
      <c r="A39" s="167"/>
      <c r="B39" s="168"/>
      <c r="C39" s="168" t="s">
        <v>109</v>
      </c>
      <c r="D39" s="169" t="s">
        <v>50</v>
      </c>
      <c r="E39" s="170"/>
      <c r="F39" s="171">
        <v>13194500</v>
      </c>
      <c r="G39" s="172">
        <v>0</v>
      </c>
      <c r="H39" s="172">
        <v>0</v>
      </c>
      <c r="I39" s="126">
        <v>13194500</v>
      </c>
      <c r="J39" s="173">
        <v>42234000</v>
      </c>
      <c r="K39" s="125">
        <v>0</v>
      </c>
      <c r="L39" s="174">
        <v>0</v>
      </c>
      <c r="M39" s="175">
        <v>42234000</v>
      </c>
      <c r="N39" s="176">
        <v>13089812.119999999</v>
      </c>
      <c r="O39" s="125">
        <v>0</v>
      </c>
      <c r="P39" s="174">
        <v>0</v>
      </c>
      <c r="Q39" s="175">
        <v>13089812.119999999</v>
      </c>
      <c r="R39" s="177">
        <v>0</v>
      </c>
      <c r="S39" s="178"/>
      <c r="T39" s="178"/>
      <c r="U39" s="179">
        <v>0</v>
      </c>
      <c r="V39" s="177">
        <f t="shared" si="36"/>
        <v>30.993541033290711</v>
      </c>
      <c r="W39" s="178"/>
      <c r="X39" s="178"/>
      <c r="Y39" s="180">
        <f t="shared" si="35"/>
        <v>30.993541033290711</v>
      </c>
    </row>
    <row r="40" spans="1:25" s="37" customFormat="1" ht="77.25" hidden="1" customHeight="1" x14ac:dyDescent="0.3">
      <c r="A40" s="181"/>
      <c r="B40" s="182"/>
      <c r="C40" s="182"/>
      <c r="D40" s="183" t="s">
        <v>145</v>
      </c>
      <c r="E40" s="184"/>
      <c r="F40" s="162">
        <f t="shared" ref="F40:F42" si="69">SUM(G40:I40)</f>
        <v>0</v>
      </c>
      <c r="G40" s="163"/>
      <c r="H40" s="163"/>
      <c r="I40" s="185">
        <v>0</v>
      </c>
      <c r="J40" s="186">
        <f t="shared" ref="J40:J42" si="70">SUM(K40:M40)</f>
        <v>0</v>
      </c>
      <c r="K40" s="187"/>
      <c r="L40" s="187"/>
      <c r="M40" s="156"/>
      <c r="N40" s="186">
        <f t="shared" si="45"/>
        <v>0</v>
      </c>
      <c r="O40" s="187"/>
      <c r="P40" s="187"/>
      <c r="Q40" s="156">
        <v>0</v>
      </c>
      <c r="R40" s="188">
        <v>0</v>
      </c>
      <c r="S40" s="117"/>
      <c r="T40" s="117"/>
      <c r="U40" s="189">
        <v>0</v>
      </c>
      <c r="V40" s="188" t="e">
        <f t="shared" si="36"/>
        <v>#DIV/0!</v>
      </c>
      <c r="W40" s="117"/>
      <c r="X40" s="117"/>
      <c r="Y40" s="118" t="e">
        <f t="shared" si="35"/>
        <v>#DIV/0!</v>
      </c>
    </row>
    <row r="41" spans="1:25" s="37" customFormat="1" ht="77.25" hidden="1" customHeight="1" x14ac:dyDescent="0.3">
      <c r="A41" s="98"/>
      <c r="B41" s="138"/>
      <c r="C41" s="138"/>
      <c r="D41" s="190" t="s">
        <v>145</v>
      </c>
      <c r="E41" s="101"/>
      <c r="F41" s="102">
        <f t="shared" si="69"/>
        <v>0</v>
      </c>
      <c r="G41" s="113"/>
      <c r="H41" s="113"/>
      <c r="I41" s="154">
        <v>0</v>
      </c>
      <c r="J41" s="140">
        <f t="shared" si="70"/>
        <v>0</v>
      </c>
      <c r="K41" s="103"/>
      <c r="L41" s="103"/>
      <c r="M41" s="165"/>
      <c r="N41" s="140">
        <f t="shared" si="45"/>
        <v>0</v>
      </c>
      <c r="O41" s="103"/>
      <c r="P41" s="103"/>
      <c r="Q41" s="165">
        <v>0</v>
      </c>
      <c r="R41" s="108">
        <v>0</v>
      </c>
      <c r="S41" s="109"/>
      <c r="T41" s="109"/>
      <c r="U41" s="141">
        <v>0</v>
      </c>
      <c r="V41" s="108" t="e">
        <f t="shared" si="36"/>
        <v>#DIV/0!</v>
      </c>
      <c r="W41" s="109"/>
      <c r="X41" s="109"/>
      <c r="Y41" s="110" t="e">
        <f t="shared" si="35"/>
        <v>#DIV/0!</v>
      </c>
    </row>
    <row r="42" spans="1:25" s="37" customFormat="1" ht="63.75" hidden="1" customHeight="1" x14ac:dyDescent="0.3">
      <c r="A42" s="98"/>
      <c r="B42" s="138"/>
      <c r="C42" s="138"/>
      <c r="D42" s="190" t="s">
        <v>146</v>
      </c>
      <c r="E42" s="101"/>
      <c r="F42" s="102">
        <f t="shared" si="69"/>
        <v>0</v>
      </c>
      <c r="G42" s="113"/>
      <c r="H42" s="113"/>
      <c r="I42" s="154">
        <v>0</v>
      </c>
      <c r="J42" s="245">
        <f t="shared" si="70"/>
        <v>0</v>
      </c>
      <c r="K42" s="115"/>
      <c r="L42" s="115"/>
      <c r="M42" s="331"/>
      <c r="N42" s="140">
        <f t="shared" si="45"/>
        <v>0</v>
      </c>
      <c r="O42" s="103"/>
      <c r="P42" s="103"/>
      <c r="Q42" s="165">
        <v>0</v>
      </c>
      <c r="R42" s="108">
        <v>0</v>
      </c>
      <c r="S42" s="109"/>
      <c r="T42" s="109"/>
      <c r="U42" s="141">
        <v>0</v>
      </c>
      <c r="V42" s="108" t="e">
        <f t="shared" si="36"/>
        <v>#DIV/0!</v>
      </c>
      <c r="W42" s="109"/>
      <c r="X42" s="109"/>
      <c r="Y42" s="110" t="e">
        <f t="shared" si="35"/>
        <v>#DIV/0!</v>
      </c>
    </row>
    <row r="43" spans="1:25" s="48" customFormat="1" ht="54.75" customHeight="1" x14ac:dyDescent="0.35">
      <c r="A43" s="80" t="s">
        <v>167</v>
      </c>
      <c r="B43" s="285" t="s">
        <v>167</v>
      </c>
      <c r="C43" s="285" t="s">
        <v>167</v>
      </c>
      <c r="D43" s="286" t="s">
        <v>85</v>
      </c>
      <c r="E43" s="304" t="s">
        <v>3</v>
      </c>
      <c r="F43" s="305">
        <f>SUM(G43:I43)</f>
        <v>25556000</v>
      </c>
      <c r="G43" s="306">
        <f>G44</f>
        <v>0</v>
      </c>
      <c r="H43" s="306">
        <f t="shared" ref="H43:I43" si="71">H44</f>
        <v>25556000</v>
      </c>
      <c r="I43" s="307">
        <f t="shared" si="71"/>
        <v>0</v>
      </c>
      <c r="J43" s="305">
        <f>J44</f>
        <v>90150500</v>
      </c>
      <c r="K43" s="306">
        <f t="shared" ref="K43:M43" si="72">K44</f>
        <v>0</v>
      </c>
      <c r="L43" s="306">
        <f t="shared" si="72"/>
        <v>90150500</v>
      </c>
      <c r="M43" s="308">
        <f t="shared" si="72"/>
        <v>0</v>
      </c>
      <c r="N43" s="330">
        <f>N44</f>
        <v>18471260</v>
      </c>
      <c r="O43" s="307">
        <f t="shared" ref="O43:Q43" si="73">O44</f>
        <v>0</v>
      </c>
      <c r="P43" s="306">
        <f t="shared" si="73"/>
        <v>18471260</v>
      </c>
      <c r="Q43" s="308">
        <f t="shared" si="73"/>
        <v>0</v>
      </c>
      <c r="R43" s="291">
        <f t="shared" si="17"/>
        <v>72.277586476756923</v>
      </c>
      <c r="S43" s="292"/>
      <c r="T43" s="292">
        <f t="shared" ref="T43:T45" si="74">P43/H43*100</f>
        <v>72.277586476756923</v>
      </c>
      <c r="U43" s="294"/>
      <c r="V43" s="291">
        <f t="shared" si="9"/>
        <v>20.489359460014086</v>
      </c>
      <c r="W43" s="292"/>
      <c r="X43" s="292">
        <f t="shared" si="9"/>
        <v>20.489359460014086</v>
      </c>
      <c r="Y43" s="294"/>
    </row>
    <row r="44" spans="1:25" s="37" customFormat="1" ht="75.75" customHeight="1" thickBot="1" x14ac:dyDescent="0.35">
      <c r="A44" s="191"/>
      <c r="B44" s="192"/>
      <c r="C44" s="192" t="s">
        <v>110</v>
      </c>
      <c r="D44" s="193" t="s">
        <v>198</v>
      </c>
      <c r="E44" s="194"/>
      <c r="F44" s="195">
        <v>25556000</v>
      </c>
      <c r="G44" s="196">
        <v>0</v>
      </c>
      <c r="H44" s="172">
        <v>25556000</v>
      </c>
      <c r="I44" s="196">
        <v>0</v>
      </c>
      <c r="J44" s="195">
        <v>90150500</v>
      </c>
      <c r="K44" s="198">
        <v>0</v>
      </c>
      <c r="L44" s="198">
        <v>90150500</v>
      </c>
      <c r="M44" s="197">
        <v>0</v>
      </c>
      <c r="N44" s="333">
        <f>SUM(O44:Q44)</f>
        <v>18471260</v>
      </c>
      <c r="O44" s="198">
        <v>0</v>
      </c>
      <c r="P44" s="198">
        <v>18471260</v>
      </c>
      <c r="Q44" s="197">
        <v>0</v>
      </c>
      <c r="R44" s="199">
        <f t="shared" ref="R44" si="75">N44/F44*100</f>
        <v>72.277586476756923</v>
      </c>
      <c r="S44" s="200"/>
      <c r="T44" s="200">
        <f t="shared" ref="T44" si="76">P44/H44*100</f>
        <v>72.277586476756923</v>
      </c>
      <c r="U44" s="201"/>
      <c r="V44" s="199">
        <f t="shared" ref="V44" si="77">N44/J44*100</f>
        <v>20.489359460014086</v>
      </c>
      <c r="W44" s="200">
        <v>0</v>
      </c>
      <c r="X44" s="200">
        <f t="shared" ref="X44" si="78">P44/L44*100</f>
        <v>20.489359460014086</v>
      </c>
      <c r="Y44" s="201">
        <v>0</v>
      </c>
    </row>
    <row r="45" spans="1:25" s="48" customFormat="1" ht="58.5" x14ac:dyDescent="0.35">
      <c r="A45" s="202" t="s">
        <v>177</v>
      </c>
      <c r="B45" s="285" t="s">
        <v>177</v>
      </c>
      <c r="C45" s="295" t="s">
        <v>177</v>
      </c>
      <c r="D45" s="286" t="s">
        <v>86</v>
      </c>
      <c r="E45" s="304" t="s">
        <v>3</v>
      </c>
      <c r="F45" s="309">
        <f t="shared" ref="F45:Q47" si="79">F46</f>
        <v>30127547.379999999</v>
      </c>
      <c r="G45" s="310">
        <f t="shared" si="79"/>
        <v>14462030.18</v>
      </c>
      <c r="H45" s="310">
        <f t="shared" si="79"/>
        <v>11919695.08</v>
      </c>
      <c r="I45" s="311">
        <f t="shared" si="79"/>
        <v>3745822.12</v>
      </c>
      <c r="J45" s="288">
        <f t="shared" si="79"/>
        <v>121255700</v>
      </c>
      <c r="K45" s="289">
        <f t="shared" si="79"/>
        <v>58739600</v>
      </c>
      <c r="L45" s="289">
        <f t="shared" si="79"/>
        <v>48059600</v>
      </c>
      <c r="M45" s="290">
        <f t="shared" si="79"/>
        <v>14456500</v>
      </c>
      <c r="N45" s="288">
        <f t="shared" si="79"/>
        <v>13176120</v>
      </c>
      <c r="O45" s="289">
        <f t="shared" si="79"/>
        <v>6382871.2300000004</v>
      </c>
      <c r="P45" s="289">
        <f t="shared" si="79"/>
        <v>5222348.75</v>
      </c>
      <c r="Q45" s="290">
        <f t="shared" si="79"/>
        <v>1570900.02</v>
      </c>
      <c r="R45" s="312">
        <f t="shared" si="17"/>
        <v>43.734459475937605</v>
      </c>
      <c r="S45" s="313">
        <f t="shared" si="17"/>
        <v>44.135374844031752</v>
      </c>
      <c r="T45" s="313">
        <f t="shared" si="74"/>
        <v>43.81277134146287</v>
      </c>
      <c r="U45" s="314">
        <f t="shared" ref="U45:U71" si="80">Q45/I45*100</f>
        <v>41.937389701783275</v>
      </c>
      <c r="V45" s="291">
        <f t="shared" si="9"/>
        <v>10.866392260322607</v>
      </c>
      <c r="W45" s="292">
        <f t="shared" si="9"/>
        <v>10.86638524947395</v>
      </c>
      <c r="X45" s="292">
        <f t="shared" si="9"/>
        <v>10.866400781529601</v>
      </c>
      <c r="Y45" s="294">
        <f t="shared" si="9"/>
        <v>10.866392418635217</v>
      </c>
    </row>
    <row r="46" spans="1:25" s="37" customFormat="1" ht="78" customHeight="1" thickBot="1" x14ac:dyDescent="0.35">
      <c r="A46" s="79"/>
      <c r="B46" s="336"/>
      <c r="C46" s="251" t="s">
        <v>125</v>
      </c>
      <c r="D46" s="337" t="s">
        <v>141</v>
      </c>
      <c r="E46" s="338"/>
      <c r="F46" s="242">
        <f>SUM(G46:I46)</f>
        <v>30127547.379999999</v>
      </c>
      <c r="G46" s="339">
        <v>14462030.18</v>
      </c>
      <c r="H46" s="339">
        <v>11919695.08</v>
      </c>
      <c r="I46" s="340">
        <v>3745822.12</v>
      </c>
      <c r="J46" s="245">
        <f>SUM(K46:M46)</f>
        <v>121255700</v>
      </c>
      <c r="K46" s="115">
        <v>58739600</v>
      </c>
      <c r="L46" s="115">
        <v>48059600</v>
      </c>
      <c r="M46" s="116">
        <v>14456500</v>
      </c>
      <c r="N46" s="245">
        <f>SUM(O46:Q46)</f>
        <v>13176120</v>
      </c>
      <c r="O46" s="115">
        <v>6382871.2300000004</v>
      </c>
      <c r="P46" s="115">
        <v>5222348.75</v>
      </c>
      <c r="Q46" s="116">
        <v>1570900.02</v>
      </c>
      <c r="R46" s="341">
        <f t="shared" ref="R46:R47" si="81">N46/F46*100</f>
        <v>43.734459475937605</v>
      </c>
      <c r="S46" s="114">
        <f t="shared" ref="S46:S47" si="82">O46/G46*100</f>
        <v>44.135374844031752</v>
      </c>
      <c r="T46" s="114">
        <f t="shared" ref="T46:T47" si="83">P46/H46*100</f>
        <v>43.81277134146287</v>
      </c>
      <c r="U46" s="342">
        <f t="shared" ref="U46:U47" si="84">Q46/I46*100</f>
        <v>41.937389701783275</v>
      </c>
      <c r="V46" s="128">
        <f t="shared" ref="V46:V47" si="85">N46/J46*100</f>
        <v>10.866392260322607</v>
      </c>
      <c r="W46" s="114">
        <f t="shared" ref="W46:W47" si="86">O46/K46*100</f>
        <v>10.86638524947395</v>
      </c>
      <c r="X46" s="114">
        <f t="shared" ref="X46:X47" si="87">P46/L46*100</f>
        <v>10.866400781529601</v>
      </c>
      <c r="Y46" s="129">
        <f t="shared" ref="Y46:Y47" si="88">Q46/M46*100</f>
        <v>10.866392418635217</v>
      </c>
    </row>
    <row r="47" spans="1:25" s="209" customFormat="1" ht="43.5" customHeight="1" x14ac:dyDescent="0.25">
      <c r="A47" s="207" t="s">
        <v>178</v>
      </c>
      <c r="B47" s="344" t="s">
        <v>178</v>
      </c>
      <c r="C47" s="345" t="s">
        <v>178</v>
      </c>
      <c r="D47" s="346" t="s">
        <v>176</v>
      </c>
      <c r="E47" s="304" t="s">
        <v>3</v>
      </c>
      <c r="F47" s="347">
        <f t="shared" si="79"/>
        <v>1046001</v>
      </c>
      <c r="G47" s="306">
        <f t="shared" si="79"/>
        <v>631681</v>
      </c>
      <c r="H47" s="306">
        <f t="shared" si="79"/>
        <v>403868</v>
      </c>
      <c r="I47" s="307">
        <f t="shared" si="79"/>
        <v>10452</v>
      </c>
      <c r="J47" s="288">
        <f t="shared" si="79"/>
        <v>4183940</v>
      </c>
      <c r="K47" s="289">
        <f t="shared" si="79"/>
        <v>2526700</v>
      </c>
      <c r="L47" s="289">
        <f t="shared" si="79"/>
        <v>1615400</v>
      </c>
      <c r="M47" s="290">
        <f t="shared" si="79"/>
        <v>41840</v>
      </c>
      <c r="N47" s="288">
        <f t="shared" si="79"/>
        <v>540336.04</v>
      </c>
      <c r="O47" s="289">
        <f t="shared" si="79"/>
        <v>326309.07</v>
      </c>
      <c r="P47" s="289">
        <f t="shared" si="79"/>
        <v>208623.54</v>
      </c>
      <c r="Q47" s="290">
        <f t="shared" si="79"/>
        <v>5403.43</v>
      </c>
      <c r="R47" s="348">
        <f t="shared" si="81"/>
        <v>51.657315815185648</v>
      </c>
      <c r="S47" s="292">
        <f t="shared" si="82"/>
        <v>51.657255798417246</v>
      </c>
      <c r="T47" s="292">
        <f t="shared" si="83"/>
        <v>51.656367922192402</v>
      </c>
      <c r="U47" s="293">
        <f t="shared" si="84"/>
        <v>51.697569843092239</v>
      </c>
      <c r="V47" s="291">
        <f t="shared" si="85"/>
        <v>12.914526498945971</v>
      </c>
      <c r="W47" s="292">
        <f t="shared" si="86"/>
        <v>12.914436616931175</v>
      </c>
      <c r="X47" s="292">
        <f t="shared" si="87"/>
        <v>12.91466757459453</v>
      </c>
      <c r="Y47" s="294">
        <f t="shared" si="88"/>
        <v>12.914507648183557</v>
      </c>
    </row>
    <row r="48" spans="1:25" s="37" customFormat="1" ht="78.75" customHeight="1" thickBot="1" x14ac:dyDescent="0.35">
      <c r="A48" s="168"/>
      <c r="B48" s="210"/>
      <c r="C48" s="334" t="s">
        <v>179</v>
      </c>
      <c r="D48" s="335" t="s">
        <v>180</v>
      </c>
      <c r="E48" s="211"/>
      <c r="F48" s="349">
        <f>G48+H48+I48</f>
        <v>1046001</v>
      </c>
      <c r="G48" s="172">
        <v>631681</v>
      </c>
      <c r="H48" s="172">
        <v>403868</v>
      </c>
      <c r="I48" s="350">
        <v>10452</v>
      </c>
      <c r="J48" s="176">
        <f>SUM(K48:M48)</f>
        <v>4183940</v>
      </c>
      <c r="K48" s="125">
        <v>2526700</v>
      </c>
      <c r="L48" s="125">
        <v>1615400</v>
      </c>
      <c r="M48" s="175">
        <v>41840</v>
      </c>
      <c r="N48" s="176">
        <f>SUM(O48:Q48)</f>
        <v>540336.04</v>
      </c>
      <c r="O48" s="125">
        <v>326309.07</v>
      </c>
      <c r="P48" s="125">
        <v>208623.54</v>
      </c>
      <c r="Q48" s="175">
        <v>5403.43</v>
      </c>
      <c r="R48" s="351"/>
      <c r="S48" s="178"/>
      <c r="T48" s="178"/>
      <c r="U48" s="179"/>
      <c r="V48" s="177">
        <f>N48/J48*100</f>
        <v>12.914526498945971</v>
      </c>
      <c r="W48" s="178">
        <f>O48/K48*100</f>
        <v>12.914436616931175</v>
      </c>
      <c r="X48" s="178">
        <f t="shared" ref="X48" si="89">P48/L48*100</f>
        <v>12.91466757459453</v>
      </c>
      <c r="Y48" s="180">
        <f t="shared" ref="Y48" si="90">Q48/M48*100</f>
        <v>12.914507648183557</v>
      </c>
    </row>
    <row r="49" spans="1:25" s="38" customFormat="1" ht="37.5" x14ac:dyDescent="0.3">
      <c r="A49" s="212" t="s">
        <v>14</v>
      </c>
      <c r="B49" s="315" t="s">
        <v>8</v>
      </c>
      <c r="C49" s="315" t="s">
        <v>8</v>
      </c>
      <c r="D49" s="316" t="s">
        <v>78</v>
      </c>
      <c r="E49" s="317" t="s">
        <v>3</v>
      </c>
      <c r="F49" s="318">
        <f t="shared" ref="F49:Q49" si="91">F50</f>
        <v>0</v>
      </c>
      <c r="G49" s="319">
        <f t="shared" si="91"/>
        <v>0</v>
      </c>
      <c r="H49" s="319">
        <f t="shared" si="91"/>
        <v>0</v>
      </c>
      <c r="I49" s="320">
        <f t="shared" si="91"/>
        <v>0</v>
      </c>
      <c r="J49" s="318">
        <f t="shared" si="91"/>
        <v>3447050</v>
      </c>
      <c r="K49" s="319">
        <f t="shared" si="91"/>
        <v>3023400</v>
      </c>
      <c r="L49" s="319">
        <f t="shared" si="91"/>
        <v>0</v>
      </c>
      <c r="M49" s="319">
        <f t="shared" si="91"/>
        <v>423650</v>
      </c>
      <c r="N49" s="321">
        <f t="shared" si="91"/>
        <v>0</v>
      </c>
      <c r="O49" s="343">
        <f t="shared" si="91"/>
        <v>0</v>
      </c>
      <c r="P49" s="343">
        <f t="shared" si="91"/>
        <v>0</v>
      </c>
      <c r="Q49" s="320">
        <f t="shared" si="91"/>
        <v>0</v>
      </c>
      <c r="R49" s="324">
        <f>R50</f>
        <v>0</v>
      </c>
      <c r="S49" s="325">
        <f t="shared" ref="S49:U49" si="92">S50</f>
        <v>0</v>
      </c>
      <c r="T49" s="325">
        <f t="shared" si="92"/>
        <v>0</v>
      </c>
      <c r="U49" s="326">
        <f t="shared" si="92"/>
        <v>0</v>
      </c>
      <c r="V49" s="327">
        <f t="shared" si="9"/>
        <v>0</v>
      </c>
      <c r="W49" s="328">
        <f t="shared" si="9"/>
        <v>0</v>
      </c>
      <c r="X49" s="328">
        <v>0</v>
      </c>
      <c r="Y49" s="329">
        <f t="shared" si="9"/>
        <v>0</v>
      </c>
    </row>
    <row r="50" spans="1:25" s="48" customFormat="1" ht="39" x14ac:dyDescent="0.35">
      <c r="A50" s="44" t="s">
        <v>8</v>
      </c>
      <c r="B50" s="213"/>
      <c r="C50" s="213"/>
      <c r="D50" s="148" t="s">
        <v>94</v>
      </c>
      <c r="E50" s="208"/>
      <c r="F50" s="149">
        <f>F51+F52</f>
        <v>0</v>
      </c>
      <c r="G50" s="150">
        <f t="shared" ref="G50:I50" si="93">G51+G52</f>
        <v>0</v>
      </c>
      <c r="H50" s="150">
        <f t="shared" ref="H50" si="94">H51+H52</f>
        <v>0</v>
      </c>
      <c r="I50" s="151">
        <f t="shared" si="93"/>
        <v>0</v>
      </c>
      <c r="J50" s="45">
        <f>J51+J52</f>
        <v>3447050</v>
      </c>
      <c r="K50" s="46">
        <f t="shared" ref="K50" si="95">K51+K52</f>
        <v>3023400</v>
      </c>
      <c r="L50" s="46">
        <f t="shared" ref="L50:M50" si="96">L51+L52</f>
        <v>0</v>
      </c>
      <c r="M50" s="46">
        <f t="shared" si="96"/>
        <v>423650</v>
      </c>
      <c r="N50" s="45">
        <f>N51+N52</f>
        <v>0</v>
      </c>
      <c r="O50" s="46">
        <f t="shared" ref="O50:Q50" si="97">O51+O52</f>
        <v>0</v>
      </c>
      <c r="P50" s="46">
        <v>0</v>
      </c>
      <c r="Q50" s="214">
        <f t="shared" si="97"/>
        <v>0</v>
      </c>
      <c r="R50" s="215">
        <v>0</v>
      </c>
      <c r="S50" s="204">
        <v>0</v>
      </c>
      <c r="T50" s="204"/>
      <c r="U50" s="216"/>
      <c r="V50" s="49">
        <f>N50/J50*100</f>
        <v>0</v>
      </c>
      <c r="W50" s="50">
        <f t="shared" si="9"/>
        <v>0</v>
      </c>
      <c r="X50" s="50">
        <v>0</v>
      </c>
      <c r="Y50" s="51">
        <f t="shared" si="9"/>
        <v>0</v>
      </c>
    </row>
    <row r="51" spans="1:25" s="38" customFormat="1" ht="148.5" customHeight="1" x14ac:dyDescent="0.3">
      <c r="A51" s="79"/>
      <c r="B51" s="217"/>
      <c r="C51" s="217" t="s">
        <v>111</v>
      </c>
      <c r="D51" s="218" t="s">
        <v>149</v>
      </c>
      <c r="E51" s="205"/>
      <c r="F51" s="102">
        <f t="shared" ref="F51:F52" si="98">G51+H51+I51</f>
        <v>0</v>
      </c>
      <c r="G51" s="113">
        <v>0</v>
      </c>
      <c r="H51" s="113">
        <v>0</v>
      </c>
      <c r="I51" s="105">
        <v>0</v>
      </c>
      <c r="J51" s="139">
        <f t="shared" ref="J51:J52" si="99">SUM(K51:M51)</f>
        <v>3023400</v>
      </c>
      <c r="K51" s="103">
        <v>3023400</v>
      </c>
      <c r="L51" s="103">
        <v>0</v>
      </c>
      <c r="M51" s="105">
        <v>0</v>
      </c>
      <c r="N51" s="102">
        <f t="shared" ref="N51:N52" si="100">O51+P51+Q51</f>
        <v>0</v>
      </c>
      <c r="O51" s="139">
        <v>0</v>
      </c>
      <c r="P51" s="103">
        <v>0</v>
      </c>
      <c r="Q51" s="104">
        <v>0</v>
      </c>
      <c r="R51" s="108">
        <v>0</v>
      </c>
      <c r="S51" s="109">
        <v>0</v>
      </c>
      <c r="T51" s="109"/>
      <c r="U51" s="110">
        <v>0</v>
      </c>
      <c r="V51" s="108">
        <f t="shared" ref="V51" si="101">N51/J51*100</f>
        <v>0</v>
      </c>
      <c r="W51" s="109">
        <f t="shared" ref="W51" si="102">O51/K51*100</f>
        <v>0</v>
      </c>
      <c r="X51" s="109">
        <v>0</v>
      </c>
      <c r="Y51" s="51">
        <v>0</v>
      </c>
    </row>
    <row r="52" spans="1:25" s="230" customFormat="1" ht="24.75" customHeight="1" thickBot="1" x14ac:dyDescent="0.3">
      <c r="A52" s="219"/>
      <c r="B52" s="220"/>
      <c r="C52" s="220" t="s">
        <v>148</v>
      </c>
      <c r="D52" s="221" t="s">
        <v>90</v>
      </c>
      <c r="E52" s="222"/>
      <c r="F52" s="102">
        <f t="shared" si="98"/>
        <v>0</v>
      </c>
      <c r="G52" s="223">
        <v>0</v>
      </c>
      <c r="H52" s="223">
        <v>0</v>
      </c>
      <c r="I52" s="224">
        <v>0</v>
      </c>
      <c r="J52" s="139">
        <f t="shared" si="99"/>
        <v>423650</v>
      </c>
      <c r="K52" s="225">
        <v>0</v>
      </c>
      <c r="L52" s="225">
        <v>0</v>
      </c>
      <c r="M52" s="224">
        <v>423650</v>
      </c>
      <c r="N52" s="102">
        <f t="shared" si="100"/>
        <v>0</v>
      </c>
      <c r="O52" s="226">
        <v>0</v>
      </c>
      <c r="P52" s="225">
        <v>0</v>
      </c>
      <c r="Q52" s="225">
        <v>0</v>
      </c>
      <c r="R52" s="227">
        <v>0</v>
      </c>
      <c r="S52" s="228"/>
      <c r="T52" s="228"/>
      <c r="U52" s="229">
        <v>0</v>
      </c>
      <c r="V52" s="199">
        <f>N52/J52*100</f>
        <v>0</v>
      </c>
      <c r="W52" s="200">
        <v>0</v>
      </c>
      <c r="X52" s="200">
        <v>0</v>
      </c>
      <c r="Y52" s="201">
        <f>Q52/M52*100</f>
        <v>0</v>
      </c>
    </row>
    <row r="53" spans="1:25" s="38" customFormat="1" ht="37.5" x14ac:dyDescent="0.3">
      <c r="A53" s="231" t="s">
        <v>28</v>
      </c>
      <c r="B53" s="352" t="s">
        <v>29</v>
      </c>
      <c r="C53" s="352" t="s">
        <v>29</v>
      </c>
      <c r="D53" s="353" t="s">
        <v>79</v>
      </c>
      <c r="E53" s="354" t="s">
        <v>89</v>
      </c>
      <c r="F53" s="355">
        <f t="shared" ref="F53:Q53" si="103">F54</f>
        <v>2405700</v>
      </c>
      <c r="G53" s="322">
        <f t="shared" si="103"/>
        <v>2200000</v>
      </c>
      <c r="H53" s="322"/>
      <c r="I53" s="323">
        <f t="shared" si="103"/>
        <v>205700</v>
      </c>
      <c r="J53" s="356">
        <f t="shared" si="103"/>
        <v>61931786</v>
      </c>
      <c r="K53" s="322">
        <f t="shared" si="103"/>
        <v>47963240</v>
      </c>
      <c r="L53" s="322"/>
      <c r="M53" s="323">
        <f t="shared" si="103"/>
        <v>13968546</v>
      </c>
      <c r="N53" s="356">
        <f t="shared" si="103"/>
        <v>843735.72</v>
      </c>
      <c r="O53" s="322">
        <f t="shared" si="103"/>
        <v>698644.24</v>
      </c>
      <c r="P53" s="322"/>
      <c r="Q53" s="323">
        <f t="shared" si="103"/>
        <v>145091.48000000001</v>
      </c>
      <c r="R53" s="357">
        <f t="shared" si="17"/>
        <v>35.072358149395185</v>
      </c>
      <c r="S53" s="358">
        <f t="shared" si="17"/>
        <v>31.756556363636363</v>
      </c>
      <c r="T53" s="358"/>
      <c r="U53" s="359">
        <f t="shared" ref="U53:U54" si="104">Q53/I53*100</f>
        <v>70.535478852698105</v>
      </c>
      <c r="V53" s="360">
        <f t="shared" si="9"/>
        <v>1.362362971415034</v>
      </c>
      <c r="W53" s="325">
        <f t="shared" si="9"/>
        <v>1.4566243648260626</v>
      </c>
      <c r="X53" s="325"/>
      <c r="Y53" s="326">
        <f t="shared" si="9"/>
        <v>1.0387013795136588</v>
      </c>
    </row>
    <row r="54" spans="1:25" s="48" customFormat="1" ht="39" x14ac:dyDescent="0.35">
      <c r="A54" s="232" t="s">
        <v>168</v>
      </c>
      <c r="B54" s="166"/>
      <c r="C54" s="166"/>
      <c r="D54" s="160" t="s">
        <v>93</v>
      </c>
      <c r="E54" s="233"/>
      <c r="F54" s="234">
        <f>F57+F55+F56+F58</f>
        <v>2405700</v>
      </c>
      <c r="G54" s="214">
        <f>G57+G55+G56+G58</f>
        <v>2200000</v>
      </c>
      <c r="H54" s="214"/>
      <c r="I54" s="47">
        <f>I57+I55+I56+I58</f>
        <v>205700</v>
      </c>
      <c r="J54" s="235">
        <f>J57+J55+J56+J58</f>
        <v>61931786</v>
      </c>
      <c r="K54" s="214">
        <f>K57+K55+K56+K58</f>
        <v>47963240</v>
      </c>
      <c r="L54" s="214"/>
      <c r="M54" s="47">
        <f>M57+M55+M56+M58</f>
        <v>13968546</v>
      </c>
      <c r="N54" s="235">
        <f>N57+N55+N56+N58</f>
        <v>843735.72</v>
      </c>
      <c r="O54" s="214">
        <f>O57+O55+O56+O58</f>
        <v>698644.24</v>
      </c>
      <c r="P54" s="214"/>
      <c r="Q54" s="47">
        <f>Q57+Q55+Q56+Q58</f>
        <v>145091.48000000001</v>
      </c>
      <c r="R54" s="49">
        <f t="shared" ref="R54:R55" si="105">N54/F54*100</f>
        <v>35.072358149395185</v>
      </c>
      <c r="S54" s="50">
        <f t="shared" ref="S54" si="106">O54/G54*100</f>
        <v>31.756556363636363</v>
      </c>
      <c r="T54" s="50"/>
      <c r="U54" s="236">
        <f t="shared" si="104"/>
        <v>70.535478852698105</v>
      </c>
      <c r="V54" s="203">
        <f t="shared" ref="V54" si="107">N54/J54*100</f>
        <v>1.362362971415034</v>
      </c>
      <c r="W54" s="204">
        <f t="shared" ref="W54" si="108">O54/K54*100</f>
        <v>1.4566243648260626</v>
      </c>
      <c r="X54" s="204"/>
      <c r="Y54" s="216">
        <f t="shared" ref="Y54" si="109">Q54/M54*100</f>
        <v>1.0387013795136588</v>
      </c>
    </row>
    <row r="55" spans="1:25" s="130" customFormat="1" ht="19.5" customHeight="1" x14ac:dyDescent="0.25">
      <c r="A55" s="237"/>
      <c r="B55" s="79"/>
      <c r="C55" s="79" t="s">
        <v>112</v>
      </c>
      <c r="D55" s="190" t="s">
        <v>87</v>
      </c>
      <c r="E55" s="233"/>
      <c r="F55" s="106">
        <f t="shared" ref="F55:F56" si="110">SUM(G55:I55)</f>
        <v>205700</v>
      </c>
      <c r="G55" s="113">
        <v>0</v>
      </c>
      <c r="H55" s="113"/>
      <c r="I55" s="107">
        <v>205700</v>
      </c>
      <c r="J55" s="140">
        <f t="shared" ref="J55:J56" si="111">SUM(K55:M55)</f>
        <v>7432600</v>
      </c>
      <c r="K55" s="103">
        <v>0</v>
      </c>
      <c r="L55" s="103"/>
      <c r="M55" s="105">
        <v>7432600</v>
      </c>
      <c r="N55" s="140">
        <f>SUM(O55:Q55)</f>
        <v>145091.48000000001</v>
      </c>
      <c r="O55" s="103">
        <v>0</v>
      </c>
      <c r="P55" s="103"/>
      <c r="Q55" s="105">
        <v>145091.48000000001</v>
      </c>
      <c r="R55" s="108">
        <f t="shared" si="105"/>
        <v>70.535478852698105</v>
      </c>
      <c r="S55" s="109"/>
      <c r="T55" s="109"/>
      <c r="U55" s="229">
        <f t="shared" ref="U55" si="112">Q55/I55*100</f>
        <v>70.535478852698105</v>
      </c>
      <c r="V55" s="206">
        <f t="shared" si="9"/>
        <v>1.9520959018378496</v>
      </c>
      <c r="W55" s="109">
        <v>0</v>
      </c>
      <c r="X55" s="109"/>
      <c r="Y55" s="110">
        <f t="shared" si="9"/>
        <v>1.9520959018378496</v>
      </c>
    </row>
    <row r="56" spans="1:25" s="38" customFormat="1" ht="81" customHeight="1" x14ac:dyDescent="0.3">
      <c r="A56" s="237"/>
      <c r="B56" s="238"/>
      <c r="C56" s="238" t="s">
        <v>113</v>
      </c>
      <c r="D56" s="239" t="s">
        <v>197</v>
      </c>
      <c r="E56" s="233"/>
      <c r="F56" s="106">
        <f t="shared" si="110"/>
        <v>0</v>
      </c>
      <c r="G56" s="163">
        <v>0</v>
      </c>
      <c r="H56" s="163"/>
      <c r="I56" s="164">
        <v>0</v>
      </c>
      <c r="J56" s="140">
        <f t="shared" si="111"/>
        <v>19607840</v>
      </c>
      <c r="K56" s="187">
        <v>19607840</v>
      </c>
      <c r="L56" s="187"/>
      <c r="M56" s="159">
        <v>0</v>
      </c>
      <c r="N56" s="140">
        <f>SUM(O56:Q56)</f>
        <v>0</v>
      </c>
      <c r="O56" s="187">
        <v>0</v>
      </c>
      <c r="P56" s="187"/>
      <c r="Q56" s="159">
        <v>0</v>
      </c>
      <c r="R56" s="108">
        <v>0</v>
      </c>
      <c r="S56" s="109">
        <v>0</v>
      </c>
      <c r="T56" s="109"/>
      <c r="U56" s="110"/>
      <c r="V56" s="240">
        <f>N56/J56*100</f>
        <v>0</v>
      </c>
      <c r="W56" s="117">
        <f t="shared" si="9"/>
        <v>0</v>
      </c>
      <c r="X56" s="117"/>
      <c r="Y56" s="118"/>
    </row>
    <row r="57" spans="1:25" s="38" customFormat="1" ht="56.25" customHeight="1" x14ac:dyDescent="0.3">
      <c r="A57" s="237"/>
      <c r="B57" s="217"/>
      <c r="C57" s="217" t="s">
        <v>114</v>
      </c>
      <c r="D57" s="146" t="s">
        <v>142</v>
      </c>
      <c r="E57" s="233"/>
      <c r="F57" s="106">
        <f>SUM(G57:I57)</f>
        <v>2200000</v>
      </c>
      <c r="G57" s="113">
        <v>2200000</v>
      </c>
      <c r="H57" s="113"/>
      <c r="I57" s="107">
        <v>0</v>
      </c>
      <c r="J57" s="140">
        <f>SUM(K57:M57)</f>
        <v>28355400</v>
      </c>
      <c r="K57" s="103">
        <v>28355400</v>
      </c>
      <c r="L57" s="103"/>
      <c r="M57" s="105">
        <v>0</v>
      </c>
      <c r="N57" s="140">
        <f>SUM(O57:Q57)</f>
        <v>698644.24</v>
      </c>
      <c r="O57" s="103">
        <v>698644.24</v>
      </c>
      <c r="P57" s="103"/>
      <c r="Q57" s="105">
        <v>0</v>
      </c>
      <c r="R57" s="108">
        <f t="shared" ref="R56:S58" si="113">N57/F57*100</f>
        <v>31.756556363636363</v>
      </c>
      <c r="S57" s="109">
        <f t="shared" si="113"/>
        <v>31.756556363636363</v>
      </c>
      <c r="T57" s="109"/>
      <c r="U57" s="110"/>
      <c r="V57" s="206">
        <f>N57/J57*100</f>
        <v>2.4638842689575884</v>
      </c>
      <c r="W57" s="109">
        <f>O57/K57*100</f>
        <v>2.4638842689575884</v>
      </c>
      <c r="X57" s="109"/>
      <c r="Y57" s="110"/>
    </row>
    <row r="58" spans="1:25" s="38" customFormat="1" ht="42.75" customHeight="1" thickBot="1" x14ac:dyDescent="0.35">
      <c r="A58" s="219"/>
      <c r="B58" s="192"/>
      <c r="C58" s="192" t="s">
        <v>115</v>
      </c>
      <c r="D58" s="193" t="s">
        <v>88</v>
      </c>
      <c r="E58" s="241"/>
      <c r="F58" s="242">
        <f>SUM(G58:I58)</f>
        <v>0</v>
      </c>
      <c r="G58" s="243">
        <v>0</v>
      </c>
      <c r="H58" s="243"/>
      <c r="I58" s="244">
        <v>0</v>
      </c>
      <c r="J58" s="245">
        <f>SUM(K58:M58)</f>
        <v>6535946</v>
      </c>
      <c r="K58" s="246">
        <v>0</v>
      </c>
      <c r="L58" s="246"/>
      <c r="M58" s="224">
        <v>6535946</v>
      </c>
      <c r="N58" s="247">
        <f>SUM(O58:Q58)</f>
        <v>0</v>
      </c>
      <c r="O58" s="248">
        <v>0</v>
      </c>
      <c r="P58" s="248"/>
      <c r="Q58" s="249">
        <v>0</v>
      </c>
      <c r="R58" s="128">
        <v>0</v>
      </c>
      <c r="S58" s="114">
        <v>0</v>
      </c>
      <c r="T58" s="114"/>
      <c r="U58" s="129">
        <v>0</v>
      </c>
      <c r="V58" s="240">
        <f>N58/J58*100</f>
        <v>0</v>
      </c>
      <c r="W58" s="228">
        <v>0</v>
      </c>
      <c r="X58" s="228"/>
      <c r="Y58" s="229">
        <f t="shared" si="9"/>
        <v>0</v>
      </c>
    </row>
    <row r="59" spans="1:25" s="38" customFormat="1" x14ac:dyDescent="0.3">
      <c r="A59" s="231" t="s">
        <v>30</v>
      </c>
      <c r="B59" s="361" t="s">
        <v>192</v>
      </c>
      <c r="C59" s="361" t="s">
        <v>192</v>
      </c>
      <c r="D59" s="353" t="s">
        <v>23</v>
      </c>
      <c r="E59" s="362"/>
      <c r="F59" s="356">
        <f>F60+F66</f>
        <v>12419164</v>
      </c>
      <c r="G59" s="322">
        <f>G60+G66</f>
        <v>300000</v>
      </c>
      <c r="H59" s="322"/>
      <c r="I59" s="323">
        <f>I60+I66</f>
        <v>12119164</v>
      </c>
      <c r="J59" s="356">
        <f>J60+J66</f>
        <v>74332200</v>
      </c>
      <c r="K59" s="322">
        <f>K60+K66</f>
        <v>4960300</v>
      </c>
      <c r="L59" s="322"/>
      <c r="M59" s="323">
        <f>M60+M66</f>
        <v>69371900</v>
      </c>
      <c r="N59" s="356">
        <f>N60+N66</f>
        <v>10245916.41</v>
      </c>
      <c r="O59" s="322">
        <f>O60+O66</f>
        <v>250000</v>
      </c>
      <c r="P59" s="322"/>
      <c r="Q59" s="323">
        <f>Q60+Q66</f>
        <v>9995916.4100000001</v>
      </c>
      <c r="R59" s="357">
        <f t="shared" ref="R59" si="114">N59/F59*100</f>
        <v>82.500854405336781</v>
      </c>
      <c r="S59" s="358">
        <f t="shared" ref="S59" si="115">O59/G59*100</f>
        <v>83.333333333333343</v>
      </c>
      <c r="T59" s="358"/>
      <c r="U59" s="359">
        <f t="shared" ref="U59" si="116">Q59/I59*100</f>
        <v>82.480247069847394</v>
      </c>
      <c r="V59" s="363">
        <f>N59/J59*100</f>
        <v>13.78395420827044</v>
      </c>
      <c r="W59" s="358">
        <f>O59/K59*100</f>
        <v>5.0400177408624476</v>
      </c>
      <c r="X59" s="358"/>
      <c r="Y59" s="359">
        <f>Q59/M59*100</f>
        <v>14.409172027867193</v>
      </c>
    </row>
    <row r="60" spans="1:25" s="48" customFormat="1" ht="39" x14ac:dyDescent="0.35">
      <c r="A60" s="250" t="s">
        <v>169</v>
      </c>
      <c r="B60" s="364" t="s">
        <v>191</v>
      </c>
      <c r="C60" s="364" t="s">
        <v>191</v>
      </c>
      <c r="D60" s="297" t="s">
        <v>93</v>
      </c>
      <c r="E60" s="365" t="s">
        <v>3</v>
      </c>
      <c r="F60" s="366">
        <f>G60+H60+I60</f>
        <v>12393164</v>
      </c>
      <c r="G60" s="310">
        <f>G61+G65+G64+G63+G62</f>
        <v>300000</v>
      </c>
      <c r="H60" s="310"/>
      <c r="I60" s="310">
        <f>I61+I65+I64+I63+I62</f>
        <v>12093164</v>
      </c>
      <c r="J60" s="366">
        <f>K60+L60+M60</f>
        <v>74244200</v>
      </c>
      <c r="K60" s="310">
        <f>K61+K65+K64+K63+K62</f>
        <v>4960300</v>
      </c>
      <c r="L60" s="310"/>
      <c r="M60" s="310">
        <f>M61+M65+M64+M63+M62</f>
        <v>69283900</v>
      </c>
      <c r="N60" s="366">
        <f>O60+P60+Q60</f>
        <v>10219916.41</v>
      </c>
      <c r="O60" s="310">
        <f>O61+O65+O64+O63+O62</f>
        <v>250000</v>
      </c>
      <c r="P60" s="310"/>
      <c r="Q60" s="310">
        <f>Q61+Q65+Q64+Q63+Q62</f>
        <v>9969916.4100000001</v>
      </c>
      <c r="R60" s="367">
        <f t="shared" si="17"/>
        <v>82.464142409476722</v>
      </c>
      <c r="S60" s="313">
        <f t="shared" si="17"/>
        <v>83.333333333333343</v>
      </c>
      <c r="T60" s="313"/>
      <c r="U60" s="368">
        <f t="shared" si="80"/>
        <v>82.442580039433849</v>
      </c>
      <c r="V60" s="367">
        <f>N60/J60*100</f>
        <v>13.765272452258898</v>
      </c>
      <c r="W60" s="313">
        <f t="shared" ref="W60:Y60" si="117">O60/K60*100</f>
        <v>5.0400177408624476</v>
      </c>
      <c r="X60" s="313"/>
      <c r="Y60" s="368">
        <f t="shared" si="117"/>
        <v>14.389946885207097</v>
      </c>
    </row>
    <row r="61" spans="1:25" s="38" customFormat="1" ht="38.25" customHeight="1" x14ac:dyDescent="0.3">
      <c r="A61" s="119"/>
      <c r="B61" s="251"/>
      <c r="C61" s="251" t="s">
        <v>116</v>
      </c>
      <c r="D61" s="252" t="s">
        <v>19</v>
      </c>
      <c r="E61" s="253"/>
      <c r="F61" s="102">
        <f t="shared" ref="F61:F63" si="118">G61+H61+I61</f>
        <v>9054264</v>
      </c>
      <c r="G61" s="113">
        <v>0</v>
      </c>
      <c r="H61" s="113"/>
      <c r="I61" s="105">
        <v>9054264</v>
      </c>
      <c r="J61" s="254">
        <f>SUM(K61:M61)</f>
        <v>47757800</v>
      </c>
      <c r="K61" s="115">
        <v>0</v>
      </c>
      <c r="L61" s="115"/>
      <c r="M61" s="141">
        <v>47757800</v>
      </c>
      <c r="N61" s="102">
        <f t="shared" ref="N61:N63" si="119">O61+P61+Q61</f>
        <v>7561010.7999999998</v>
      </c>
      <c r="O61" s="254">
        <v>0</v>
      </c>
      <c r="P61" s="115"/>
      <c r="Q61" s="123">
        <v>7561010.7999999998</v>
      </c>
      <c r="R61" s="108">
        <f t="shared" ref="R61:R64" si="120">N61/F61*100</f>
        <v>83.507735140040097</v>
      </c>
      <c r="S61" s="109"/>
      <c r="T61" s="109"/>
      <c r="U61" s="110">
        <f t="shared" ref="U61:U67" si="121">Q61/I61*100</f>
        <v>83.507735140040097</v>
      </c>
      <c r="V61" s="108">
        <f t="shared" ref="V61:V67" si="122">N61/J61*100</f>
        <v>15.831991423390523</v>
      </c>
      <c r="W61" s="109"/>
      <c r="X61" s="109"/>
      <c r="Y61" s="110">
        <f t="shared" ref="Y61:Y67" si="123">Q61/M61*100</f>
        <v>15.831991423390523</v>
      </c>
    </row>
    <row r="62" spans="1:25" s="130" customFormat="1" ht="21.75" customHeight="1" x14ac:dyDescent="0.25">
      <c r="A62" s="98"/>
      <c r="B62" s="98"/>
      <c r="C62" s="98" t="s">
        <v>120</v>
      </c>
      <c r="D62" s="255" t="s">
        <v>92</v>
      </c>
      <c r="E62" s="256"/>
      <c r="F62" s="102">
        <f>G62+H62+I62</f>
        <v>3038900</v>
      </c>
      <c r="G62" s="113">
        <v>0</v>
      </c>
      <c r="H62" s="113"/>
      <c r="I62" s="105">
        <v>3038900</v>
      </c>
      <c r="J62" s="139">
        <f>SUM(K62:M62)</f>
        <v>21526100</v>
      </c>
      <c r="K62" s="103">
        <v>0</v>
      </c>
      <c r="L62" s="103"/>
      <c r="M62" s="141">
        <v>21526100</v>
      </c>
      <c r="N62" s="102">
        <f>O62+P62+Q62</f>
        <v>2408905.61</v>
      </c>
      <c r="O62" s="139">
        <v>0</v>
      </c>
      <c r="P62" s="103"/>
      <c r="Q62" s="104">
        <v>2408905.61</v>
      </c>
      <c r="R62" s="108">
        <f>N62/F62*100</f>
        <v>79.268998979894036</v>
      </c>
      <c r="S62" s="109"/>
      <c r="T62" s="109"/>
      <c r="U62" s="110">
        <f>Q62/I62*100</f>
        <v>79.268998979894036</v>
      </c>
      <c r="V62" s="108">
        <f>N62/J62*100</f>
        <v>11.190627238561559</v>
      </c>
      <c r="W62" s="109"/>
      <c r="X62" s="109"/>
      <c r="Y62" s="110">
        <f>Q62/M62*100</f>
        <v>11.190627238561559</v>
      </c>
    </row>
    <row r="63" spans="1:25" s="130" customFormat="1" ht="42.75" customHeight="1" x14ac:dyDescent="0.25">
      <c r="A63" s="119"/>
      <c r="B63" s="119"/>
      <c r="C63" s="119" t="s">
        <v>118</v>
      </c>
      <c r="D63" s="255" t="s">
        <v>143</v>
      </c>
      <c r="E63" s="253"/>
      <c r="F63" s="102">
        <f t="shared" si="118"/>
        <v>300000</v>
      </c>
      <c r="G63" s="103">
        <v>300000</v>
      </c>
      <c r="H63" s="113"/>
      <c r="I63" s="105">
        <v>0</v>
      </c>
      <c r="J63" s="140">
        <f t="shared" ref="J63" si="124">SUM(K63:M63)</f>
        <v>4960300</v>
      </c>
      <c r="K63" s="109">
        <v>4960300</v>
      </c>
      <c r="L63" s="103"/>
      <c r="M63" s="141">
        <v>0</v>
      </c>
      <c r="N63" s="102">
        <f t="shared" si="119"/>
        <v>250000</v>
      </c>
      <c r="O63" s="103">
        <v>250000</v>
      </c>
      <c r="P63" s="103"/>
      <c r="Q63" s="105"/>
      <c r="R63" s="108">
        <f t="shared" si="120"/>
        <v>83.333333333333343</v>
      </c>
      <c r="S63" s="109">
        <f t="shared" ref="S63:S64" si="125">O63/G63*100</f>
        <v>83.333333333333343</v>
      </c>
      <c r="T63" s="109"/>
      <c r="U63" s="110"/>
      <c r="V63" s="108">
        <f t="shared" si="122"/>
        <v>5.0400177408624476</v>
      </c>
      <c r="W63" s="109">
        <f t="shared" ref="W63" si="126">O63/K63*100</f>
        <v>5.0400177408624476</v>
      </c>
      <c r="X63" s="109"/>
      <c r="Y63" s="110"/>
    </row>
    <row r="64" spans="1:25" s="38" customFormat="1" ht="58.5" customHeight="1" x14ac:dyDescent="0.3">
      <c r="A64" s="119"/>
      <c r="B64" s="251"/>
      <c r="C64" s="251" t="s">
        <v>119</v>
      </c>
      <c r="D64" s="252" t="s">
        <v>91</v>
      </c>
      <c r="E64" s="253"/>
      <c r="F64" s="102">
        <f>G64+H64+I64</f>
        <v>0</v>
      </c>
      <c r="G64" s="103">
        <v>0</v>
      </c>
      <c r="H64" s="113"/>
      <c r="I64" s="105">
        <v>0</v>
      </c>
      <c r="J64" s="254">
        <f>SUM(K64:M64)</f>
        <v>0</v>
      </c>
      <c r="K64" s="109">
        <v>0</v>
      </c>
      <c r="L64" s="115"/>
      <c r="M64" s="141">
        <v>0</v>
      </c>
      <c r="N64" s="102">
        <f>O64+P64+Q64</f>
        <v>0</v>
      </c>
      <c r="O64" s="254">
        <v>0</v>
      </c>
      <c r="P64" s="115"/>
      <c r="Q64" s="123"/>
      <c r="R64" s="108">
        <v>0</v>
      </c>
      <c r="S64" s="109">
        <v>0</v>
      </c>
      <c r="T64" s="109"/>
      <c r="U64" s="110"/>
      <c r="V64" s="108">
        <v>0</v>
      </c>
      <c r="W64" s="109"/>
      <c r="X64" s="109"/>
      <c r="Y64" s="110"/>
    </row>
    <row r="65" spans="1:25" s="130" customFormat="1" ht="23.25" customHeight="1" x14ac:dyDescent="0.25">
      <c r="A65" s="79"/>
      <c r="B65" s="79"/>
      <c r="C65" s="79" t="s">
        <v>117</v>
      </c>
      <c r="D65" s="255" t="s">
        <v>90</v>
      </c>
      <c r="E65" s="205"/>
      <c r="F65" s="102">
        <f>G65+H65+I65</f>
        <v>0</v>
      </c>
      <c r="G65" s="113">
        <v>0</v>
      </c>
      <c r="H65" s="113"/>
      <c r="I65" s="105">
        <v>0</v>
      </c>
      <c r="J65" s="140">
        <f>SUM(K65:M65)</f>
        <v>0</v>
      </c>
      <c r="K65" s="103">
        <v>0</v>
      </c>
      <c r="L65" s="103"/>
      <c r="M65" s="141">
        <v>0</v>
      </c>
      <c r="N65" s="102">
        <f>O65+P65+Q65</f>
        <v>0</v>
      </c>
      <c r="O65" s="103">
        <v>0</v>
      </c>
      <c r="P65" s="103"/>
      <c r="Q65" s="105">
        <v>0</v>
      </c>
      <c r="R65" s="108">
        <v>0</v>
      </c>
      <c r="S65" s="109"/>
      <c r="T65" s="109"/>
      <c r="U65" s="110">
        <v>0</v>
      </c>
      <c r="V65" s="108">
        <v>0</v>
      </c>
      <c r="W65" s="109"/>
      <c r="X65" s="109"/>
      <c r="Y65" s="110">
        <v>0</v>
      </c>
    </row>
    <row r="66" spans="1:25" s="48" customFormat="1" ht="80.25" customHeight="1" x14ac:dyDescent="0.35">
      <c r="A66" s="250" t="s">
        <v>170</v>
      </c>
      <c r="B66" s="364" t="s">
        <v>193</v>
      </c>
      <c r="C66" s="364" t="s">
        <v>193</v>
      </c>
      <c r="D66" s="297" t="s">
        <v>84</v>
      </c>
      <c r="E66" s="365" t="s">
        <v>3</v>
      </c>
      <c r="F66" s="366">
        <f>F67</f>
        <v>26000</v>
      </c>
      <c r="G66" s="310"/>
      <c r="H66" s="310"/>
      <c r="I66" s="369">
        <f>I67</f>
        <v>26000</v>
      </c>
      <c r="J66" s="366">
        <f>J67</f>
        <v>88000</v>
      </c>
      <c r="K66" s="310"/>
      <c r="L66" s="310"/>
      <c r="M66" s="311">
        <f>M67</f>
        <v>88000</v>
      </c>
      <c r="N66" s="366">
        <f>N67</f>
        <v>26000</v>
      </c>
      <c r="O66" s="310"/>
      <c r="P66" s="310"/>
      <c r="Q66" s="369">
        <f>Q67</f>
        <v>26000</v>
      </c>
      <c r="R66" s="367">
        <f>N66/F66*100</f>
        <v>100</v>
      </c>
      <c r="S66" s="313"/>
      <c r="T66" s="313"/>
      <c r="U66" s="284">
        <f>Q66/I66*100</f>
        <v>100</v>
      </c>
      <c r="V66" s="312">
        <f>N66/J66*100</f>
        <v>29.545454545454547</v>
      </c>
      <c r="W66" s="313"/>
      <c r="X66" s="313"/>
      <c r="Y66" s="368">
        <f>Q66/M66*100</f>
        <v>29.545454545454547</v>
      </c>
    </row>
    <row r="67" spans="1:25" s="130" customFormat="1" ht="20.25" customHeight="1" thickBot="1" x14ac:dyDescent="0.3">
      <c r="A67" s="191"/>
      <c r="B67" s="191"/>
      <c r="C67" s="191" t="s">
        <v>124</v>
      </c>
      <c r="D67" s="257" t="s">
        <v>90</v>
      </c>
      <c r="E67" s="222"/>
      <c r="F67" s="171">
        <f t="shared" ref="F67" si="127">G67+H67+I67</f>
        <v>26000</v>
      </c>
      <c r="G67" s="198"/>
      <c r="H67" s="198"/>
      <c r="I67" s="249">
        <v>26000</v>
      </c>
      <c r="J67" s="173">
        <f t="shared" ref="J67" si="128">SUM(K67:M67)</f>
        <v>88000</v>
      </c>
      <c r="K67" s="248"/>
      <c r="L67" s="248"/>
      <c r="M67" s="258">
        <v>88000</v>
      </c>
      <c r="N67" s="176">
        <f t="shared" ref="N67" si="129">SUM(O67:Q67)</f>
        <v>26000</v>
      </c>
      <c r="O67" s="248"/>
      <c r="P67" s="248"/>
      <c r="Q67" s="201">
        <v>26000</v>
      </c>
      <c r="R67" s="177">
        <f t="shared" ref="R67" si="130">N67/F67*100</f>
        <v>100</v>
      </c>
      <c r="S67" s="178"/>
      <c r="T67" s="178"/>
      <c r="U67" s="110">
        <f t="shared" si="121"/>
        <v>100</v>
      </c>
      <c r="V67" s="240">
        <f t="shared" si="122"/>
        <v>29.545454545454547</v>
      </c>
      <c r="W67" s="117"/>
      <c r="X67" s="117"/>
      <c r="Y67" s="118">
        <f t="shared" si="123"/>
        <v>29.545454545454547</v>
      </c>
    </row>
    <row r="68" spans="1:25" s="38" customFormat="1" ht="37.5" x14ac:dyDescent="0.3">
      <c r="A68" s="231" t="s">
        <v>16</v>
      </c>
      <c r="B68" s="361" t="s">
        <v>16</v>
      </c>
      <c r="C68" s="361" t="s">
        <v>16</v>
      </c>
      <c r="D68" s="353" t="s">
        <v>80</v>
      </c>
      <c r="E68" s="370"/>
      <c r="F68" s="371">
        <f>F69+F71</f>
        <v>33885104.620000005</v>
      </c>
      <c r="G68" s="372"/>
      <c r="H68" s="372"/>
      <c r="I68" s="323">
        <f t="shared" ref="I68:M68" si="131">I69+I71</f>
        <v>33885104.620000005</v>
      </c>
      <c r="J68" s="371">
        <f t="shared" si="131"/>
        <v>135864468</v>
      </c>
      <c r="K68" s="372"/>
      <c r="L68" s="372"/>
      <c r="M68" s="323">
        <f t="shared" si="131"/>
        <v>135864468</v>
      </c>
      <c r="N68" s="371">
        <f>N69+N71</f>
        <v>26593325.93</v>
      </c>
      <c r="O68" s="372"/>
      <c r="P68" s="372"/>
      <c r="Q68" s="323">
        <f t="shared" ref="Q68" si="132">Q69+Q71</f>
        <v>26593325.93</v>
      </c>
      <c r="R68" s="357">
        <f t="shared" si="17"/>
        <v>78.4808730214273</v>
      </c>
      <c r="S68" s="358"/>
      <c r="T68" s="358"/>
      <c r="U68" s="359">
        <f t="shared" si="80"/>
        <v>78.4808730214273</v>
      </c>
      <c r="V68" s="357">
        <f t="shared" si="9"/>
        <v>19.573422191591696</v>
      </c>
      <c r="W68" s="358"/>
      <c r="X68" s="358"/>
      <c r="Y68" s="359">
        <f t="shared" si="9"/>
        <v>19.573422191591696</v>
      </c>
    </row>
    <row r="69" spans="1:25" s="48" customFormat="1" ht="58.5" x14ac:dyDescent="0.35">
      <c r="A69" s="44" t="s">
        <v>171</v>
      </c>
      <c r="B69" s="276" t="s">
        <v>194</v>
      </c>
      <c r="C69" s="276" t="s">
        <v>194</v>
      </c>
      <c r="D69" s="373" t="s">
        <v>95</v>
      </c>
      <c r="E69" s="278" t="s">
        <v>3</v>
      </c>
      <c r="F69" s="374">
        <f>SUM(G69:I69)</f>
        <v>14669792</v>
      </c>
      <c r="G69" s="332"/>
      <c r="H69" s="332"/>
      <c r="I69" s="375">
        <f>I70</f>
        <v>14669792</v>
      </c>
      <c r="J69" s="279">
        <f>SUM(K69:M69)</f>
        <v>60359968</v>
      </c>
      <c r="K69" s="280"/>
      <c r="L69" s="280"/>
      <c r="M69" s="281">
        <f>M70</f>
        <v>60359968</v>
      </c>
      <c r="N69" s="279">
        <f>O69+Q69</f>
        <v>10146854.560000001</v>
      </c>
      <c r="O69" s="280"/>
      <c r="P69" s="280"/>
      <c r="Q69" s="281">
        <f>Q70</f>
        <v>10146854.560000001</v>
      </c>
      <c r="R69" s="282">
        <f t="shared" si="17"/>
        <v>69.168360123988123</v>
      </c>
      <c r="S69" s="283"/>
      <c r="T69" s="283"/>
      <c r="U69" s="284">
        <f t="shared" si="80"/>
        <v>69.168360123988123</v>
      </c>
      <c r="V69" s="282">
        <f t="shared" si="9"/>
        <v>16.810569813423363</v>
      </c>
      <c r="W69" s="283"/>
      <c r="X69" s="283"/>
      <c r="Y69" s="284">
        <f t="shared" si="9"/>
        <v>16.810569813423363</v>
      </c>
    </row>
    <row r="70" spans="1:25" s="37" customFormat="1" ht="22.5" customHeight="1" x14ac:dyDescent="0.3">
      <c r="A70" s="119"/>
      <c r="B70" s="251"/>
      <c r="C70" s="251" t="s">
        <v>121</v>
      </c>
      <c r="D70" s="259" t="s">
        <v>22</v>
      </c>
      <c r="E70" s="121"/>
      <c r="F70" s="102">
        <f>SUM(G70:I70)</f>
        <v>14669792</v>
      </c>
      <c r="G70" s="113"/>
      <c r="H70" s="113"/>
      <c r="I70" s="107">
        <v>14669792</v>
      </c>
      <c r="J70" s="140">
        <f>SUM(K70:M70)</f>
        <v>60359968</v>
      </c>
      <c r="K70" s="103"/>
      <c r="L70" s="103"/>
      <c r="M70" s="105">
        <v>60359968</v>
      </c>
      <c r="N70" s="140">
        <f>O70+Q70</f>
        <v>10146854.560000001</v>
      </c>
      <c r="O70" s="103"/>
      <c r="P70" s="103"/>
      <c r="Q70" s="105">
        <v>10146854.560000001</v>
      </c>
      <c r="R70" s="108">
        <f t="shared" ref="R70" si="133">N70/F70*100</f>
        <v>69.168360123988123</v>
      </c>
      <c r="S70" s="109"/>
      <c r="T70" s="109"/>
      <c r="U70" s="110">
        <f t="shared" ref="U70" si="134">Q70/I70*100</f>
        <v>69.168360123988123</v>
      </c>
      <c r="V70" s="108">
        <f t="shared" ref="V70:V72" si="135">N70/J70*100</f>
        <v>16.810569813423363</v>
      </c>
      <c r="W70" s="109"/>
      <c r="X70" s="109"/>
      <c r="Y70" s="110">
        <f t="shared" ref="Y70:Y72" si="136">Q70/M70*100</f>
        <v>16.810569813423363</v>
      </c>
    </row>
    <row r="71" spans="1:25" s="48" customFormat="1" ht="39" x14ac:dyDescent="0.35">
      <c r="A71" s="44" t="s">
        <v>172</v>
      </c>
      <c r="B71" s="276" t="s">
        <v>195</v>
      </c>
      <c r="C71" s="276" t="s">
        <v>195</v>
      </c>
      <c r="D71" s="373" t="s">
        <v>96</v>
      </c>
      <c r="E71" s="278" t="s">
        <v>3</v>
      </c>
      <c r="F71" s="374">
        <f>SUM(G71:I71)</f>
        <v>19215312.620000001</v>
      </c>
      <c r="G71" s="332"/>
      <c r="H71" s="332"/>
      <c r="I71" s="375">
        <f>I72</f>
        <v>19215312.620000001</v>
      </c>
      <c r="J71" s="279">
        <f>SUM(K71:M71)</f>
        <v>75504500</v>
      </c>
      <c r="K71" s="280"/>
      <c r="L71" s="280"/>
      <c r="M71" s="281">
        <f>M72</f>
        <v>75504500</v>
      </c>
      <c r="N71" s="279">
        <f>N72</f>
        <v>16446471.369999999</v>
      </c>
      <c r="O71" s="280"/>
      <c r="P71" s="280"/>
      <c r="Q71" s="281">
        <f>Q72</f>
        <v>16446471.369999999</v>
      </c>
      <c r="R71" s="282">
        <f t="shared" si="17"/>
        <v>85.59044390920765</v>
      </c>
      <c r="S71" s="283"/>
      <c r="T71" s="283"/>
      <c r="U71" s="284">
        <f t="shared" si="80"/>
        <v>85.59044390920765</v>
      </c>
      <c r="V71" s="282">
        <f t="shared" si="135"/>
        <v>21.782107516770523</v>
      </c>
      <c r="W71" s="283"/>
      <c r="X71" s="283"/>
      <c r="Y71" s="284">
        <f t="shared" si="136"/>
        <v>21.782107516770523</v>
      </c>
    </row>
    <row r="72" spans="1:25" s="37" customFormat="1" ht="39" customHeight="1" thickBot="1" x14ac:dyDescent="0.35">
      <c r="A72" s="191"/>
      <c r="B72" s="260"/>
      <c r="C72" s="260" t="s">
        <v>122</v>
      </c>
      <c r="D72" s="193" t="s">
        <v>19</v>
      </c>
      <c r="E72" s="261"/>
      <c r="F72" s="171">
        <f>SUM(G72:I72)</f>
        <v>19215312.620000001</v>
      </c>
      <c r="G72" s="172"/>
      <c r="H72" s="172"/>
      <c r="I72" s="126">
        <v>19215312.620000001</v>
      </c>
      <c r="J72" s="176">
        <f>SUM(K72:M72)</f>
        <v>75504500</v>
      </c>
      <c r="K72" s="125"/>
      <c r="L72" s="125"/>
      <c r="M72" s="175">
        <v>75504500</v>
      </c>
      <c r="N72" s="176">
        <f>O72+Q72</f>
        <v>16446471.369999999</v>
      </c>
      <c r="O72" s="125"/>
      <c r="P72" s="125"/>
      <c r="Q72" s="175">
        <v>16446471.369999999</v>
      </c>
      <c r="R72" s="177">
        <f t="shared" ref="R72" si="137">N72/F72*100</f>
        <v>85.59044390920765</v>
      </c>
      <c r="S72" s="178"/>
      <c r="T72" s="178"/>
      <c r="U72" s="180">
        <f t="shared" ref="U72" si="138">Q72/I72*100</f>
        <v>85.59044390920765</v>
      </c>
      <c r="V72" s="177">
        <f t="shared" si="135"/>
        <v>21.782107516770523</v>
      </c>
      <c r="W72" s="178"/>
      <c r="X72" s="178"/>
      <c r="Y72" s="180">
        <f t="shared" si="136"/>
        <v>21.782107516770523</v>
      </c>
    </row>
    <row r="73" spans="1:25" s="38" customFormat="1" ht="37.5" x14ac:dyDescent="0.3">
      <c r="A73" s="212" t="s">
        <v>31</v>
      </c>
      <c r="B73" s="376" t="s">
        <v>31</v>
      </c>
      <c r="C73" s="376" t="s">
        <v>31</v>
      </c>
      <c r="D73" s="377" t="s">
        <v>81</v>
      </c>
      <c r="E73" s="317"/>
      <c r="F73" s="318">
        <f t="shared" ref="F73:Q73" si="139">F74</f>
        <v>0</v>
      </c>
      <c r="G73" s="319"/>
      <c r="H73" s="319"/>
      <c r="I73" s="320">
        <f t="shared" si="139"/>
        <v>0</v>
      </c>
      <c r="J73" s="318">
        <f t="shared" si="139"/>
        <v>55000</v>
      </c>
      <c r="K73" s="319"/>
      <c r="L73" s="319"/>
      <c r="M73" s="320">
        <f t="shared" si="139"/>
        <v>55000</v>
      </c>
      <c r="N73" s="318">
        <f t="shared" si="139"/>
        <v>0</v>
      </c>
      <c r="O73" s="319"/>
      <c r="P73" s="319"/>
      <c r="Q73" s="320">
        <f t="shared" si="139"/>
        <v>0</v>
      </c>
      <c r="R73" s="324">
        <v>0</v>
      </c>
      <c r="S73" s="325"/>
      <c r="T73" s="325"/>
      <c r="U73" s="326">
        <v>0</v>
      </c>
      <c r="V73" s="324">
        <f t="shared" si="9"/>
        <v>0</v>
      </c>
      <c r="W73" s="325"/>
      <c r="X73" s="325"/>
      <c r="Y73" s="326">
        <f t="shared" si="9"/>
        <v>0</v>
      </c>
    </row>
    <row r="74" spans="1:25" s="48" customFormat="1" ht="57.75" customHeight="1" x14ac:dyDescent="0.35">
      <c r="A74" s="44" t="s">
        <v>173</v>
      </c>
      <c r="B74" s="53" t="s">
        <v>173</v>
      </c>
      <c r="C74" s="53" t="s">
        <v>173</v>
      </c>
      <c r="D74" s="262" t="s">
        <v>82</v>
      </c>
      <c r="E74" s="208" t="s">
        <v>3</v>
      </c>
      <c r="F74" s="149">
        <f t="shared" ref="F74:Q74" si="140">F75</f>
        <v>0</v>
      </c>
      <c r="G74" s="150"/>
      <c r="H74" s="150"/>
      <c r="I74" s="151">
        <f t="shared" si="140"/>
        <v>0</v>
      </c>
      <c r="J74" s="149">
        <f t="shared" si="140"/>
        <v>55000</v>
      </c>
      <c r="K74" s="150"/>
      <c r="L74" s="150"/>
      <c r="M74" s="151">
        <f t="shared" si="140"/>
        <v>55000</v>
      </c>
      <c r="N74" s="149">
        <f t="shared" si="140"/>
        <v>0</v>
      </c>
      <c r="O74" s="150"/>
      <c r="P74" s="150"/>
      <c r="Q74" s="151">
        <f t="shared" si="140"/>
        <v>0</v>
      </c>
      <c r="R74" s="49">
        <v>0</v>
      </c>
      <c r="S74" s="50"/>
      <c r="T74" s="50"/>
      <c r="U74" s="51">
        <v>0</v>
      </c>
      <c r="V74" s="49">
        <f t="shared" si="9"/>
        <v>0</v>
      </c>
      <c r="W74" s="50"/>
      <c r="X74" s="50"/>
      <c r="Y74" s="51">
        <f t="shared" si="9"/>
        <v>0</v>
      </c>
    </row>
    <row r="75" spans="1:25" s="265" customFormat="1" ht="21.75" customHeight="1" thickBot="1" x14ac:dyDescent="0.3">
      <c r="A75" s="167"/>
      <c r="B75" s="167"/>
      <c r="C75" s="167" t="s">
        <v>123</v>
      </c>
      <c r="D75" s="263" t="s">
        <v>50</v>
      </c>
      <c r="E75" s="264"/>
      <c r="F75" s="171">
        <f>SUM(G75:I75)</f>
        <v>0</v>
      </c>
      <c r="G75" s="172"/>
      <c r="H75" s="172"/>
      <c r="I75" s="126">
        <v>0</v>
      </c>
      <c r="J75" s="176">
        <f>SUM(K75:M75)</f>
        <v>55000</v>
      </c>
      <c r="K75" s="125"/>
      <c r="L75" s="125"/>
      <c r="M75" s="175">
        <v>55000</v>
      </c>
      <c r="N75" s="176">
        <f>SUM(O75:Q75)</f>
        <v>0</v>
      </c>
      <c r="O75" s="125"/>
      <c r="P75" s="125"/>
      <c r="Q75" s="175">
        <v>0</v>
      </c>
      <c r="R75" s="177">
        <v>0</v>
      </c>
      <c r="S75" s="178"/>
      <c r="T75" s="178"/>
      <c r="U75" s="180">
        <v>0</v>
      </c>
      <c r="V75" s="177">
        <f t="shared" ref="V75" si="141">N75/J75*100</f>
        <v>0</v>
      </c>
      <c r="W75" s="178"/>
      <c r="X75" s="178"/>
      <c r="Y75" s="180">
        <f t="shared" ref="Y75" si="142">Q75/M75*100</f>
        <v>0</v>
      </c>
    </row>
    <row r="77" spans="1:25" hidden="1" x14ac:dyDescent="0.3"/>
    <row r="78" spans="1:25" hidden="1" x14ac:dyDescent="0.3">
      <c r="F78" s="42" t="e">
        <f>F8+#REF!+F43+F45+F49+F53+F59+F68+F73</f>
        <v>#REF!</v>
      </c>
      <c r="G78" s="42" t="e">
        <f>G8+#REF!+G43+G45+G49+G53+G59+G68+G73</f>
        <v>#REF!</v>
      </c>
      <c r="H78" s="42" t="e">
        <f>H8+#REF!+H43+H45+H49+H53+H59+H68+H73</f>
        <v>#REF!</v>
      </c>
      <c r="I78" s="42" t="e">
        <f>I8+#REF!+I43+I45+I49+I53+I59+I68+I73</f>
        <v>#REF!</v>
      </c>
      <c r="J78" s="42" t="e">
        <f>J8+#REF!+J43+J45+J49+J53+J59+J68+J73+J47</f>
        <v>#REF!</v>
      </c>
      <c r="K78" s="42" t="e">
        <f>K8+#REF!+K43+K45+K49+K53+K59+K68+K73+K47</f>
        <v>#REF!</v>
      </c>
      <c r="L78" s="42" t="e">
        <f>L8+#REF!+L43+L45+L49+L53+L59+L68+L73+L47</f>
        <v>#REF!</v>
      </c>
      <c r="M78" s="42" t="e">
        <f>M8+#REF!+M43+M45+M49+M53+M59+M68+M73+M47</f>
        <v>#REF!</v>
      </c>
      <c r="N78" s="42" t="e">
        <f>N8+#REF!+N43+N45+N49+N53+N59+N68+N73+N47</f>
        <v>#REF!</v>
      </c>
      <c r="O78" s="42" t="e">
        <f>O8+#REF!+O43+O45+O49+O53+O59+O68+O73+O47</f>
        <v>#REF!</v>
      </c>
      <c r="P78" s="42" t="e">
        <f>P8+#REF!+P43+P45+P49+P53+P59+P68+P73+P47</f>
        <v>#REF!</v>
      </c>
      <c r="Q78" s="42" t="e">
        <f>Q8+#REF!+Q43+Q45+Q49+Q53+Q59+Q68+Q73+Q47</f>
        <v>#REF!</v>
      </c>
    </row>
    <row r="79" spans="1:25" hidden="1" x14ac:dyDescent="0.3">
      <c r="F79" s="42" t="e">
        <f>F78=G78+H78+I78</f>
        <v>#REF!</v>
      </c>
      <c r="J79" s="42" t="e">
        <f>J78=K78+L78+M78</f>
        <v>#REF!</v>
      </c>
      <c r="K79" s="42"/>
      <c r="L79" s="42"/>
      <c r="M79" s="42"/>
      <c r="N79" s="42" t="e">
        <f>N78=O78+P78+Q78</f>
        <v>#REF!</v>
      </c>
      <c r="O79" s="42"/>
      <c r="P79" s="42"/>
      <c r="Q79" s="42"/>
    </row>
    <row r="80" spans="1:25" hidden="1" x14ac:dyDescent="0.3"/>
  </sheetData>
  <mergeCells count="11">
    <mergeCell ref="A1:Y1"/>
    <mergeCell ref="A5:Y5"/>
    <mergeCell ref="D6:E6"/>
    <mergeCell ref="A2:A3"/>
    <mergeCell ref="E2:E3"/>
    <mergeCell ref="F2:I2"/>
    <mergeCell ref="J2:M2"/>
    <mergeCell ref="N2:Q2"/>
    <mergeCell ref="R2:U2"/>
    <mergeCell ref="V2:Y2"/>
    <mergeCell ref="B2:B3"/>
  </mergeCells>
  <pageMargins left="0.25" right="0.25" top="0.75" bottom="0.75" header="0.3" footer="0.3"/>
  <pageSetup paperSize="9" scale="3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ведомственная</vt:lpstr>
      <vt:lpstr>АИП</vt:lpstr>
      <vt:lpstr>31.12.2022</vt:lpstr>
      <vt:lpstr>'31.12.2022'!Заголовки_для_печати</vt:lpstr>
      <vt:lpstr>'31.12.2022'!Область_печати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Анастасия Юрьевна Труханова</cp:lastModifiedBy>
  <cp:lastPrinted>2023-04-11T10:50:21Z</cp:lastPrinted>
  <dcterms:created xsi:type="dcterms:W3CDTF">2012-05-22T08:33:39Z</dcterms:created>
  <dcterms:modified xsi:type="dcterms:W3CDTF">2023-04-11T11:36:03Z</dcterms:modified>
</cp:coreProperties>
</file>