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4 отдел учёта, контроля и отчетности КФКиС\9. Сетевой по программе КФКиС на сайт\2023\"/>
    </mc:Choice>
  </mc:AlternateContent>
  <bookViews>
    <workbookView xWindow="0" yWindow="0" windowWidth="28800" windowHeight="12345" firstSheet="4" activeTab="4"/>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62913"/>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O316" i="2" l="1"/>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7" i="2"/>
  <c r="AB7" i="2" s="1"/>
  <c r="Z8" i="2"/>
  <c r="Z9" i="2"/>
  <c r="Z10" i="2"/>
  <c r="Z11" i="2"/>
  <c r="Z12" i="2"/>
  <c r="AA12" i="2" s="1"/>
  <c r="Z13" i="2"/>
  <c r="AA13" i="2" s="1"/>
  <c r="Z14" i="2"/>
  <c r="AB14" i="2" s="1"/>
  <c r="Z15" i="2"/>
  <c r="AB15" i="2" s="1"/>
  <c r="Z16" i="2"/>
  <c r="Z17" i="2"/>
  <c r="Z18" i="2"/>
  <c r="Z19" i="2"/>
  <c r="AA19" i="2" s="1"/>
  <c r="Z20" i="2"/>
  <c r="AB20" i="2" s="1"/>
  <c r="Z21" i="2"/>
  <c r="AA21" i="2" s="1"/>
  <c r="Z22" i="2"/>
  <c r="AB22" i="2" s="1"/>
  <c r="Z23" i="2"/>
  <c r="AB23" i="2" s="1"/>
  <c r="Z24" i="2"/>
  <c r="Z25" i="2"/>
  <c r="Z26" i="2"/>
  <c r="Z27" i="2"/>
  <c r="Z28" i="2"/>
  <c r="AB28" i="2" s="1"/>
  <c r="Z29" i="2"/>
  <c r="AA29" i="2" s="1"/>
  <c r="Z30" i="2"/>
  <c r="AB30" i="2" s="1"/>
  <c r="Z31" i="2"/>
  <c r="AB31" i="2" s="1"/>
  <c r="Z32" i="2"/>
  <c r="Z33" i="2"/>
  <c r="Z34" i="2"/>
  <c r="Z35" i="2"/>
  <c r="AA35" i="2" s="1"/>
  <c r="Z36" i="2"/>
  <c r="AA36" i="2" s="1"/>
  <c r="Z37" i="2"/>
  <c r="AA37" i="2" s="1"/>
  <c r="Z38" i="2"/>
  <c r="AA38" i="2" s="1"/>
  <c r="Z39" i="2"/>
  <c r="AB39" i="2" s="1"/>
  <c r="Z40" i="2"/>
  <c r="Z41" i="2"/>
  <c r="Z42" i="2"/>
  <c r="Z43" i="2"/>
  <c r="AB43" i="2" s="1"/>
  <c r="Z44" i="2"/>
  <c r="AA44" i="2" s="1"/>
  <c r="Z45" i="2"/>
  <c r="AA45" i="2" s="1"/>
  <c r="Z46" i="2"/>
  <c r="AB46" i="2" s="1"/>
  <c r="Z47" i="2"/>
  <c r="AB47" i="2" s="1"/>
  <c r="Z48" i="2"/>
  <c r="Z49" i="2"/>
  <c r="Z50" i="2"/>
  <c r="Z51" i="2"/>
  <c r="AA51" i="2" s="1"/>
  <c r="Z52" i="2"/>
  <c r="AB52" i="2" s="1"/>
  <c r="Z53" i="2"/>
  <c r="AB53" i="2" s="1"/>
  <c r="Z54" i="2"/>
  <c r="AB54" i="2" s="1"/>
  <c r="Z55" i="2"/>
  <c r="AB55" i="2" s="1"/>
  <c r="Z56" i="2"/>
  <c r="Z57" i="2"/>
  <c r="Z58" i="2"/>
  <c r="Z59" i="2"/>
  <c r="AA59" i="2" s="1"/>
  <c r="Z60" i="2"/>
  <c r="AB60" i="2" s="1"/>
  <c r="Z61" i="2"/>
  <c r="AB61" i="2" s="1"/>
  <c r="Z62" i="2"/>
  <c r="AB62" i="2" s="1"/>
  <c r="Z63" i="2"/>
  <c r="AB63" i="2" s="1"/>
  <c r="Z64" i="2"/>
  <c r="Z65" i="2"/>
  <c r="Z66" i="2"/>
  <c r="Z67" i="2"/>
  <c r="Z68" i="2"/>
  <c r="AA68" i="2" s="1"/>
  <c r="Z69" i="2"/>
  <c r="AA69" i="2" s="1"/>
  <c r="Z70" i="2"/>
  <c r="AB70" i="2" s="1"/>
  <c r="Z71" i="2"/>
  <c r="AB71" i="2" s="1"/>
  <c r="Z72" i="2"/>
  <c r="Z73" i="2"/>
  <c r="Z74" i="2"/>
  <c r="Z75" i="2"/>
  <c r="AA75" i="2" s="1"/>
  <c r="Z76" i="2"/>
  <c r="AB76" i="2" s="1"/>
  <c r="Z77" i="2"/>
  <c r="AB77" i="2" s="1"/>
  <c r="Z78" i="2"/>
  <c r="AB78" i="2" s="1"/>
  <c r="Z79" i="2"/>
  <c r="AB79" i="2" s="1"/>
  <c r="Z80" i="2"/>
  <c r="Z81" i="2"/>
  <c r="Z82" i="2"/>
  <c r="Z83" i="2"/>
  <c r="Z84" i="2"/>
  <c r="AB84" i="2" s="1"/>
  <c r="Z85" i="2"/>
  <c r="AB85" i="2" s="1"/>
  <c r="Z86" i="2"/>
  <c r="AB86" i="2" s="1"/>
  <c r="Z87" i="2"/>
  <c r="AB87" i="2" s="1"/>
  <c r="Z88" i="2"/>
  <c r="Z89" i="2"/>
  <c r="Z90" i="2"/>
  <c r="Z91" i="2"/>
  <c r="AA91" i="2" s="1"/>
  <c r="Z92" i="2"/>
  <c r="AB92" i="2" s="1"/>
  <c r="Z93" i="2"/>
  <c r="AA93" i="2" s="1"/>
  <c r="Z94" i="2"/>
  <c r="AB94" i="2" s="1"/>
  <c r="Z95" i="2"/>
  <c r="AB95" i="2" s="1"/>
  <c r="Z96" i="2"/>
  <c r="Z97" i="2"/>
  <c r="Z98" i="2"/>
  <c r="Z99" i="2"/>
  <c r="AA99" i="2" s="1"/>
  <c r="Z100" i="2"/>
  <c r="AB100" i="2" s="1"/>
  <c r="Z101" i="2"/>
  <c r="AB101" i="2" s="1"/>
  <c r="Z102" i="2"/>
  <c r="AA102" i="2" s="1"/>
  <c r="Z103" i="2"/>
  <c r="AB103" i="2" s="1"/>
  <c r="Z104" i="2"/>
  <c r="Z105" i="2"/>
  <c r="Z106" i="2"/>
  <c r="Z107" i="2"/>
  <c r="AA107" i="2" s="1"/>
  <c r="Z108" i="2"/>
  <c r="AA108" i="2" s="1"/>
  <c r="Z109" i="2"/>
  <c r="AB109" i="2" s="1"/>
  <c r="Z110" i="2"/>
  <c r="AA110" i="2" s="1"/>
  <c r="Z111" i="2"/>
  <c r="AB111" i="2" s="1"/>
  <c r="Z112" i="2"/>
  <c r="Z113" i="2"/>
  <c r="Z114" i="2"/>
  <c r="Z115" i="2"/>
  <c r="AA115" i="2" s="1"/>
  <c r="Z116" i="2"/>
  <c r="AA116" i="2" s="1"/>
  <c r="Z117" i="2"/>
  <c r="AA117" i="2" s="1"/>
  <c r="Z118" i="2"/>
  <c r="AB118" i="2" s="1"/>
  <c r="Z119" i="2"/>
  <c r="AB119" i="2" s="1"/>
  <c r="Z120" i="2"/>
  <c r="Z121" i="2"/>
  <c r="Z122" i="2"/>
  <c r="Z123" i="2"/>
  <c r="AA123" i="2" s="1"/>
  <c r="Z124" i="2"/>
  <c r="AA124" i="2" s="1"/>
  <c r="Z125" i="2"/>
  <c r="AB125" i="2" s="1"/>
  <c r="Z126" i="2"/>
  <c r="AB126" i="2" s="1"/>
  <c r="Z127" i="2"/>
  <c r="AB127" i="2" s="1"/>
  <c r="Z128" i="2"/>
  <c r="Z129" i="2"/>
  <c r="Z130" i="2"/>
  <c r="Z131" i="2"/>
  <c r="AA131" i="2" s="1"/>
  <c r="Z132" i="2"/>
  <c r="AA132" i="2" s="1"/>
  <c r="Z133" i="2"/>
  <c r="AA133" i="2" s="1"/>
  <c r="Z134" i="2"/>
  <c r="AB134" i="2" s="1"/>
  <c r="Z135" i="2"/>
  <c r="AB135" i="2" s="1"/>
  <c r="Z136" i="2"/>
  <c r="Z137" i="2"/>
  <c r="Z138" i="2"/>
  <c r="Z139" i="2"/>
  <c r="AA139" i="2" s="1"/>
  <c r="Z140" i="2"/>
  <c r="AB140" i="2" s="1"/>
  <c r="Z141" i="2"/>
  <c r="AA141" i="2" s="1"/>
  <c r="Z142" i="2"/>
  <c r="AB142" i="2" s="1"/>
  <c r="Z143" i="2"/>
  <c r="AB143" i="2" s="1"/>
  <c r="Z144" i="2"/>
  <c r="Z145" i="2"/>
  <c r="Z146" i="2"/>
  <c r="Z147" i="2"/>
  <c r="AA147" i="2" s="1"/>
  <c r="Z148" i="2"/>
  <c r="AA148" i="2" s="1"/>
  <c r="Z149" i="2"/>
  <c r="AA149" i="2" s="1"/>
  <c r="Z150" i="2"/>
  <c r="AB150" i="2" s="1"/>
  <c r="Z151" i="2"/>
  <c r="AB151" i="2" s="1"/>
  <c r="Z152" i="2"/>
  <c r="Z153" i="2"/>
  <c r="Z154" i="2"/>
  <c r="Z155" i="2"/>
  <c r="AA155" i="2" s="1"/>
  <c r="Z156" i="2"/>
  <c r="AA156" i="2" s="1"/>
  <c r="Z157" i="2"/>
  <c r="AA157" i="2" s="1"/>
  <c r="Z158" i="2"/>
  <c r="AB158" i="2" s="1"/>
  <c r="Z159" i="2"/>
  <c r="AB159" i="2" s="1"/>
  <c r="Z160" i="2"/>
  <c r="Z161" i="2"/>
  <c r="Z162" i="2"/>
  <c r="Z163" i="2"/>
  <c r="AB163" i="2" s="1"/>
  <c r="Z164" i="2"/>
  <c r="AA164" i="2" s="1"/>
  <c r="Z165" i="2"/>
  <c r="AA165" i="2" s="1"/>
  <c r="Z166" i="2"/>
  <c r="AA166" i="2" s="1"/>
  <c r="Z167" i="2"/>
  <c r="AB167" i="2" s="1"/>
  <c r="Z168" i="2"/>
  <c r="Z169" i="2"/>
  <c r="Z170" i="2"/>
  <c r="Z171" i="2"/>
  <c r="AB171" i="2" s="1"/>
  <c r="Z172" i="2"/>
  <c r="AB172" i="2" s="1"/>
  <c r="Z173" i="2"/>
  <c r="AB173" i="2" s="1"/>
  <c r="Z174" i="2"/>
  <c r="AA174" i="2" s="1"/>
  <c r="Z175" i="2"/>
  <c r="AB175" i="2" s="1"/>
  <c r="Z176" i="2"/>
  <c r="Z177" i="2"/>
  <c r="Z178" i="2"/>
  <c r="Z179" i="2"/>
  <c r="AA179" i="2" s="1"/>
  <c r="Z180" i="2"/>
  <c r="AA180" i="2" s="1"/>
  <c r="Z181" i="2"/>
  <c r="AA181" i="2" s="1"/>
  <c r="Z182" i="2"/>
  <c r="AB182" i="2" s="1"/>
  <c r="Z183" i="2"/>
  <c r="AB183" i="2" s="1"/>
  <c r="Z184" i="2"/>
  <c r="Z185" i="2"/>
  <c r="Z186" i="2"/>
  <c r="Z187" i="2"/>
  <c r="AA187" i="2" s="1"/>
  <c r="Z188" i="2"/>
  <c r="AA188" i="2" s="1"/>
  <c r="Z189" i="2"/>
  <c r="AA189" i="2" s="1"/>
  <c r="Z190" i="2"/>
  <c r="AB190" i="2" s="1"/>
  <c r="Z191" i="2"/>
  <c r="AB191" i="2" s="1"/>
  <c r="Z192" i="2"/>
  <c r="Z193" i="2"/>
  <c r="Z194" i="2"/>
  <c r="Z195" i="2"/>
  <c r="AA195" i="2" s="1"/>
  <c r="Z196" i="2"/>
  <c r="AA196" i="2" s="1"/>
  <c r="Z197" i="2"/>
  <c r="AA197" i="2" s="1"/>
  <c r="Z198" i="2"/>
  <c r="AB198" i="2" s="1"/>
  <c r="Z199" i="2"/>
  <c r="AB199" i="2" s="1"/>
  <c r="Z200" i="2"/>
  <c r="Z201" i="2"/>
  <c r="Z202" i="2"/>
  <c r="Z203" i="2"/>
  <c r="AA203" i="2" s="1"/>
  <c r="Z204" i="2"/>
  <c r="AA204" i="2" s="1"/>
  <c r="Z205" i="2"/>
  <c r="AB205" i="2" s="1"/>
  <c r="Z206" i="2"/>
  <c r="AB206" i="2" s="1"/>
  <c r="Z207" i="2"/>
  <c r="AB207" i="2" s="1"/>
  <c r="Z208" i="2"/>
  <c r="Z209" i="2"/>
  <c r="Z210" i="2"/>
  <c r="Z211" i="2"/>
  <c r="AB211" i="2" s="1"/>
  <c r="Z212" i="2"/>
  <c r="AB212" i="2" s="1"/>
  <c r="Z213" i="2"/>
  <c r="AA213" i="2" s="1"/>
  <c r="Z214" i="2"/>
  <c r="AB214" i="2" s="1"/>
  <c r="Z215" i="2"/>
  <c r="AB215" i="2" s="1"/>
  <c r="Z216" i="2"/>
  <c r="Z217" i="2"/>
  <c r="Z218" i="2"/>
  <c r="Z219" i="2"/>
  <c r="AA219" i="2" s="1"/>
  <c r="Z220" i="2"/>
  <c r="AA220" i="2" s="1"/>
  <c r="Z221" i="2"/>
  <c r="AA221" i="2" s="1"/>
  <c r="Z222" i="2"/>
  <c r="AB222" i="2" s="1"/>
  <c r="Z223" i="2"/>
  <c r="AB223" i="2" s="1"/>
  <c r="Z224" i="2"/>
  <c r="Z225" i="2"/>
  <c r="AB225" i="2" s="1"/>
  <c r="Z226" i="2"/>
  <c r="Z227" i="2"/>
  <c r="AA227" i="2" s="1"/>
  <c r="Z228" i="2"/>
  <c r="AA228" i="2" s="1"/>
  <c r="Z229" i="2"/>
  <c r="AB229" i="2" s="1"/>
  <c r="Z230" i="2"/>
  <c r="AA230" i="2" s="1"/>
  <c r="Z231" i="2"/>
  <c r="AB231" i="2" s="1"/>
  <c r="Z232" i="2"/>
  <c r="Z233" i="2"/>
  <c r="AA233" i="2" s="1"/>
  <c r="Z234" i="2"/>
  <c r="Z235" i="2"/>
  <c r="AB235" i="2" s="1"/>
  <c r="Z236" i="2"/>
  <c r="AA236" i="2" s="1"/>
  <c r="Z237" i="2"/>
  <c r="AB237" i="2" s="1"/>
  <c r="Z238" i="2"/>
  <c r="AA238" i="2" s="1"/>
  <c r="Z239" i="2"/>
  <c r="AB239" i="2" s="1"/>
  <c r="Z240" i="2"/>
  <c r="Z241" i="2"/>
  <c r="Z242" i="2"/>
  <c r="Z243" i="2"/>
  <c r="AA243" i="2" s="1"/>
  <c r="Z244" i="2"/>
  <c r="AB244" i="2" s="1"/>
  <c r="Z245" i="2"/>
  <c r="AB245" i="2" s="1"/>
  <c r="Z246" i="2"/>
  <c r="AB246" i="2" s="1"/>
  <c r="Z247" i="2"/>
  <c r="AB247" i="2" s="1"/>
  <c r="Z248" i="2"/>
  <c r="Z249" i="2"/>
  <c r="Z250" i="2"/>
  <c r="Z251" i="2"/>
  <c r="AA251" i="2" s="1"/>
  <c r="Z252" i="2"/>
  <c r="AA252" i="2" s="1"/>
  <c r="Z253" i="2"/>
  <c r="AA253" i="2" s="1"/>
  <c r="Z254" i="2"/>
  <c r="AB254" i="2" s="1"/>
  <c r="Z255" i="2"/>
  <c r="AB255" i="2" s="1"/>
  <c r="Z256" i="2"/>
  <c r="Z257" i="2"/>
  <c r="AA257" i="2" s="1"/>
  <c r="Z258" i="2"/>
  <c r="Z259" i="2"/>
  <c r="AB259" i="2" s="1"/>
  <c r="Z260" i="2"/>
  <c r="AA260" i="2" s="1"/>
  <c r="Z261" i="2"/>
  <c r="AB261" i="2" s="1"/>
  <c r="Z262" i="2"/>
  <c r="AB262" i="2" s="1"/>
  <c r="Z263" i="2"/>
  <c r="AB263" i="2" s="1"/>
  <c r="Z264" i="2"/>
  <c r="Z265" i="2"/>
  <c r="AA265" i="2" s="1"/>
  <c r="Z266" i="2"/>
  <c r="Z267" i="2"/>
  <c r="AA267" i="2" s="1"/>
  <c r="Z268" i="2"/>
  <c r="AB268" i="2" s="1"/>
  <c r="Z269" i="2"/>
  <c r="AA269" i="2" s="1"/>
  <c r="Z270" i="2"/>
  <c r="AB270" i="2" s="1"/>
  <c r="Z271" i="2"/>
  <c r="AB271" i="2" s="1"/>
  <c r="Z272" i="2"/>
  <c r="Z273" i="2"/>
  <c r="Z274" i="2"/>
  <c r="Z275" i="2"/>
  <c r="AA275" i="2" s="1"/>
  <c r="Z276" i="2"/>
  <c r="AA276" i="2" s="1"/>
  <c r="Z277" i="2"/>
  <c r="AB277" i="2" s="1"/>
  <c r="Z278" i="2"/>
  <c r="AB278" i="2" s="1"/>
  <c r="Z279" i="2"/>
  <c r="AB279" i="2" s="1"/>
  <c r="Z280" i="2"/>
  <c r="Z281" i="2"/>
  <c r="Z282" i="2"/>
  <c r="Z283" i="2"/>
  <c r="AB283" i="2" s="1"/>
  <c r="Z284" i="2"/>
  <c r="AA284" i="2" s="1"/>
  <c r="Z285" i="2"/>
  <c r="AA285" i="2" s="1"/>
  <c r="Z286" i="2"/>
  <c r="AB286" i="2" s="1"/>
  <c r="Z287" i="2"/>
  <c r="AB287" i="2" s="1"/>
  <c r="Z288" i="2"/>
  <c r="AA288" i="2" s="1"/>
  <c r="Z289" i="2"/>
  <c r="AB289" i="2" s="1"/>
  <c r="Z290" i="2"/>
  <c r="Z291" i="2"/>
  <c r="AA291" i="2" s="1"/>
  <c r="Z292" i="2"/>
  <c r="AB292" i="2" s="1"/>
  <c r="Z293" i="2"/>
  <c r="AB293" i="2" s="1"/>
  <c r="Z294" i="2"/>
  <c r="AA294" i="2" s="1"/>
  <c r="Z295" i="2"/>
  <c r="AB295" i="2" s="1"/>
  <c r="Z296" i="2"/>
  <c r="Z297" i="2"/>
  <c r="AA297" i="2" s="1"/>
  <c r="Z298" i="2"/>
  <c r="AA298" i="2" s="1"/>
  <c r="Z299" i="2"/>
  <c r="AB299" i="2" s="1"/>
  <c r="Z300" i="2"/>
  <c r="AB300" i="2" s="1"/>
  <c r="Z301" i="2"/>
  <c r="AA301" i="2" s="1"/>
  <c r="Z302" i="2"/>
  <c r="AA302" i="2" s="1"/>
  <c r="Z303" i="2"/>
  <c r="AB303" i="2" s="1"/>
  <c r="Z304" i="2"/>
  <c r="Z305" i="2"/>
  <c r="AA305" i="2" s="1"/>
  <c r="Z306" i="2"/>
  <c r="Z307" i="2"/>
  <c r="AB307" i="2" s="1"/>
  <c r="Z308" i="2"/>
  <c r="AA308" i="2" s="1"/>
  <c r="Z309" i="2"/>
  <c r="AB309" i="2" s="1"/>
  <c r="Z310" i="2"/>
  <c r="AB310" i="2" s="1"/>
  <c r="Z311" i="2"/>
  <c r="AB311" i="2" s="1"/>
  <c r="Z312" i="2"/>
  <c r="Z313" i="2"/>
  <c r="AA313" i="2" s="1"/>
  <c r="Z314" i="2"/>
  <c r="Z315" i="2"/>
  <c r="AA315" i="2" s="1"/>
  <c r="AA8" i="2"/>
  <c r="AA9" i="2"/>
  <c r="AA10" i="2"/>
  <c r="AA11" i="2"/>
  <c r="AA16" i="2"/>
  <c r="AA17" i="2"/>
  <c r="AA18" i="2"/>
  <c r="AA20" i="2"/>
  <c r="AA24" i="2"/>
  <c r="AA25" i="2"/>
  <c r="AA26" i="2"/>
  <c r="AA27" i="2"/>
  <c r="AA32" i="2"/>
  <c r="AA33" i="2"/>
  <c r="AA34" i="2"/>
  <c r="AA40" i="2"/>
  <c r="AA41" i="2"/>
  <c r="AA42" i="2"/>
  <c r="AA43" i="2"/>
  <c r="AA48" i="2"/>
  <c r="AA49" i="2"/>
  <c r="AA50" i="2"/>
  <c r="AA52" i="2"/>
  <c r="AA53" i="2"/>
  <c r="AA56" i="2"/>
  <c r="AA57" i="2"/>
  <c r="AA58" i="2"/>
  <c r="AA64" i="2"/>
  <c r="AA65" i="2"/>
  <c r="AA66" i="2"/>
  <c r="AA67" i="2"/>
  <c r="AA72" i="2"/>
  <c r="AA73" i="2"/>
  <c r="AA74" i="2"/>
  <c r="AA76" i="2"/>
  <c r="AA80" i="2"/>
  <c r="AA81" i="2"/>
  <c r="AA82" i="2"/>
  <c r="AA83" i="2"/>
  <c r="AA88" i="2"/>
  <c r="AA89" i="2"/>
  <c r="AA90" i="2"/>
  <c r="AA96" i="2"/>
  <c r="AA97" i="2"/>
  <c r="AA98" i="2"/>
  <c r="AA101" i="2"/>
  <c r="AA104" i="2"/>
  <c r="AA105" i="2"/>
  <c r="AA106" i="2"/>
  <c r="AA112" i="2"/>
  <c r="AA113" i="2"/>
  <c r="AA114" i="2"/>
  <c r="AA120" i="2"/>
  <c r="AA121" i="2"/>
  <c r="AA122" i="2"/>
  <c r="AA128" i="2"/>
  <c r="AA129" i="2"/>
  <c r="AA130" i="2"/>
  <c r="AA136" i="2"/>
  <c r="AA137" i="2"/>
  <c r="AA138" i="2"/>
  <c r="AA144" i="2"/>
  <c r="AA145" i="2"/>
  <c r="AA146" i="2"/>
  <c r="AA152" i="2"/>
  <c r="AA153" i="2"/>
  <c r="AA154" i="2"/>
  <c r="AA160" i="2"/>
  <c r="AA161" i="2"/>
  <c r="AA162" i="2"/>
  <c r="AA168" i="2"/>
  <c r="AA169" i="2"/>
  <c r="AA170" i="2"/>
  <c r="AA173" i="2"/>
  <c r="AA176" i="2"/>
  <c r="AA177" i="2"/>
  <c r="AA178" i="2"/>
  <c r="AA184" i="2"/>
  <c r="AA185" i="2"/>
  <c r="AA186" i="2"/>
  <c r="AA192" i="2"/>
  <c r="AA193" i="2"/>
  <c r="AA194" i="2"/>
  <c r="AA200" i="2"/>
  <c r="AA201" i="2"/>
  <c r="AA202" i="2"/>
  <c r="AA208" i="2"/>
  <c r="AA209" i="2"/>
  <c r="AA210" i="2"/>
  <c r="AA216" i="2"/>
  <c r="AA217" i="2"/>
  <c r="AA218" i="2"/>
  <c r="AA224" i="2"/>
  <c r="AA225" i="2"/>
  <c r="AA226" i="2"/>
  <c r="AA232" i="2"/>
  <c r="AA234" i="2"/>
  <c r="AA240" i="2"/>
  <c r="AA241" i="2"/>
  <c r="AA242" i="2"/>
  <c r="AA245" i="2"/>
  <c r="AA248" i="2"/>
  <c r="AA249" i="2"/>
  <c r="AA250" i="2"/>
  <c r="AA256" i="2"/>
  <c r="AA258" i="2"/>
  <c r="AA261" i="2"/>
  <c r="AA264" i="2"/>
  <c r="AA266" i="2"/>
  <c r="AA272" i="2"/>
  <c r="AA273" i="2"/>
  <c r="AA274" i="2"/>
  <c r="AA280" i="2"/>
  <c r="AA281" i="2"/>
  <c r="AA282" i="2"/>
  <c r="AA290" i="2"/>
  <c r="AA296" i="2"/>
  <c r="AA304" i="2"/>
  <c r="AA306" i="2"/>
  <c r="AA312" i="2"/>
  <c r="AA314" i="2"/>
  <c r="AB8" i="2"/>
  <c r="AB9" i="2"/>
  <c r="AB10" i="2"/>
  <c r="AB11" i="2"/>
  <c r="AB16" i="2"/>
  <c r="AB17" i="2"/>
  <c r="AB18" i="2"/>
  <c r="AB24" i="2"/>
  <c r="AB25" i="2"/>
  <c r="AB26" i="2"/>
  <c r="AB27" i="2"/>
  <c r="AB32" i="2"/>
  <c r="AB33" i="2"/>
  <c r="AB34" i="2"/>
  <c r="AB38" i="2"/>
  <c r="AB40" i="2"/>
  <c r="AB41" i="2"/>
  <c r="AB42" i="2"/>
  <c r="AB44" i="2"/>
  <c r="AB45" i="2"/>
  <c r="AB48" i="2"/>
  <c r="AB49" i="2"/>
  <c r="AB50" i="2"/>
  <c r="AB51" i="2"/>
  <c r="AB56" i="2"/>
  <c r="AB57" i="2"/>
  <c r="AB58" i="2"/>
  <c r="AB64" i="2"/>
  <c r="AB65" i="2"/>
  <c r="AB66" i="2"/>
  <c r="AB67" i="2"/>
  <c r="AB72" i="2"/>
  <c r="AB73" i="2"/>
  <c r="AB74" i="2"/>
  <c r="AB80" i="2"/>
  <c r="AB81" i="2"/>
  <c r="AB82" i="2"/>
  <c r="AB83" i="2"/>
  <c r="AB88" i="2"/>
  <c r="AB89" i="2"/>
  <c r="AB90" i="2"/>
  <c r="AB96" i="2"/>
  <c r="AB97" i="2"/>
  <c r="AB98" i="2"/>
  <c r="AB104" i="2"/>
  <c r="AB105" i="2"/>
  <c r="AB106" i="2"/>
  <c r="AB112" i="2"/>
  <c r="AB113" i="2"/>
  <c r="AB114" i="2"/>
  <c r="AB115" i="2"/>
  <c r="AB120" i="2"/>
  <c r="AB121" i="2"/>
  <c r="AB122" i="2"/>
  <c r="AB128" i="2"/>
  <c r="AB129" i="2"/>
  <c r="AB130" i="2"/>
  <c r="AB136" i="2"/>
  <c r="AB137" i="2"/>
  <c r="AB138" i="2"/>
  <c r="AB139" i="2"/>
  <c r="AB144" i="2"/>
  <c r="AB145" i="2"/>
  <c r="AB146" i="2"/>
  <c r="AB152" i="2"/>
  <c r="AB153" i="2"/>
  <c r="AB154" i="2"/>
  <c r="AB160" i="2"/>
  <c r="AB161" i="2"/>
  <c r="AB162" i="2"/>
  <c r="AB168" i="2"/>
  <c r="AB169" i="2"/>
  <c r="AB170" i="2"/>
  <c r="AB176" i="2"/>
  <c r="AB177" i="2"/>
  <c r="AB178" i="2"/>
  <c r="AB184" i="2"/>
  <c r="AB185" i="2"/>
  <c r="AB186" i="2"/>
  <c r="AB192" i="2"/>
  <c r="AB193" i="2"/>
  <c r="AB194" i="2"/>
  <c r="AB200" i="2"/>
  <c r="AB201" i="2"/>
  <c r="AB202" i="2"/>
  <c r="AB208" i="2"/>
  <c r="AB209" i="2"/>
  <c r="AB210" i="2"/>
  <c r="AB216" i="2"/>
  <c r="AB217" i="2"/>
  <c r="AB218" i="2"/>
  <c r="AB224" i="2"/>
  <c r="AB226" i="2"/>
  <c r="AB232" i="2"/>
  <c r="AB233" i="2"/>
  <c r="AB234" i="2"/>
  <c r="AB238" i="2"/>
  <c r="AB240" i="2"/>
  <c r="AB241" i="2"/>
  <c r="AB242" i="2"/>
  <c r="AB248" i="2"/>
  <c r="AB249" i="2"/>
  <c r="AB250" i="2"/>
  <c r="AB256" i="2"/>
  <c r="AB257" i="2"/>
  <c r="AB258" i="2"/>
  <c r="AB264" i="2"/>
  <c r="AB265" i="2"/>
  <c r="AB266" i="2"/>
  <c r="AB267" i="2"/>
  <c r="AB272" i="2"/>
  <c r="AB273" i="2"/>
  <c r="AB274" i="2"/>
  <c r="AB280" i="2"/>
  <c r="AB281" i="2"/>
  <c r="AB282" i="2"/>
  <c r="AB285" i="2"/>
  <c r="AB288" i="2"/>
  <c r="AB290" i="2"/>
  <c r="AB294" i="2"/>
  <c r="AB296" i="2"/>
  <c r="AB297" i="2"/>
  <c r="AB298" i="2"/>
  <c r="AB301" i="2"/>
  <c r="AB304" i="2"/>
  <c r="AB306" i="2"/>
  <c r="AB312" i="2"/>
  <c r="AB314"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26" i="5"/>
  <c r="J26" i="5"/>
  <c r="I26" i="5"/>
  <c r="G26" i="5"/>
  <c r="F26" i="5"/>
  <c r="E26" i="5"/>
  <c r="H26" i="5"/>
  <c r="H23" i="5"/>
  <c r="D23" i="5"/>
  <c r="O8" i="5"/>
  <c r="O16" i="5"/>
  <c r="N8" i="5"/>
  <c r="N16" i="5"/>
  <c r="M8" i="5"/>
  <c r="M16" i="5"/>
  <c r="L16" i="5"/>
  <c r="K20" i="5"/>
  <c r="K19" i="5"/>
  <c r="K17" i="5"/>
  <c r="K15" i="5"/>
  <c r="K13" i="5"/>
  <c r="K12" i="5"/>
  <c r="J20" i="5"/>
  <c r="J19" i="5"/>
  <c r="J17" i="5"/>
  <c r="J15" i="5"/>
  <c r="J13" i="5"/>
  <c r="J12" i="5"/>
  <c r="I20" i="5"/>
  <c r="I19" i="5"/>
  <c r="I17" i="5"/>
  <c r="I15" i="5"/>
  <c r="I13" i="5"/>
  <c r="I12" i="5"/>
  <c r="G20" i="5"/>
  <c r="G19" i="5"/>
  <c r="G17" i="5"/>
  <c r="G14" i="5" s="1"/>
  <c r="G15" i="5"/>
  <c r="G13" i="5"/>
  <c r="G12" i="5"/>
  <c r="F20" i="5"/>
  <c r="F18" i="5" s="1"/>
  <c r="F19" i="5"/>
  <c r="F17" i="5"/>
  <c r="F15" i="5"/>
  <c r="F13" i="5"/>
  <c r="F12" i="5"/>
  <c r="E20" i="5"/>
  <c r="E19" i="5"/>
  <c r="E17" i="5"/>
  <c r="E15" i="5"/>
  <c r="E13" i="5"/>
  <c r="E12" i="5"/>
  <c r="K11" i="5"/>
  <c r="J11" i="5"/>
  <c r="I11" i="5"/>
  <c r="G11" i="5"/>
  <c r="F11" i="5"/>
  <c r="E11" i="5"/>
  <c r="K10" i="5"/>
  <c r="O10" i="5" s="1"/>
  <c r="J10" i="5"/>
  <c r="I10" i="5"/>
  <c r="G10" i="5"/>
  <c r="F10" i="5"/>
  <c r="E10" i="5"/>
  <c r="K9" i="5"/>
  <c r="J9" i="5"/>
  <c r="I9" i="5"/>
  <c r="M9" i="5" s="1"/>
  <c r="F9" i="5"/>
  <c r="G9" i="5"/>
  <c r="E9"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D119" i="3"/>
  <c r="D120" i="3"/>
  <c r="D121" i="3"/>
  <c r="D122" i="3"/>
  <c r="D123" i="3"/>
  <c r="D124" i="3"/>
  <c r="D125" i="3"/>
  <c r="D126" i="3"/>
  <c r="D127" i="3"/>
  <c r="D129" i="3"/>
  <c r="D131" i="3"/>
  <c r="D132" i="3"/>
  <c r="D133" i="3"/>
  <c r="D134" i="3"/>
  <c r="D135" i="3"/>
  <c r="D136" i="3"/>
  <c r="D137" i="3"/>
  <c r="D138"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16" i="5"/>
  <c r="D16" i="5"/>
  <c r="D26" i="5" s="1"/>
  <c r="F14" i="5"/>
  <c r="H8" i="5"/>
  <c r="L8" i="5" s="1"/>
  <c r="D8" i="5"/>
  <c r="AA46" i="2" l="1"/>
  <c r="AB174" i="2"/>
  <c r="AB102" i="2"/>
  <c r="AA54" i="2"/>
  <c r="AB302" i="2"/>
  <c r="AA246" i="2"/>
  <c r="AA100" i="2"/>
  <c r="AA118" i="2"/>
  <c r="AB284" i="2"/>
  <c r="AB230" i="2"/>
  <c r="AA172" i="2"/>
  <c r="AB166" i="2"/>
  <c r="AB110" i="2"/>
  <c r="AA244" i="2"/>
  <c r="AA182" i="2"/>
  <c r="AB269" i="2"/>
  <c r="AB213" i="2"/>
  <c r="AB157" i="2"/>
  <c r="AA229" i="2"/>
  <c r="AB204" i="2"/>
  <c r="AB189" i="2"/>
  <c r="AB133" i="2"/>
  <c r="AB108" i="2"/>
  <c r="AB69" i="2"/>
  <c r="AB37" i="2"/>
  <c r="AB13" i="2"/>
  <c r="AA309" i="2"/>
  <c r="AA237" i="2"/>
  <c r="AA205" i="2"/>
  <c r="AB21" i="2"/>
  <c r="AB132" i="2"/>
  <c r="AB117" i="2"/>
  <c r="AB93" i="2"/>
  <c r="AB68" i="2"/>
  <c r="AB36" i="2"/>
  <c r="AB12" i="2"/>
  <c r="AA77" i="2"/>
  <c r="AB141" i="2"/>
  <c r="AA85" i="2"/>
  <c r="AB313" i="2"/>
  <c r="AB253" i="2"/>
  <c r="AB197" i="2"/>
  <c r="AB181" i="2"/>
  <c r="AA277" i="2"/>
  <c r="AA212" i="2"/>
  <c r="AA140" i="2"/>
  <c r="AA125" i="2"/>
  <c r="AA84" i="2"/>
  <c r="AA61" i="2"/>
  <c r="AA28" i="2"/>
  <c r="AB252" i="2"/>
  <c r="AB29" i="2"/>
  <c r="AA60" i="2"/>
  <c r="AB165" i="2"/>
  <c r="AA293" i="2"/>
  <c r="AA109" i="2"/>
  <c r="AB236" i="2"/>
  <c r="AB221" i="2"/>
  <c r="AB164" i="2"/>
  <c r="AB149" i="2"/>
  <c r="AB243" i="2"/>
  <c r="AB203" i="2"/>
  <c r="AB91" i="2"/>
  <c r="AB59" i="2"/>
  <c r="AB19" i="2"/>
  <c r="AA259" i="2"/>
  <c r="AB147" i="2"/>
  <c r="AB123" i="2"/>
  <c r="AB99" i="2"/>
  <c r="AA292" i="2"/>
  <c r="AA211" i="2"/>
  <c r="AA171" i="2"/>
  <c r="AB155" i="2"/>
  <c r="AB131" i="2"/>
  <c r="AB75" i="2"/>
  <c r="AB35" i="2"/>
  <c r="AB107" i="2"/>
  <c r="AB315" i="2"/>
  <c r="AB291" i="2"/>
  <c r="AB219" i="2"/>
  <c r="AB195" i="2"/>
  <c r="AA235" i="2"/>
  <c r="AA163" i="2"/>
  <c r="AA299" i="2"/>
  <c r="AA283" i="2"/>
  <c r="AB275" i="2"/>
  <c r="AB251" i="2"/>
  <c r="AB179" i="2"/>
  <c r="AB227" i="2"/>
  <c r="AA307" i="2"/>
  <c r="AB187" i="2"/>
  <c r="AB305" i="2"/>
  <c r="AB308" i="2"/>
  <c r="AB276" i="2"/>
  <c r="AA92" i="2"/>
  <c r="AB180" i="2"/>
  <c r="AA268" i="2"/>
  <c r="AB220" i="2"/>
  <c r="AB188" i="2"/>
  <c r="AB148" i="2"/>
  <c r="AB116" i="2"/>
  <c r="AB260" i="2"/>
  <c r="AA310" i="2"/>
  <c r="AB196" i="2"/>
  <c r="AB156" i="2"/>
  <c r="AB124" i="2"/>
  <c r="AA300"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63" i="2"/>
  <c r="AA255" i="2"/>
  <c r="AA247" i="2"/>
  <c r="AA239" i="2"/>
  <c r="AA231" i="2"/>
  <c r="AA223" i="2"/>
  <c r="AA215" i="2"/>
  <c r="AA207" i="2"/>
  <c r="AA199" i="2"/>
  <c r="AA191" i="2"/>
  <c r="AA183" i="2"/>
  <c r="AA175" i="2"/>
  <c r="AA167" i="2"/>
  <c r="AA159" i="2"/>
  <c r="AA151" i="2"/>
  <c r="AA143" i="2"/>
  <c r="AA135" i="2"/>
  <c r="AA127" i="2"/>
  <c r="AA119" i="2"/>
  <c r="AA111" i="2"/>
  <c r="AA103" i="2"/>
  <c r="AA95" i="2"/>
  <c r="AA87" i="2"/>
  <c r="AA79" i="2"/>
  <c r="AA71" i="2"/>
  <c r="AA63" i="2"/>
  <c r="AA55" i="2"/>
  <c r="AA47" i="2"/>
  <c r="AA39" i="2"/>
  <c r="AA31" i="2"/>
  <c r="AA23" i="2"/>
  <c r="AA15" i="2"/>
  <c r="AA7" i="2"/>
  <c r="O9" i="5"/>
  <c r="M10" i="5"/>
  <c r="O11" i="5"/>
  <c r="M13" i="5"/>
  <c r="N17" i="5"/>
  <c r="O20" i="5"/>
  <c r="M15" i="5"/>
  <c r="N19" i="5"/>
  <c r="M11" i="5"/>
  <c r="M17" i="5"/>
  <c r="N20" i="5"/>
  <c r="N11" i="5"/>
  <c r="M19" i="5"/>
  <c r="O12" i="5"/>
  <c r="M20" i="5"/>
  <c r="O13" i="5"/>
  <c r="N12" i="5"/>
  <c r="O15" i="5"/>
  <c r="N13" i="5"/>
  <c r="O17" i="5"/>
  <c r="N9" i="5"/>
  <c r="M12" i="5"/>
  <c r="N15" i="5"/>
  <c r="O19" i="5"/>
  <c r="J23" i="5"/>
  <c r="K23" i="5"/>
  <c r="F23" i="5"/>
  <c r="E18" i="5"/>
  <c r="H10" i="5"/>
  <c r="N10" i="5"/>
  <c r="G23" i="5"/>
  <c r="I23" i="5"/>
  <c r="E23" i="5"/>
  <c r="K18" i="5"/>
  <c r="K14" i="5"/>
  <c r="O14" i="5" s="1"/>
  <c r="J18" i="5"/>
  <c r="N18" i="5" s="1"/>
  <c r="H17" i="5"/>
  <c r="J14" i="5"/>
  <c r="N14" i="5" s="1"/>
  <c r="H15" i="5"/>
  <c r="L15" i="5" s="1"/>
  <c r="H13" i="5"/>
  <c r="H20" i="5"/>
  <c r="I18" i="5"/>
  <c r="H19" i="5"/>
  <c r="I14" i="5"/>
  <c r="G18" i="5"/>
  <c r="D19" i="5"/>
  <c r="D17" i="5"/>
  <c r="D12" i="5"/>
  <c r="D20" i="5"/>
  <c r="E14" i="5"/>
  <c r="D15" i="5"/>
  <c r="D13" i="5"/>
  <c r="H11" i="5"/>
  <c r="F7" i="5"/>
  <c r="F6" i="5" s="1"/>
  <c r="F24" i="5" s="1"/>
  <c r="D11" i="5"/>
  <c r="K7" i="5"/>
  <c r="G7" i="5"/>
  <c r="D10" i="5"/>
  <c r="J7" i="5"/>
  <c r="H9" i="5"/>
  <c r="I7" i="5"/>
  <c r="D9" i="5"/>
  <c r="E7" i="5"/>
  <c r="E6" i="5" s="1"/>
  <c r="E24" i="5" s="1"/>
  <c r="M18" i="5" l="1"/>
  <c r="L12" i="5"/>
  <c r="L13" i="5"/>
  <c r="F25" i="5"/>
  <c r="F27" i="5" s="1"/>
  <c r="F28" i="5" s="1"/>
  <c r="L11" i="5"/>
  <c r="E25" i="5"/>
  <c r="E27" i="5" s="1"/>
  <c r="E28" i="5" s="1"/>
  <c r="I6" i="5"/>
  <c r="M7" i="5"/>
  <c r="L9" i="5"/>
  <c r="M14" i="5"/>
  <c r="L17" i="5"/>
  <c r="N7" i="5"/>
  <c r="L19" i="5"/>
  <c r="L10" i="5"/>
  <c r="G6" i="5"/>
  <c r="G24" i="5" s="1"/>
  <c r="G25" i="5" s="1"/>
  <c r="G27" i="5" s="1"/>
  <c r="G28" i="5" s="1"/>
  <c r="L20" i="5"/>
  <c r="O18" i="5"/>
  <c r="K6" i="5"/>
  <c r="O7" i="5"/>
  <c r="H14" i="5"/>
  <c r="J6" i="5"/>
  <c r="H7" i="5"/>
  <c r="H18" i="5"/>
  <c r="D14" i="5"/>
  <c r="D18" i="5"/>
  <c r="D7" i="5"/>
  <c r="L14" i="5" l="1"/>
  <c r="O6" i="5"/>
  <c r="K24" i="5"/>
  <c r="K25" i="5" s="1"/>
  <c r="K27" i="5" s="1"/>
  <c r="K28" i="5" s="1"/>
  <c r="J24" i="5"/>
  <c r="J25" i="5" s="1"/>
  <c r="N6" i="5"/>
  <c r="L18" i="5"/>
  <c r="M6" i="5"/>
  <c r="I24" i="5"/>
  <c r="I25" i="5" s="1"/>
  <c r="L7" i="5"/>
  <c r="H6" i="5"/>
  <c r="D6" i="5"/>
  <c r="D24" i="5" s="1"/>
  <c r="D25" i="5" s="1"/>
  <c r="D27" i="5" s="1"/>
  <c r="I27" i="5" l="1"/>
  <c r="I28" i="5"/>
  <c r="J27" i="5"/>
  <c r="J28" i="5" s="1"/>
  <c r="H24" i="5"/>
  <c r="H25" i="5" s="1"/>
  <c r="L6" i="5"/>
  <c r="D28" i="5"/>
  <c r="H27" i="5" l="1"/>
  <c r="H28"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connection id="1"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<sst xmlns="http://schemas.openxmlformats.org/spreadsheetml/2006/main" count="2615" uniqueCount="1461">
  <si>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</si>
  <si>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</si>
  <si>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</si>
  <si>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</si>
  <si>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</si>
  <si>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</si>
  <si>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</si>
  <si>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</si>
  <si>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</si>
  <si>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</si>
  <si>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</si>
  <si>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</si>
  <si>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</si>
  <si>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</si>
  <si>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</si>
  <si>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</si>
  <si>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</si>
  <si>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</si>
  <si>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</si>
  <si>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</si>
  <si>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</si>
  <si>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</si>
  <si>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</si>
  <si>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</si>
  <si>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</si>
  <si>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</si>
  <si>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</si>
  <si>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</si>
  <si>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</si>
  <si>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</si>
  <si>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</si>
  <si>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</si>
  <si>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</si>
  <si>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</si>
  <si>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</si>
  <si>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</si>
  <si>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</si>
  <si>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</si>
  <si>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</si>
  <si>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</si>
  <si>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</si>
  <si>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</si>
  <si>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</si>
  <si>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</si>
  <si>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</si>
  <si>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</si>
  <si>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</si>
  <si>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</si>
  <si>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</si>
  <si>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</si>
  <si>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</si>
  <si>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</si>
  <si>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</si>
  <si>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</si>
  <si>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</si>
  <si>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</si>
  <si>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</si>
  <si>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</si>
  <si>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</si>
  <si>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</si>
  <si>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</si>
  <si>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</si>
  <si>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</si>
  <si>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</si>
  <si>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</si>
  <si>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</si>
  <si>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</si>
  <si>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</si>
  <si>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</si>
  <si>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</si>
  <si>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</si>
  <si>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</si>
  <si>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</si>
  <si>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</si>
  <si>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</si>
  <si>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</si>
  <si>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</si>
  <si>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</si>
  <si>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</si>
  <si>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</si>
  <si>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</si>
  <si>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</si>
  <si>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</si>
  <si>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</si>
  <si>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</si>
  <si>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</si>
  <si>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</si>
  <si>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</si>
  <si>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</si>
  <si>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</si>
  <si>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</si>
  <si>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</si>
  <si>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</si>
  <si>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</si>
  <si>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</si>
  <si>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</si>
  <si>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</si>
  <si>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</si>
  <si>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</si>
  <si>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</si>
  <si>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</si>
  <si>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</si>
  <si>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</si>
  <si>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</si>
  <si>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</si>
  <si>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</si>
  <si>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</si>
  <si>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</si>
  <si>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</si>
  <si>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</si>
  <si>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</si>
  <si>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</si>
  <si>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</si>
  <si>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</si>
  <si>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</si>
  <si>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</si>
  <si>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</si>
  <si>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</si>
  <si>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</si>
  <si>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</si>
  <si>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</si>
  <si>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</si>
  <si>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</si>
  <si>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</si>
  <si>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</si>
  <si>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</si>
  <si>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</si>
  <si>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</si>
  <si>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</si>
  <si>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</si>
  <si>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</si>
  <si>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</si>
  <si>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</si>
  <si>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</si>
  <si>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</si>
  <si>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</si>
  <si>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</si>
  <si>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</si>
  <si>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</si>
  <si>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</si>
  <si>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</si>
  <si>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</si>
  <si>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</si>
  <si>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</si>
  <si>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</si>
  <si>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</si>
  <si>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</si>
  <si>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</si>
  <si>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</si>
  <si>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</si>
  <si>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</si>
  <si>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</si>
  <si>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</si>
  <si>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</si>
  <si>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</si>
  <si>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</si>
  <si>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</si>
  <si>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</si>
  <si>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</si>
  <si>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</si>
  <si>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</si>
  <si>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</si>
  <si>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</si>
  <si>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</si>
  <si>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</si>
  <si>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</si>
  <si>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</si>
  <si>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</si>
  <si>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</si>
  <si>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</si>
  <si>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</si>
  <si>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</si>
  <si>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</si>
  <si>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</si>
  <si>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</si>
  <si>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</si>
  <si>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</si>
  <si>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</si>
  <si>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</si>
  <si>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</si>
  <si>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</si>
  <si>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</si>
  <si>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</si>
  <si>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</si>
  <si>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</si>
  <si>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</si>
  <si>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</si>
  <si>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</si>
  <si>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</si>
  <si>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</si>
  <si>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</si>
  <si>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</si>
  <si>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</si>
  <si>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</si>
  <si>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</si>
  <si>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</si>
  <si>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</si>
  <si>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</si>
  <si>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</si>
  <si>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</si>
  <si>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</si>
  <si>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</si>
  <si>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</si>
  <si>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</si>
  <si>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</si>
  <si>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</si>
  <si>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</si>
  <si>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</si>
  <si>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</si>
  <si>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</si>
  <si>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</si>
  <si>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</si>
  <si>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</si>
  <si>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</si>
  <si>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</si>
  <si>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</si>
  <si>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</si>
  <si>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</si>
  <si>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</si>
  <si>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</si>
  <si>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</si>
  <si>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</si>
  <si>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</si>
  <si>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</si>
  <si>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</si>
  <si>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</si>
  <si>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</si>
  <si>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</si>
  <si>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</si>
  <si>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</si>
  <si>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</si>
  <si>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</si>
  <si>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</si>
  <si>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</si>
  <si>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</si>
  <si>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</si>
  <si>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</si>
  <si>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</si>
  <si>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</si>
  <si>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</si>
  <si>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</si>
  <si>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</si>
  <si>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</si>
  <si>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</si>
  <si>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</si>
  <si>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</si>
  <si>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</si>
  <si>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</si>
  <si>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</si>
  <si>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</si>
  <si>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</si>
  <si>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</si>
  <si>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</si>
  <si>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</si>
  <si>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</si>
  <si>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</si>
  <si>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</si>
  <si>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</si>
  <si>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</si>
  <si>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</si>
  <si>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</si>
  <si>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</si>
  <si>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</si>
  <si>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</si>
  <si>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</si>
  <si>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</si>
  <si>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</si>
  <si>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</si>
  <si>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</si>
  <si>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</si>
  <si>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</si>
  <si>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</si>
  <si>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</si>
  <si>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</si>
  <si>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</si>
  <si>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</si>
  <si>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</si>
  <si>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</si>
  <si>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</si>
  <si>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</si>
  <si>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</si>
  <si>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</si>
  <si>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</si>
  <si>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</si>
  <si>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</si>
  <si>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</si>
  <si>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</si>
  <si>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</si>
  <si>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</si>
  <si>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</si>
  <si>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</si>
  <si>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</si>
  <si>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</si>
  <si>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</si>
  <si>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</si>
  <si>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</si>
  <si>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</si>
  <si>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</si>
  <si>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</si>
  <si>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</si>
  <si>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</si>
  <si>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</si>
  <si>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</si>
  <si>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</si>
  <si>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</si>
  <si>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</si>
  <si>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</si>
  <si>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</si>
  <si>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</si>
  <si>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</si>
  <si>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</si>
  <si>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</si>
  <si>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</si>
  <si>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</si>
  <si>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</si>
  <si>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</si>
  <si>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</si>
  <si>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</si>
  <si>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</si>
  <si>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</si>
  <si>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</si>
  <si>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</si>
  <si>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</si>
  <si>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</si>
  <si>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</si>
  <si>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</si>
  <si>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</si>
  <si>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</si>
  <si>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</si>
  <si>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</si>
  <si>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</si>
  <si>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</si>
  <si>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</si>
  <si>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</si>
  <si>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</si>
  <si>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</si>
  <si>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</si>
  <si>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</si>
  <si>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</si>
  <si>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</si>
  <si>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</si>
  <si>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</si>
  <si>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</si>
  <si>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</si>
  <si>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</si>
  <si>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</si>
  <si>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</si>
  <si>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</si>
  <si>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</si>
  <si>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</si>
  <si>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</si>
  <si>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</si>
  <si>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</si>
  <si>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</si>
  <si>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</si>
  <si>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</si>
  <si>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</si>
  <si>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</si>
  <si>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</si>
  <si>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</si>
  <si>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</si>
  <si>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</si>
  <si>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</si>
  <si>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</si>
  <si>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</si>
  <si>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</si>
  <si>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</si>
  <si>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</si>
  <si>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</si>
  <si>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</si>
  <si>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</si>
  <si>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</si>
  <si>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</si>
  <si>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</si>
  <si>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</si>
  <si>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</si>
  <si>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</si>
  <si>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</si>
  <si>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</si>
  <si>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</si>
  <si>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</si>
  <si>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</si>
  <si>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</si>
  <si>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</si>
  <si>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</si>
  <si>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</si>
  <si>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</si>
  <si>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</si>
  <si>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</si>
  <si>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</si>
  <si>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</si>
  <si>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</si>
  <si>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</si>
  <si>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</si>
  <si>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</si>
  <si>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</si>
  <si>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</si>
  <si>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</si>
  <si>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</si>
  <si>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</si>
  <si>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</si>
  <si>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</si>
  <si>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</si>
  <si>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</si>
  <si>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</si>
  <si>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</si>
  <si>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</si>
  <si>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</si>
  <si>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</si>
  <si>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</si>
  <si>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</si>
  <si>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</si>
  <si>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</si>
  <si>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</si>
  <si>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</si>
  <si>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</si>
  <si>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</si>
  <si>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</si>
  <si>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</si>
  <si>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</si>
  <si>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</si>
  <si>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</si>
  <si>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</si>
  <si>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</si>
  <si>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</si>
  <si>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</si>
  <si>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</si>
  <si>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</si>
  <si>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</si>
  <si>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</si>
  <si>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</si>
  <si>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</si>
  <si>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</si>
  <si>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</si>
  <si>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</si>
  <si>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</si>
  <si>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</si>
  <si>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</si>
  <si>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</si>
  <si>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</si>
  <si>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</si>
  <si>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</si>
  <si>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</si>
  <si>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</si>
  <si>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</si>
  <si>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</si>
  <si>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</si>
  <si>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</si>
  <si>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</si>
  <si>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</si>
  <si>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</si>
  <si>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</si>
  <si>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</si>
  <si>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</si>
  <si>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</si>
  <si>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</si>
  <si>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</si>
  <si>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</si>
  <si>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</si>
  <si>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</si>
  <si>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</si>
  <si>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</si>
  <si>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</si>
  <si>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</si>
  <si>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</si>
  <si>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</si>
  <si>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</si>
  <si>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</si>
  <si>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</si>
  <si>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</si>
  <si>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</si>
  <si>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</si>
  <si>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</si>
  <si>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</si>
  <si>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</si>
  <si>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</si>
  <si>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</si>
  <si>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</si>
  <si>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</si>
  <si>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</si>
  <si>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</si>
  <si>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</si>
  <si>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</si>
  <si>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</si>
  <si>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</si>
  <si>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</si>
  <si>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</si>
  <si>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</si>
  <si>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</si>
  <si>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</si>
  <si>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</si>
  <si>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</si>
  <si>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</si>
  <si>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</si>
  <si>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</si>
  <si>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</si>
  <si>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</si>
  <si>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</si>
  <si>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</si>
  <si>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</si>
  <si>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</si>
  <si>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</si>
  <si>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</si>
  <si>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</si>
  <si>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</si>
  <si>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</si>
  <si>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</si>
  <si>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</si>
  <si>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</si>
  <si>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</si>
  <si>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</si>
  <si>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</si>
  <si>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</si>
  <si>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</si>
  <si>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</si>
  <si>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</si>
  <si>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</si>
  <si>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</si>
  <si>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</si>
  <si>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</si>
  <si>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</si>
  <si>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</si>
  <si>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</si>
  <si>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</si>
  <si>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</si>
  <si>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</si>
  <si>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</si>
  <si>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</si>
  <si>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</si>
  <si>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</si>
  <si>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</si>
  <si>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</si>
  <si>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</si>
  <si>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</si>
  <si>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</si>
  <si>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</si>
  <si>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</si>
  <si>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</si>
  <si>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</si>
  <si>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</si>
  <si>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</si>
  <si>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</si>
  <si>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</si>
  <si>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</si>
  <si>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</si>
  <si>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</si>
  <si>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</si>
  <si>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</si>
  <si>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</si>
  <si>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</si>
  <si>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</si>
  <si>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</si>
  <si>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</si>
  <si>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</si>
  <si>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</si>
  <si>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</si>
  <si>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</si>
  <si>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</si>
  <si>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</si>
  <si>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</si>
  <si>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</si>
  <si>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</si>
  <si>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</si>
  <si>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</si>
  <si>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</si>
  <si>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</si>
  <si>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</si>
  <si>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</si>
  <si>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</si>
  <si>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</si>
  <si>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</si>
  <si>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</si>
  <si>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</si>
  <si>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</si>
  <si>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</si>
  <si>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</si>
  <si>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</si>
  <si>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</si>
  <si>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</si>
  <si>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</si>
  <si>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</si>
  <si>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</si>
  <si>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</si>
  <si>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</si>
  <si>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</si>
  <si>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</si>
  <si>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</si>
  <si>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</si>
  <si>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</si>
  <si>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</si>
  <si>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</si>
  <si>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</si>
  <si>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</si>
  <si>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</si>
  <si>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</si>
  <si>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</si>
  <si>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</si>
  <si>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</si>
  <si>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</si>
  <si>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</si>
  <si>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</si>
  <si>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</si>
  <si>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</si>
  <si>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</si>
  <si>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</si>
  <si>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</si>
  <si>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</si>
  <si>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</si>
  <si>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</si>
  <si>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</si>
  <si>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</si>
  <si>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</si>
  <si>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</si>
  <si>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</si>
  <si>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</si>
  <si>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</si>
  <si>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</si>
  <si>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</si>
  <si>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</si>
  <si>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</si>
  <si>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</si>
  <si>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</si>
  <si>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</si>
  <si>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</si>
  <si>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</si>
  <si>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</si>
  <si>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</si>
  <si>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</si>
  <si>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</si>
  <si>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</si>
  <si>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</si>
  <si>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</si>
  <si>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</si>
  <si>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</si>
  <si>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</si>
  <si>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</si>
  <si>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</si>
  <si>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</si>
  <si>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</si>
  <si>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</si>
  <si>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</si>
  <si>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</si>
  <si>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</si>
  <si>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</si>
  <si>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</si>
  <si>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</si>
  <si>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</si>
  <si>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</si>
  <si>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</si>
  <si>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</si>
  <si>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</si>
  <si>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</si>
  <si>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</si>
  <si>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</si>
  <si>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</si>
  <si>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</si>
  <si>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</si>
  <si>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</si>
  <si>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</si>
  <si>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</si>
  <si>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</si>
  <si>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</si>
  <si>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</si>
  <si>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</si>
  <si>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</si>
  <si>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</si>
  <si>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</si>
  <si>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</si>
  <si>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</si>
  <si>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</si>
  <si>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</si>
  <si>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</si>
  <si>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</si>
  <si>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</si>
  <si>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</si>
  <si>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</si>
  <si>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</si>
  <si>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</si>
  <si>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</si>
  <si>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</si>
  <si>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</si>
  <si>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</si>
  <si>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</si>
  <si>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</si>
  <si>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</si>
  <si>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</si>
  <si>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</si>
  <si>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</si>
  <si>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</si>
  <si>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</si>
  <si>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</si>
  <si>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</si>
  <si>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</si>
  <si>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</si>
  <si>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</si>
  <si>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</si>
  <si>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</si>
  <si>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</si>
  <si>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</si>
  <si>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</si>
  <si>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</si>
  <si>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</si>
  <si>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</si>
  <si>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</si>
  <si>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</si>
  <si>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</si>
  <si>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</si>
  <si>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</si>
  <si>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</si>
  <si>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</si>
  <si>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</si>
  <si>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</si>
  <si>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</si>
  <si>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</si>
  <si>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</si>
  <si>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</si>
  <si>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</si>
  <si>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</si>
  <si>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</si>
  <si>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</si>
  <si>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</si>
  <si>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</si>
  <si>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</si>
  <si>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</si>
  <si>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</si>
  <si>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</si>
  <si>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</si>
  <si>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</si>
  <si>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</si>
  <si>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</si>
  <si>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</si>
  <si>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</si>
  <si>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</si>
  <si>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</si>
  <si>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</si>
  <si>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</si>
  <si>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</si>
  <si>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</si>
  <si>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</si>
  <si>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</si>
  <si>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</si>
  <si>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</si>
  <si>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</si>
  <si>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</si>
  <si>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</si>
  <si>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</si>
  <si>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</si>
  <si>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</si>
  <si>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</si>
  <si>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</si>
  <si>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</si>
  <si>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</si>
  <si>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</si>
  <si>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</si>
  <si>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</si>
  <si>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</si>
  <si>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</si>
  <si>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</si>
  <si>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</si>
  <si>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</si>
  <si>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</si>
  <si>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</si>
  <si>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</si>
  <si>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</si>
  <si>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</si>
  <si>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</si>
  <si>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</si>
  <si>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</si>
  <si>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</si>
  <si>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</si>
  <si>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</si>
  <si>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</si>
  <si>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</si>
  <si>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</si>
  <si>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</si>
  <si>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</si>
  <si>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</si>
  <si>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</si>
  <si>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</si>
  <si>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</si>
  <si>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</si>
  <si>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</si>
  <si>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</si>
  <si>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</si>
  <si>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</si>
  <si>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</si>
  <si>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</si>
  <si>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</si>
  <si>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</si>
  <si>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</si>
  <si>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</si>
  <si>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</si>
  <si>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</si>
  <si>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</si>
  <si>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</si>
  <si>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</si>
  <si>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</si>
  <si>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</si>
  <si>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</si>
  <si>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</si>
  <si>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</si>
  <si>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</si>
  <si>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</si>
  <si>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</si>
  <si>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</si>
  <si>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</si>
  <si>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</si>
  <si>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</si>
  <si>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</si>
  <si>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</si>
  <si>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</si>
  <si>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</si>
  <si>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</si>
  <si>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</si>
  <si>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</si>
  <si>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</si>
  <si>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</si>
  <si>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</si>
  <si>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</si>
  <si>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</si>
  <si>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</si>
  <si>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</si>
  <si>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</si>
  <si>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</si>
  <si>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</si>
  <si>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</si>
  <si>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</si>
  <si>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</si>
  <si>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</si>
  <si>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</si>
  <si>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</si>
  <si>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</si>
  <si>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</si>
  <si>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</si>
  <si>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</si>
  <si>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</si>
  <si>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</si>
  <si>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</si>
  <si>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</si>
  <si>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</si>
  <si>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</si>
  <si>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</si>
  <si>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</si>
  <si>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</si>
  <si>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</si>
  <si>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</si>
  <si>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</si>
  <si>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</si>
  <si>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</si>
  <si>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</si>
  <si>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</si>
  <si>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</si>
  <si>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</si>
  <si>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</si>
  <si>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</si>
  <si>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</si>
  <si>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</si>
  <si>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</si>
  <si>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</si>
  <si>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</si>
  <si>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</si>
  <si>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</si>
  <si>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</si>
  <si>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</si>
  <si>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</si>
  <si>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</si>
  <si>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</si>
  <si>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</si>
  <si>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</si>
  <si>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</si>
  <si>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</si>
  <si>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</si>
  <si>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</si>
  <si>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</si>
  <si>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</si>
  <si>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</si>
  <si>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</si>
  <si>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</si>
  <si>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</si>
  <si>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</si>
  <si>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</si>
  <si>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</si>
  <si>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</si>
  <si>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</si>
  <si>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</si>
  <si>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</si>
  <si>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</si>
  <si>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</si>
  <si>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</si>
  <si>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</si>
  <si>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</si>
  <si>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</si>
  <si>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</si>
  <si>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</si>
  <si>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</si>
  <si>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</si>
  <si>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</si>
  <si>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</si>
  <si>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</si>
  <si>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</si>
  <si>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</si>
  <si>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</si>
  <si>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</si>
  <si>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</si>
  <si>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</si>
  <si>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</si>
  <si>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</si>
  <si>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</si>
  <si>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</si>
  <si>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</si>
  <si>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</si>
  <si>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</si>
  <si>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</si>
  <si>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</si>
  <si>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</si>
  <si>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</si>
  <si>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</si>
  <si>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</si>
  <si>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</si>
  <si>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</si>
  <si>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</si>
  <si>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</si>
  <si>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</si>
  <si>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</si>
  <si>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</si>
  <si>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</si>
  <si>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</si>
  <si>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</si>
  <si>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</si>
  <si>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</si>
  <si>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</si>
  <si>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</si>
  <si>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</si>
  <si>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</si>
  <si>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</si>
  <si>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</si>
  <si>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</si>
  <si>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</si>
  <si>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</si>
  <si>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</si>
  <si>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</si>
  <si>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</si>
  <si>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</si>
  <si>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</si>
  <si>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</si>
  <si>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</si>
  <si>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</si>
  <si>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</si>
  <si>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</si>
  <si>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</si>
  <si>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</si>
  <si>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</si>
  <si>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</si>
  <si>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</si>
  <si>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</si>
  <si>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</si>
  <si>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</si>
  <si>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</si>
  <si>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</si>
  <si>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</si>
  <si>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</si>
  <si>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</si>
  <si>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</si>
  <si>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</si>
  <si>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</si>
  <si>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</si>
  <si>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</si>
  <si>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</si>
  <si>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</si>
  <si>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</si>
  <si>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</si>
  <si>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</si>
  <si>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</si>
  <si>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</si>
  <si>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</si>
  <si>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</si>
  <si>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</si>
  <si>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</si>
  <si>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</si>
  <si>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</si>
  <si>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</si>
  <si>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</si>
  <si>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</si>
  <si>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</si>
  <si>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</si>
  <si>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</si>
  <si>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</si>
  <si>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</si>
  <si>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</si>
  <si>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</si>
  <si>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</si>
  <si>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</si>
  <si>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</si>
  <si>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</si>
  <si>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</si>
  <si>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</si>
  <si>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</si>
  <si>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</si>
  <si>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</si>
  <si>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</si>
  <si>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</si>
  <si>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</si>
  <si>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</si>
  <si>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</si>
  <si>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</si>
  <si>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</si>
  <si>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</si>
  <si>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</si>
  <si>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</si>
  <si>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</si>
  <si>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</si>
  <si>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</si>
  <si>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</si>
  <si>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</si>
  <si>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</si>
  <si>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</si>
  <si>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</si>
  <si>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</si>
  <si>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</si>
  <si>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</si>
  <si>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</si>
  <si>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</si>
  <si>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</si>
  <si>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</si>
  <si>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</si>
  <si>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</si>
  <si>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</si>
  <si>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</si>
  <si>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</si>
  <si>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</si>
  <si>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</si>
  <si>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</si>
  <si>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</si>
  <si>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</si>
  <si>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</si>
  <si>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</si>
  <si>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</si>
  <si>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</si>
  <si>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</si>
  <si>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</si>
  <si>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</si>
  <si>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</si>
  <si>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</si>
  <si>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</si>
  <si>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</si>
  <si>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</si>
  <si>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</si>
  <si>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</si>
  <si>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</si>
  <si>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</si>
  <si>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</si>
  <si>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</si>
  <si>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</si>
  <si>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</si>
  <si>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</si>
  <si>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</si>
  <si>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</si>
  <si>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</si>
  <si>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</si>
  <si>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</si>
  <si>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</si>
  <si>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</si>
  <si>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</si>
  <si>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</si>
  <si>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</si>
  <si>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</si>
  <si>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</si>
  <si>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</si>
  <si>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</si>
  <si>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</si>
  <si>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</si>
  <si>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</si>
  <si>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</si>
  <si>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</si>
  <si>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</si>
  <si>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</si>
  <si>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</si>
  <si>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</si>
  <si>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</si>
  <si>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</si>
  <si>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</si>
  <si>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</si>
  <si>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</si>
  <si>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</si>
  <si>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</si>
  <si>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</si>
  <si>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</si>
  <si>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</si>
  <si>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</si>
  <si>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</si>
  <si>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</si>
  <si>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</si>
  <si>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</si>
  <si>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</si>
  <si>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</si>
  <si>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</si>
  <si>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</si>
  <si>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</si>
  <si>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</si>
  <si>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</si>
  <si>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</si>
  <si>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</si>
  <si>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</si>
  <si>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</si>
  <si>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</si>
  <si>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</si>
  <si>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</si>
  <si>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</si>
  <si>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</si>
  <si>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</si>
  <si>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</si>
  <si>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</si>
  <si>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</si>
  <si>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</si>
  <si>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</si>
  <si>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</si>
  <si>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</si>
  <si>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</si>
  <si>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</si>
  <si>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</si>
  <si>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</si>
  <si>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</si>
  <si>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</si>
  <si>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</si>
  <si>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</si>
  <si>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</si>
  <si>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</si>
  <si>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</si>
  <si>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</si>
  <si>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</si>
  <si>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</si>
  <si>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</si>
  <si>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</si>
  <si>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</si>
  <si>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</si>
  <si>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</si>
  <si>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</si>
  <si>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</si>
  <si>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</si>
  <si>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</si>
  <si>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</si>
  <si>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</si>
  <si>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</si>
  <si>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</si>
  <si>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</si>
  <si>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</si>
  <si>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</si>
  <si>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</si>
  <si>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</si>
  <si>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</si>
  <si>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</si>
  <si>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</si>
  <si>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</si>
  <si>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</si>
  <si>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</si>
  <si>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</si>
  <si>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</si>
  <si>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</si>
  <si>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</si>
  <si>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</si>
  <si>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</si>
  <si>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</si>
  <si>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</si>
  <si>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</si>
  <si>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</si>
  <si>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</si>
  <si>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</si>
  <si>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</si>
  <si>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</si>
  <si>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</si>
  <si>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</si>
  <si>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</si>
  <si>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</si>
  <si>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</si>
  <si>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</si>
  <si>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</si>
  <si>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</si>
  <si>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</si>
  <si>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</si>
  <si>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</si>
  <si>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</si>
  <si>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</si>
  <si>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</si>
  <si>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</si>
  <si>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</si>
  <si>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</si>
  <si>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</si>
  <si>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</si>
  <si>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</si>
  <si>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</si>
  <si>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</si>
  <si>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</si>
  <si>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</si>
  <si>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</si>
  <si>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</si>
  <si>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</si>
  <si>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</si>
  <si>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</si>
  <si>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</si>
  <si>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</si>
  <si>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</si>
  <si>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</si>
  <si>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</si>
  <si>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</si>
  <si>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</si>
  <si>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</si>
  <si>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</si>
  <si>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</si>
  <si>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</si>
  <si>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</si>
  <si>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</si>
  <si>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</si>
  <si>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</si>
  <si>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</si>
  <si>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</si>
  <si>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</si>
  <si>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</si>
  <si>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</si>
  <si>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</si>
  <si>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</si>
  <si>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</si>
  <si>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</si>
  <si>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</si>
  <si>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</si>
  <si>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</si>
  <si>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</si>
  <si>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</si>
  <si>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</si>
  <si>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</si>
  <si>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</si>
  <si>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</si>
  <si>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</si>
  <si>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</si>
  <si>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</si>
  <si>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</si>
  <si>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</si>
  <si>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</si>
  <si>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</si>
  <si>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</si>
  <si>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</si>
  <si>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</si>
  <si>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</si>
  <si>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</si>
  <si>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</si>
  <si>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</si>
  <si>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</si>
  <si>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</si>
  <si>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</si>
  <si>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</si>
  <si>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</si>
  <si>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</si>
  <si>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</si>
  <si>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</si>
  <si>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</si>
  <si>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</si>
  <si>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</si>
  <si>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</si>
  <si>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</si>
  <si>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</si>
  <si>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</si>
  <si>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</si>
  <si>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</si>
  <si>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</si>
  <si>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</si>
  <si>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</si>
  <si>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</si>
  <si>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</si>
  <si>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</si>
  <si>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</si>
  <si>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</si>
  <si>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</si>
  <si>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</si>
  <si>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</si>
  <si>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</si>
  <si>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</si>
  <si>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</si>
  <si>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</si>
  <si>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</si>
  <si>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</si>
  <si>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</si>
  <si>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</si>
  <si>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</si>
  <si>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</si>
  <si>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</si>
  <si>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</si>
  <si>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</si>
  <si>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</si>
  <si>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</si>
  <si>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</si>
  <si>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</si>
  <si>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</si>
  <si>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</si>
  <si>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</si>
  <si>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</si>
  <si>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</si>
  <si>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</si>
  <si>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</si>
  <si>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</si>
  <si>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</si>
  <si>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</si>
  <si>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</si>
  <si>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</si>
  <si>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</si>
  <si>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</si>
  <si>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</si>
  <si>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</si>
  <si>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</si>
  <si>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</si>
  <si>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</si>
  <si>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</si>
  <si>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</si>
  <si>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</si>
  <si>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</si>
  <si>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</si>
  <si>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</si>
  <si>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</si>
  <si>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</si>
  <si>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</si>
  <si>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</si>
  <si>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</si>
  <si>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</si>
  <si>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</si>
  <si>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</si>
  <si>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</si>
  <si>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</si>
  <si>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</si>
  <si>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</si>
  <si>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</si>
  <si>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</si>
  <si>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</si>
  <si>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</si>
  <si>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</si>
  <si>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</si>
  <si>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</si>
  <si>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</si>
  <si>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</si>
  <si>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</si>
  <si>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</si>
  <si>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</si>
  <si>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</si>
  <si>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</si>
  <si>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</si>
  <si>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</si>
  <si>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</si>
  <si>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</si>
  <si>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</si>
  <si>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</si>
  <si>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</si>
  <si>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</si>
  <si>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</si>
  <si>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</si>
  <si>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</si>
  <si>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</si>
  <si>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</si>
  <si>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</si>
  <si>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</si>
  <si>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</si>
  <si>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</si>
  <si>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</si>
  <si>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</si>
  <si>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</si>
  <si>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</si>
  <si>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</si>
  <si>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</si>
  <si>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</si>
  <si>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</si>
  <si>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</si>
  <si>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</si>
  <si>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</si>
  <si>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</si>
  <si>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</si>
  <si>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</si>
  <si>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</si>
  <si>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</si>
  <si>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</si>
  <si>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</si>
  <si>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</si>
  <si>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</si>
  <si>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</si>
  <si>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</si>
  <si>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</si>
  <si>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</si>
  <si>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</si>
  <si>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</si>
  <si>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</si>
  <si>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</si>
  <si>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</si>
  <si>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</si>
  <si>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</si>
  <si>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</si>
  <si>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</si>
  <si>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</si>
  <si>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</si>
  <si>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</si>
  <si>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</si>
  <si>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</si>
  <si>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</si>
  <si>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</si>
  <si>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</si>
  <si>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</si>
  <si>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</si>
  <si>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</si>
  <si>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</si>
  <si>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</si>
  <si>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</si>
  <si>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</si>
  <si>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</si>
  <si>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</si>
  <si>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</si>
  <si>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</si>
  <si>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</si>
  <si>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</si>
  <si>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</si>
  <si>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</si>
  <si>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</si>
  <si>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</si>
  <si>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</si>
  <si>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</si>
  <si>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</si>
  <si>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</si>
  <si>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</si>
  <si>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</si>
  <si>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</si>
  <si>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</si>
  <si>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</si>
  <si>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</si>
  <si>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</si>
  <si>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</si>
  <si>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</si>
  <si>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</si>
  <si>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</si>
  <si>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</si>
  <si>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</si>
  <si>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</si>
  <si>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</si>
  <si>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</si>
  <si>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</si>
  <si>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</si>
  <si>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</si>
  <si>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</si>
  <si>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</si>
  <si>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</si>
  <si>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</si>
  <si>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</si>
  <si>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</si>
  <si>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</si>
  <si>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</si>
  <si>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</si>
  <si>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</si>
  <si>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</si>
  <si>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</si>
  <si>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</si>
  <si>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</si>
  <si>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</si>
  <si>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</si>
  <si>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</si>
  <si>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</si>
  <si>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Проверка</t>
  </si>
  <si>
    <t>20-30-003</t>
  </si>
  <si>
    <t>Развитие материально-технической базы и спортивной инфраструктуры</t>
  </si>
  <si>
    <t>Освоение на 01.03.2023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</si>
</sst>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6">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2" fillId="0" borderId="0" xfId="2"/>
    <xf numFmtId="164" fontId="0" fillId="0" borderId="0" xfId="1" applyFont="1"/>
    <xf numFmtId="49" fontId="2" fillId="0" borderId="0" xfId="2" applyNumberFormat="1"/>
    <xf numFmtId="0" fontId="0" fillId="2" borderId="0" xfId="0" applyFill="1"/>
    <xf numFmtId="0" fontId="0" fillId="0" borderId="0" xfId="0" pivotButton="1"/>
    <xf numFmtId="164"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43"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4"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49" fontId="5" fillId="0" borderId="6" xfId="0" applyNumberFormat="1"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vertical="center" wrapTex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43" fontId="5" fillId="3" borderId="0" xfId="3" applyFont="1" applyFill="1" applyAlignment="1">
      <alignment vertical="center"/>
    </xf>
    <xf numFmtId="2" fontId="5" fillId="0" borderId="0" xfId="0" applyNumberFormat="1" applyFont="1" applyAlignment="1">
      <alignment vertical="center"/>
    </xf>
    <xf numFmtId="165" fontId="5" fillId="0" borderId="0" xfId="0" applyNumberFormat="1" applyFont="1" applyAlignment="1">
      <alignment vertical="center"/>
    </xf>
    <xf numFmtId="43" fontId="5" fillId="3" borderId="0" xfId="0" applyNumberFormat="1" applyFont="1" applyFill="1" applyAlignment="1">
      <alignment vertical="center"/>
    </xf>
    <xf numFmtId="49" fontId="5" fillId="0" borderId="0" xfId="0" applyNumberFormat="1" applyFont="1" applyAlignment="1">
      <alignment horizontal="center" vertical="center"/>
    </xf>
    <xf numFmtId="43"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4" fontId="7"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4" fontId="4" fillId="4" borderId="2" xfId="0" applyNumberFormat="1" applyFont="1" applyFill="1" applyBorder="1" applyAlignment="1">
      <alignment horizontal="center" vertical="center"/>
    </xf>
    <xf numFmtId="4" fontId="8" fillId="4" borderId="2"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4" fontId="4" fillId="0" borderId="2" xfId="0" applyNumberFormat="1" applyFont="1" applyFill="1" applyBorder="1" applyAlignment="1">
      <alignment horizontal="center" vertical="center"/>
    </xf>
    <xf numFmtId="4" fontId="6" fillId="0" borderId="2" xfId="0" applyNumberFormat="1" applyFont="1" applyFill="1" applyBorder="1" applyAlignment="1">
      <alignment horizontal="center" vertical="center" wrapText="1"/>
    </xf>
    <xf numFmtId="10" fontId="7" fillId="4" borderId="2" xfId="4" applyNumberFormat="1" applyFont="1" applyFill="1" applyBorder="1" applyAlignment="1">
      <alignment horizontal="center" vertical="center" wrapText="1"/>
    </xf>
    <xf numFmtId="164" fontId="0" fillId="0" borderId="0" xfId="0" applyNumberFormat="1" applyFont="1"/>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0" fontId="5" fillId="5" borderId="2" xfId="0" applyFont="1" applyFill="1" applyBorder="1" applyAlignment="1">
      <alignment horizontal="center" vertical="center"/>
    </xf>
    <xf numFmtId="4" fontId="8" fillId="5" borderId="2" xfId="0" applyNumberFormat="1" applyFont="1" applyFill="1" applyBorder="1" applyAlignment="1">
      <alignment horizontal="center" vertical="center"/>
    </xf>
    <xf numFmtId="4" fontId="5" fillId="5" borderId="2" xfId="0" applyNumberFormat="1" applyFont="1" applyFill="1" applyBorder="1" applyAlignment="1">
      <alignment horizontal="center" vertical="center"/>
    </xf>
    <xf numFmtId="4" fontId="7" fillId="5" borderId="2" xfId="0" applyNumberFormat="1" applyFont="1" applyFill="1" applyBorder="1" applyAlignment="1">
      <alignment horizontal="center" vertical="center" wrapText="1"/>
    </xf>
    <xf numFmtId="4" fontId="6" fillId="5" borderId="2" xfId="0" applyNumberFormat="1" applyFont="1" applyFill="1" applyBorder="1" applyAlignment="1">
      <alignment horizontal="center" vertical="center" wrapText="1"/>
    </xf>
    <xf numFmtId="10" fontId="7" fillId="5" borderId="2" xfId="4" applyNumberFormat="1" applyFont="1" applyFill="1" applyBorder="1" applyAlignment="1">
      <alignment horizontal="center" vertical="center" wrapText="1"/>
    </xf>
    <xf numFmtId="0" fontId="5" fillId="5" borderId="0" xfId="0" applyFont="1" applyFill="1" applyAlignment="1">
      <alignment vertical="center"/>
    </xf>
  </cellXfs>
  <cellStyles count="5">
    <cellStyle name="Обычный" xfId="0" builtinId="0"/>
    <cellStyle name="Обычный 2" xfId="2"/>
    <cellStyle name="Процентный" xfId="4" builtinId="5"/>
    <cellStyle name="Финансовый" xfId="1" builtinId="3"/>
    <cellStyle name="Финансовый 2" xfId="3"/>
  </cellStyles>
  <dxfs count="13">
    <dxf>
      <numFmt numFmtId="0" formatCode="General"/>
    </dxf>
    <dxf>
      <numFmt numFmtId="0" formatCode="General"/>
    </dxf>
    <dxf>
      <numFmt numFmtId="30" formatCode="@"/>
    </dxf>
    <dxf>
      <numFmt numFmtId="164"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164"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ver" refreshedDate="44991.804952662038" createdVersion="7" refreshedVersion="7" minRefreshableVersion="3" recordCount="31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Сводная таблица1" cacheId="0"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Результат" displayName="Результат" ref="A5:AC316" tableType="queryTable" totalsRowCount="1">
  <autoFilter ref="A5:AC315">
    <filterColumn colId="25">
      <filters>
        <filter val="1.1.4"/>
      </filters>
    </filterColumn>
  </autoFilter>
  <tableColumns count="29">
    <tableColumn id="1" uniqueName="1" name="ГРБС" totalsRowLabel="Итог" queryTableFieldId="1"/>
    <tableColumn id="2" uniqueName="2" name="РзПр" queryTableFieldId="2"/>
    <tableColumn id="3" uniqueName="3" name="ЦСР" queryTableFieldId="3"/>
    <tableColumn id="4" uniqueName="4" name="ВР" queryTableFieldId="4"/>
    <tableColumn id="5" uniqueName="5" name="Тип средств" queryTableFieldId="5"/>
    <tableColumn id="6" uniqueName="6" name="КОСГУ" queryTableFieldId="6"/>
    <tableColumn id="7" uniqueName="7" name="СубКОСГУ" queryTableFieldId="7"/>
    <tableColumn id="8" uniqueName="8" name="Получатель субсидии" queryTableFieldId="8"/>
    <tableColumn id="9" uniqueName="9" name="Код цели" queryTableFieldId="9"/>
    <tableColumn id="10" uniqueName="10" name="КРКС" queryTableFieldId="10"/>
    <tableColumn id="11" uniqueName="11" name="Код РО" queryTableFieldId="11"/>
    <tableColumn id="12" uniqueName="12" name="Сумма на 2023 год" queryTableFieldId="12"/>
    <tableColumn id="13" uniqueName="13" name="Сумма на 2024 год" queryTableFieldId="13"/>
    <tableColumn id="14" uniqueName="14" name="Сумма на 2025 год" queryTableFieldId="14"/>
    <tableColumn id="15" uniqueName="15" name="Исполнено" totalsRowFunction="sum" queryTableFieldId="15"/>
    <tableColumn id="16" uniqueName="16" name="Остаток" queryTableFieldId="16"/>
    <tableColumn id="17" uniqueName="17" name="КП ПБС квартал 1" queryTableFieldId="17"/>
    <tableColumn id="18" uniqueName="18" name="КП ПБС квартал 2" queryTableFieldId="18"/>
    <tableColumn id="19" uniqueName="19" name="КП ПБС квартал 3" queryTableFieldId="19"/>
    <tableColumn id="20" uniqueName="20" name="КП ПБС квартал 4" queryTableFieldId="20"/>
    <tableColumn id="21" uniqueName="21" name="КП ПБС 2023 год" queryTableFieldId="21" totalsRowDxfId="12"/>
    <tableColumn id="22" uniqueName="22" name="Остаток лимитов" queryTableFieldId="22"/>
    <tableColumn id="23" uniqueName="23" name="sis" queryTableFieldId="23" dataDxfId="11" totalsRowDxfId="10"/>
    <tableColumn id="24" uniqueName="24" name="тип средств2" totalsRowFunction="count" queryTableFieldId="24" dataDxfId="9">
      <calculatedColumnFormula>VLOOKUP(Результат[[#This Row],[Тип средств]],Таблица4[],2,0)</calculatedColumnFormula>
    </tableColumn>
    <tableColumn id="27" uniqueName="27" name="Уровень бюджета" queryTableFieldId="27" dataDxfId="8">
      <calculatedColumnFormula>VLOOKUP(Результат[[#This Row],[Тип средств]],Таблица4[],3,0)</calculatedColumnFormula>
    </tableColumn>
    <tableColumn id="25"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id="3" name="Таблица3" displayName="Таблица3" ref="A1:E459" totalsRowShown="0">
  <autoFilter ref="A1:E459"/>
  <tableColumns count="5">
    <tableColumn id="1" name="ЦСР" dataDxfId="2" dataCellStyle="Обычный 2"/>
    <tableColumn id="2" name="Наименование" dataCellStyle="Обычный 2"/>
    <tableColumn id="5" name="номер подпрограммы" dataDxfId="1" dataCellStyle="Обычный 2">
      <calculatedColumnFormula>MID(RIGHT(Таблица3[[#This Row],[ЦСР]],LEN(Таблица3[[#This Row],[ЦСР]])-2),1,3)</calculatedColumnFormula>
    </tableColumn>
    <tableColumn id="6"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id="4" name="Таблица4" displayName="Таблица4" ref="A1:C89" totalsRowShown="0">
  <autoFilter ref="A1:C89"/>
  <tableColumns count="3">
    <tableColumn id="1" name="Код"/>
    <tableColumn id="2" name="Тип средств"/>
    <tableColumn id="3"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C319"/>
  <sheetViews>
    <sheetView workbookViewId="0">
      <selection activeCell="C46" sqref="C46"/>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3.5703125"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1446</v>
      </c>
      <c r="Z5" t="s">
        <v>1297</v>
      </c>
      <c r="AA5" t="s">
        <v>1452</v>
      </c>
      <c r="AB5" t="s">
        <v>1453</v>
      </c>
      <c r="AC5" t="s">
        <v>1456</v>
      </c>
    </row>
    <row r="6" spans="1:29" hidden="1"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35" t="e">
        <f>VLOOKUP(Результат[[#This Row],[Тип средств]],Таблица4[],2,0)</f>
        <v>#N/A</v>
      </c>
      <c r="Y6" s="35" t="e">
        <f>VLOOKUP(Результат[[#This Row],[Тип средств]],Таблица4[],3,0)</f>
        <v>#N/A</v>
      </c>
      <c r="Z6" s="35" t="str">
        <f>IF(LEFT(Результат[[#This Row],[ЦСР]],2)="06",VLOOKUP(Результат[[#This Row],[ЦСР]],Таблица3[[ЦСР]:[Пункт подпрограммы]],4,0),"")</f>
        <v/>
      </c>
      <c r="AA6" s="35" t="str">
        <f>IF(LEFT(Результат[[#This Row],[Пункт подпрограммы]],1)="1","Развитие физической культуры и спорта в городе Нефтеюганске","")</f>
        <v/>
      </c>
      <c r="AB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35" t="str">
        <f t="shared" ref="AC6:AC69" si="0">"КФКиС"</f>
        <v>КФКиС</v>
      </c>
    </row>
    <row r="7" spans="1:29" hidden="1"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35" t="str">
        <f>VLOOKUP(Результат[[#This Row],[Тип средств]],Таблица4[],2,0)</f>
        <v>Бюджетные средства (Федеральный бюджет) Субсидии</v>
      </c>
      <c r="Y7" s="35" t="str">
        <f>VLOOKUP(Результат[[#This Row],[Тип средств]],Таблица4[],3,0)</f>
        <v>Федеральный бюджет</v>
      </c>
      <c r="Z7" s="35" t="str">
        <f>IF(LEFT(Результат[[#This Row],[ЦСР]],2)="06",VLOOKUP(Результат[[#This Row],[ЦСР]],Таблица3[[ЦСР]:[Пункт подпрограммы]],4,0),"")</f>
        <v>1.1.5</v>
      </c>
      <c r="AA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35" t="str">
        <f t="shared" si="0"/>
        <v>КФКиС</v>
      </c>
    </row>
    <row r="8" spans="1:29" hidden="1"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35" t="str">
        <f>VLOOKUP(Результат[[#This Row],[Тип средств]],Таблица4[],2,0)</f>
        <v>Бюджетные средства (Федеральный бюджет) Субсидии</v>
      </c>
      <c r="Y8" s="35" t="str">
        <f>VLOOKUP(Результат[[#This Row],[Тип средств]],Таблица4[],3,0)</f>
        <v>Федеральный бюджет</v>
      </c>
      <c r="Z8" s="35" t="str">
        <f>IF(LEFT(Результат[[#This Row],[ЦСР]],2)="06",VLOOKUP(Результат[[#This Row],[ЦСР]],Таблица3[[ЦСР]:[Пункт подпрограммы]],4,0),"")</f>
        <v>1.1.5</v>
      </c>
      <c r="AA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35" t="str">
        <f t="shared" si="0"/>
        <v>КФКиС</v>
      </c>
    </row>
    <row r="9" spans="1:29" hidden="1"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35" t="str">
        <f>VLOOKUP(Результат[[#This Row],[Тип средств]],Таблица4[],2,0)</f>
        <v>Бюджетные средства (Бюджет субъекта РФ) Субсидии</v>
      </c>
      <c r="Y9" s="35" t="str">
        <f>VLOOKUP(Результат[[#This Row],[Тип средств]],Таблица4[],3,0)</f>
        <v>Окружной бюджет</v>
      </c>
      <c r="Z9" s="35" t="str">
        <f>IF(LEFT(Результат[[#This Row],[ЦСР]],2)="06",VLOOKUP(Результат[[#This Row],[ЦСР]],Таблица3[[ЦСР]:[Пункт подпрограммы]],4,0),"")</f>
        <v>1.1.3</v>
      </c>
      <c r="AA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35"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35" t="str">
        <f>VLOOKUP(Результат[[#This Row],[Тип средств]],Таблица4[],2,0)</f>
        <v>Бюджетные средства (Бюджет субъекта РФ) Субсидии</v>
      </c>
      <c r="Y10" s="35" t="str">
        <f>VLOOKUP(Результат[[#This Row],[Тип средств]],Таблица4[],3,0)</f>
        <v>Окружной бюджет</v>
      </c>
      <c r="Z10" s="35" t="str">
        <f>IF(LEFT(Результат[[#This Row],[ЦСР]],2)="06",VLOOKUP(Результат[[#This Row],[ЦСР]],Таблица3[[ЦСР]:[Пункт подпрограммы]],4,0),"")</f>
        <v>1.1.4</v>
      </c>
      <c r="AA1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35"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35" t="str">
        <f>VLOOKUP(Результат[[#This Row],[Тип средств]],Таблица4[],2,0)</f>
        <v>Бюджетные средства (Бюджет субъекта РФ) Субсидии</v>
      </c>
      <c r="Y11" s="35" t="str">
        <f>VLOOKUP(Результат[[#This Row],[Тип средств]],Таблица4[],3,0)</f>
        <v>Окружной бюджет</v>
      </c>
      <c r="Z11" s="35" t="str">
        <f>IF(LEFT(Результат[[#This Row],[ЦСР]],2)="06",VLOOKUP(Результат[[#This Row],[ЦСР]],Таблица3[[ЦСР]:[Пункт подпрограммы]],4,0),"")</f>
        <v>1.1.4</v>
      </c>
      <c r="AA1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35"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35" t="str">
        <f>VLOOKUP(Результат[[#This Row],[Тип средств]],Таблица4[],2,0)</f>
        <v>Бюджетные средства (Бюджет субъекта РФ) Субсидии</v>
      </c>
      <c r="Y12" s="35" t="str">
        <f>VLOOKUP(Результат[[#This Row],[Тип средств]],Таблица4[],3,0)</f>
        <v>Окружной бюджет</v>
      </c>
      <c r="Z12" s="35" t="str">
        <f>IF(LEFT(Результат[[#This Row],[ЦСР]],2)="06",VLOOKUP(Результат[[#This Row],[ЦСР]],Таблица3[[ЦСР]:[Пункт подпрограммы]],4,0),"")</f>
        <v>1.1.4</v>
      </c>
      <c r="AA1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35"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35" t="str">
        <f>VLOOKUP(Результат[[#This Row],[Тип средств]],Таблица4[],2,0)</f>
        <v>Бюджетные средства (Бюджет субъекта РФ) Субсидии</v>
      </c>
      <c r="Y13" s="35" t="str">
        <f>VLOOKUP(Результат[[#This Row],[Тип средств]],Таблица4[],3,0)</f>
        <v>Окружной бюджет</v>
      </c>
      <c r="Z13" s="35" t="str">
        <f>IF(LEFT(Результат[[#This Row],[ЦСР]],2)="06",VLOOKUP(Результат[[#This Row],[ЦСР]],Таблица3[[ЦСР]:[Пункт подпрограммы]],4,0),"")</f>
        <v>1.1.4</v>
      </c>
      <c r="AA1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35"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35" t="str">
        <f>VLOOKUP(Результат[[#This Row],[Тип средств]],Таблица4[],2,0)</f>
        <v>Бюджетные средства (Бюджет субъекта РФ) Субсидии</v>
      </c>
      <c r="Y14" s="35" t="str">
        <f>VLOOKUP(Результат[[#This Row],[Тип средств]],Таблица4[],3,0)</f>
        <v>Окружной бюджет</v>
      </c>
      <c r="Z14" s="35" t="str">
        <f>IF(LEFT(Результат[[#This Row],[ЦСР]],2)="06",VLOOKUP(Результат[[#This Row],[ЦСР]],Таблица3[[ЦСР]:[Пункт подпрограммы]],4,0),"")</f>
        <v>1.1.4</v>
      </c>
      <c r="AA1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35"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35" t="str">
        <f>VLOOKUP(Результат[[#This Row],[Тип средств]],Таблица4[],2,0)</f>
        <v>Бюджетные средства (Бюджет субъекта РФ) Субсидии</v>
      </c>
      <c r="Y15" s="35" t="str">
        <f>VLOOKUP(Результат[[#This Row],[Тип средств]],Таблица4[],3,0)</f>
        <v>Окружной бюджет</v>
      </c>
      <c r="Z15" s="35" t="str">
        <f>IF(LEFT(Результат[[#This Row],[ЦСР]],2)="06",VLOOKUP(Результат[[#This Row],[ЦСР]],Таблица3[[ЦСР]:[Пункт подпрограммы]],4,0),"")</f>
        <v>1.1.4</v>
      </c>
      <c r="AA1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35"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35" t="str">
        <f>VLOOKUP(Результат[[#This Row],[Тип средств]],Таблица4[],2,0)</f>
        <v>Бюджетные средства (Бюджет субъекта РФ) Субсидии</v>
      </c>
      <c r="Y16" s="35" t="str">
        <f>VLOOKUP(Результат[[#This Row],[Тип средств]],Таблица4[],3,0)</f>
        <v>Окружной бюджет</v>
      </c>
      <c r="Z16" s="35" t="str">
        <f>IF(LEFT(Результат[[#This Row],[ЦСР]],2)="06",VLOOKUP(Результат[[#This Row],[ЦСР]],Таблица3[[ЦСР]:[Пункт подпрограммы]],4,0),"")</f>
        <v>1.1.4</v>
      </c>
      <c r="AA1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35"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35" t="str">
        <f>VLOOKUP(Результат[[#This Row],[Тип средств]],Таблица4[],2,0)</f>
        <v>Бюджетные средства (Бюджет субъекта РФ) Субсидии</v>
      </c>
      <c r="Y17" s="35" t="str">
        <f>VLOOKUP(Результат[[#This Row],[Тип средств]],Таблица4[],3,0)</f>
        <v>Окружной бюджет</v>
      </c>
      <c r="Z17" s="35" t="str">
        <f>IF(LEFT(Результат[[#This Row],[ЦСР]],2)="06",VLOOKUP(Результат[[#This Row],[ЦСР]],Таблица3[[ЦСР]:[Пункт подпрограммы]],4,0),"")</f>
        <v>1.1.4</v>
      </c>
      <c r="AA1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35"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35" t="str">
        <f>VLOOKUP(Результат[[#This Row],[Тип средств]],Таблица4[],2,0)</f>
        <v>Бюджетные средства (Бюджет субъекта РФ) Субсидии</v>
      </c>
      <c r="Y18" s="35" t="str">
        <f>VLOOKUP(Результат[[#This Row],[Тип средств]],Таблица4[],3,0)</f>
        <v>Окружной бюджет</v>
      </c>
      <c r="Z18" s="35" t="str">
        <f>IF(LEFT(Результат[[#This Row],[ЦСР]],2)="06",VLOOKUP(Результат[[#This Row],[ЦСР]],Таблица3[[ЦСР]:[Пункт подпрограммы]],4,0),"")</f>
        <v>1.1.4</v>
      </c>
      <c r="AA1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35"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35" t="str">
        <f>VLOOKUP(Результат[[#This Row],[Тип средств]],Таблица4[],2,0)</f>
        <v>Бюджетные средства (Бюджет субъекта РФ) Субсидии</v>
      </c>
      <c r="Y19" s="35" t="str">
        <f>VLOOKUP(Результат[[#This Row],[Тип средств]],Таблица4[],3,0)</f>
        <v>Окружной бюджет</v>
      </c>
      <c r="Z19" s="35" t="str">
        <f>IF(LEFT(Результат[[#This Row],[ЦСР]],2)="06",VLOOKUP(Результат[[#This Row],[ЦСР]],Таблица3[[ЦСР]:[Пункт подпрограммы]],4,0),"")</f>
        <v>1.1.4</v>
      </c>
      <c r="AA1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35"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35" t="str">
        <f>VLOOKUP(Результат[[#This Row],[Тип средств]],Таблица4[],2,0)</f>
        <v>Бюджетные средства (Бюджет субъекта РФ) Субсидии</v>
      </c>
      <c r="Y20" s="35" t="str">
        <f>VLOOKUP(Результат[[#This Row],[Тип средств]],Таблица4[],3,0)</f>
        <v>Окружной бюджет</v>
      </c>
      <c r="Z20" s="35" t="str">
        <f>IF(LEFT(Результат[[#This Row],[ЦСР]],2)="06",VLOOKUP(Результат[[#This Row],[ЦСР]],Таблица3[[ЦСР]:[Пункт подпрограммы]],4,0),"")</f>
        <v>1.1.4</v>
      </c>
      <c r="AA2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35"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35" t="str">
        <f>VLOOKUP(Результат[[#This Row],[Тип средств]],Таблица4[],2,0)</f>
        <v>Бюджетные средства (Бюджет субъекта РФ) Субсидии</v>
      </c>
      <c r="Y21" s="35" t="str">
        <f>VLOOKUP(Результат[[#This Row],[Тип средств]],Таблица4[],3,0)</f>
        <v>Окружной бюджет</v>
      </c>
      <c r="Z21" s="35" t="str">
        <f>IF(LEFT(Результат[[#This Row],[ЦСР]],2)="06",VLOOKUP(Результат[[#This Row],[ЦСР]],Таблица3[[ЦСР]:[Пункт подпрограммы]],4,0),"")</f>
        <v>1.1.4</v>
      </c>
      <c r="AA2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35" t="str">
        <f t="shared" si="0"/>
        <v>КФКиС</v>
      </c>
    </row>
    <row r="22" spans="1:29" hidden="1"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35" t="str">
        <f>VLOOKUP(Результат[[#This Row],[Тип средств]],Таблица4[],2,0)</f>
        <v>Бюджетные средства (Бюджет субъекта РФ) Субсидии</v>
      </c>
      <c r="Y22" s="35" t="str">
        <f>VLOOKUP(Результат[[#This Row],[Тип средств]],Таблица4[],3,0)</f>
        <v>Окружной бюджет</v>
      </c>
      <c r="Z22" s="35" t="str">
        <f>IF(LEFT(Результат[[#This Row],[ЦСР]],2)="06",VLOOKUP(Результат[[#This Row],[ЦСР]],Таблица3[[ЦСР]:[Пункт подпрограммы]],4,0),"")</f>
        <v/>
      </c>
      <c r="AA22" s="35" t="str">
        <f>IF(LEFT(Результат[[#This Row],[Пункт подпрограммы]],1)="1","Развитие физической культуры и спорта в городе Нефтеюганске","")</f>
        <v/>
      </c>
      <c r="AB2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35"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35" t="str">
        <f>VLOOKUP(Результат[[#This Row],[Тип средств]],Таблица4[],2,0)</f>
        <v>Бюджетные средства (Бюджет субъекта РФ) Субсидии</v>
      </c>
      <c r="Y23" s="35" t="str">
        <f>VLOOKUP(Результат[[#This Row],[Тип средств]],Таблица4[],3,0)</f>
        <v>Окружной бюджет</v>
      </c>
      <c r="Z23" s="35" t="str">
        <f>IF(LEFT(Результат[[#This Row],[ЦСР]],2)="06",VLOOKUP(Результат[[#This Row],[ЦСР]],Таблица3[[ЦСР]:[Пункт подпрограммы]],4,0),"")</f>
        <v>1.1.4</v>
      </c>
      <c r="AA2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35"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35" t="str">
        <f>VLOOKUP(Результат[[#This Row],[Тип средств]],Таблица4[],2,0)</f>
        <v>Бюджетные средства (Бюджет субъекта РФ) Субсидии</v>
      </c>
      <c r="Y24" s="35" t="str">
        <f>VLOOKUP(Результат[[#This Row],[Тип средств]],Таблица4[],3,0)</f>
        <v>Окружной бюджет</v>
      </c>
      <c r="Z24" s="35" t="str">
        <f>IF(LEFT(Результат[[#This Row],[ЦСР]],2)="06",VLOOKUP(Результат[[#This Row],[ЦСР]],Таблица3[[ЦСР]:[Пункт подпрограммы]],4,0),"")</f>
        <v>1.1.4</v>
      </c>
      <c r="AA2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35"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35" t="str">
        <f>VLOOKUP(Результат[[#This Row],[Тип средств]],Таблица4[],2,0)</f>
        <v>Бюджетные средства (Бюджет субъекта РФ) Субсидии</v>
      </c>
      <c r="Y25" s="35" t="str">
        <f>VLOOKUP(Результат[[#This Row],[Тип средств]],Таблица4[],3,0)</f>
        <v>Окружной бюджет</v>
      </c>
      <c r="Z25" s="35" t="str">
        <f>IF(LEFT(Результат[[#This Row],[ЦСР]],2)="06",VLOOKUP(Результат[[#This Row],[ЦСР]],Таблица3[[ЦСР]:[Пункт подпрограммы]],4,0),"")</f>
        <v>1.1.4</v>
      </c>
      <c r="AA2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35"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35" t="str">
        <f>VLOOKUP(Результат[[#This Row],[Тип средств]],Таблица4[],2,0)</f>
        <v>Бюджетные средства (Бюджет субъекта РФ) Субсидии</v>
      </c>
      <c r="Y26" s="35" t="str">
        <f>VLOOKUP(Результат[[#This Row],[Тип средств]],Таблица4[],3,0)</f>
        <v>Окружной бюджет</v>
      </c>
      <c r="Z26" s="35" t="str">
        <f>IF(LEFT(Результат[[#This Row],[ЦСР]],2)="06",VLOOKUP(Результат[[#This Row],[ЦСР]],Таблица3[[ЦСР]:[Пункт подпрограммы]],4,0),"")</f>
        <v>1.1.4</v>
      </c>
      <c r="AA2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35"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35" t="str">
        <f>VLOOKUP(Результат[[#This Row],[Тип средств]],Таблица4[],2,0)</f>
        <v>Бюджетные средства (Бюджет субъекта РФ) Субсидии</v>
      </c>
      <c r="Y27" s="35" t="str">
        <f>VLOOKUP(Результат[[#This Row],[Тип средств]],Таблица4[],3,0)</f>
        <v>Окружной бюджет</v>
      </c>
      <c r="Z27" s="35" t="str">
        <f>IF(LEFT(Результат[[#This Row],[ЦСР]],2)="06",VLOOKUP(Результат[[#This Row],[ЦСР]],Таблица3[[ЦСР]:[Пункт подпрограммы]],4,0),"")</f>
        <v>1.1.4</v>
      </c>
      <c r="AA2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35"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35" t="str">
        <f>VLOOKUP(Результат[[#This Row],[Тип средств]],Таблица4[],2,0)</f>
        <v>Бюджетные средства (Бюджет субъекта РФ) Субсидии</v>
      </c>
      <c r="Y28" s="35" t="str">
        <f>VLOOKUP(Результат[[#This Row],[Тип средств]],Таблица4[],3,0)</f>
        <v>Окружной бюджет</v>
      </c>
      <c r="Z28" s="35" t="str">
        <f>IF(LEFT(Результат[[#This Row],[ЦСР]],2)="06",VLOOKUP(Результат[[#This Row],[ЦСР]],Таблица3[[ЦСР]:[Пункт подпрограммы]],4,0),"")</f>
        <v>1.1.4</v>
      </c>
      <c r="AA2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35"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35" t="str">
        <f>VLOOKUP(Результат[[#This Row],[Тип средств]],Таблица4[],2,0)</f>
        <v>Бюджетные средства (Бюджет субъекта РФ) Субсидии</v>
      </c>
      <c r="Y29" s="35" t="str">
        <f>VLOOKUP(Результат[[#This Row],[Тип средств]],Таблица4[],3,0)</f>
        <v>Окружной бюджет</v>
      </c>
      <c r="Z29" s="35" t="str">
        <f>IF(LEFT(Результат[[#This Row],[ЦСР]],2)="06",VLOOKUP(Результат[[#This Row],[ЦСР]],Таблица3[[ЦСР]:[Пункт подпрограммы]],4,0),"")</f>
        <v>1.1.4</v>
      </c>
      <c r="AA2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35"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35" t="str">
        <f>VLOOKUP(Результат[[#This Row],[Тип средств]],Таблица4[],2,0)</f>
        <v>Бюджетные средства (Бюджет субъекта РФ) Субсидии</v>
      </c>
      <c r="Y30" s="35" t="str">
        <f>VLOOKUP(Результат[[#This Row],[Тип средств]],Таблица4[],3,0)</f>
        <v>Окружной бюджет</v>
      </c>
      <c r="Z30" s="35" t="str">
        <f>IF(LEFT(Результат[[#This Row],[ЦСР]],2)="06",VLOOKUP(Результат[[#This Row],[ЦСР]],Таблица3[[ЦСР]:[Пункт подпрограммы]],4,0),"")</f>
        <v>1.1.4</v>
      </c>
      <c r="AA3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35"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35" t="str">
        <f>VLOOKUP(Результат[[#This Row],[Тип средств]],Таблица4[],2,0)</f>
        <v>Бюджетные средства (Бюджет субъекта РФ) Субсидии</v>
      </c>
      <c r="Y31" s="35" t="str">
        <f>VLOOKUP(Результат[[#This Row],[Тип средств]],Таблица4[],3,0)</f>
        <v>Окружной бюджет</v>
      </c>
      <c r="Z31" s="35" t="str">
        <f>IF(LEFT(Результат[[#This Row],[ЦСР]],2)="06",VLOOKUP(Результат[[#This Row],[ЦСР]],Таблица3[[ЦСР]:[Пункт подпрограммы]],4,0),"")</f>
        <v>1.1.4</v>
      </c>
      <c r="AA3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35"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35" t="str">
        <f>VLOOKUP(Результат[[#This Row],[Тип средств]],Таблица4[],2,0)</f>
        <v>Бюджетные средства (Бюджет субъекта РФ) Субсидии</v>
      </c>
      <c r="Y32" s="35" t="str">
        <f>VLOOKUP(Результат[[#This Row],[Тип средств]],Таблица4[],3,0)</f>
        <v>Окружной бюджет</v>
      </c>
      <c r="Z32" s="35" t="str">
        <f>IF(LEFT(Результат[[#This Row],[ЦСР]],2)="06",VLOOKUP(Результат[[#This Row],[ЦСР]],Таблица3[[ЦСР]:[Пункт подпрограммы]],4,0),"")</f>
        <v>1.1.4</v>
      </c>
      <c r="AA3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35"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35" t="str">
        <f>VLOOKUP(Результат[[#This Row],[Тип средств]],Таблица4[],2,0)</f>
        <v>Бюджетные средства (Бюджет субъекта РФ) Субсидии</v>
      </c>
      <c r="Y33" s="35" t="str">
        <f>VLOOKUP(Результат[[#This Row],[Тип средств]],Таблица4[],3,0)</f>
        <v>Окружной бюджет</v>
      </c>
      <c r="Z33" s="35" t="str">
        <f>IF(LEFT(Результат[[#This Row],[ЦСР]],2)="06",VLOOKUP(Результат[[#This Row],[ЦСР]],Таблица3[[ЦСР]:[Пункт подпрограммы]],4,0),"")</f>
        <v>1.1.4</v>
      </c>
      <c r="AA3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35" t="str">
        <f t="shared" si="0"/>
        <v>КФКиС</v>
      </c>
    </row>
    <row r="34" spans="1:29" hidden="1"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35" t="str">
        <f>VLOOKUP(Результат[[#This Row],[Тип средств]],Таблица4[],2,0)</f>
        <v>Бюджетные средства (Бюджет субъекта РФ) Субсидии</v>
      </c>
      <c r="Y34" s="35" t="str">
        <f>VLOOKUP(Результат[[#This Row],[Тип средств]],Таблица4[],3,0)</f>
        <v>Окружной бюджет</v>
      </c>
      <c r="Z34" s="35" t="str">
        <f>IF(LEFT(Результат[[#This Row],[ЦСР]],2)="06",VLOOKUP(Результат[[#This Row],[ЦСР]],Таблица3[[ЦСР]:[Пункт подпрограммы]],4,0),"")</f>
        <v>1.1.5</v>
      </c>
      <c r="AA3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35" t="str">
        <f t="shared" si="0"/>
        <v>КФКиС</v>
      </c>
    </row>
    <row r="35" spans="1:29" hidden="1"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35" t="str">
        <f>VLOOKUP(Результат[[#This Row],[Тип средств]],Таблица4[],2,0)</f>
        <v>Бюджетные средства (Бюджет субъекта РФ) Субсидии</v>
      </c>
      <c r="Y35" s="35" t="str">
        <f>VLOOKUP(Результат[[#This Row],[Тип средств]],Таблица4[],3,0)</f>
        <v>Окружной бюджет</v>
      </c>
      <c r="Z35" s="35" t="str">
        <f>IF(LEFT(Результат[[#This Row],[ЦСР]],2)="06",VLOOKUP(Результат[[#This Row],[ЦСР]],Таблица3[[ЦСР]:[Пункт подпрограммы]],4,0),"")</f>
        <v>1.1.5</v>
      </c>
      <c r="AA3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35" t="str">
        <f t="shared" si="0"/>
        <v>КФКиС</v>
      </c>
    </row>
    <row r="36" spans="1:29" hidden="1" x14ac:dyDescent="0.25">
      <c r="A36" t="s">
        <v>22</v>
      </c>
      <c r="B36">
        <v>1101</v>
      </c>
      <c r="C36" t="s">
        <v>968</v>
      </c>
      <c r="D36">
        <v>611</v>
      </c>
      <c r="E36">
        <v>200031</v>
      </c>
      <c r="F36">
        <v>241</v>
      </c>
      <c r="G36">
        <v>310003</v>
      </c>
      <c r="H36" t="s">
        <v>24</v>
      </c>
      <c r="I36" t="s">
        <v>1458</v>
      </c>
      <c r="J36">
        <v>120</v>
      </c>
      <c r="K36">
        <v>272042534</v>
      </c>
      <c r="L36">
        <v>310000</v>
      </c>
      <c r="M36">
        <v>0</v>
      </c>
      <c r="N36">
        <v>0</v>
      </c>
      <c r="O36">
        <v>0</v>
      </c>
      <c r="P36">
        <v>310000</v>
      </c>
      <c r="Q36">
        <v>0</v>
      </c>
      <c r="R36">
        <v>310000</v>
      </c>
      <c r="S36">
        <v>0</v>
      </c>
      <c r="T36">
        <v>0</v>
      </c>
      <c r="U36">
        <v>310000</v>
      </c>
      <c r="V36">
        <v>0</v>
      </c>
      <c r="X36" s="35"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35" t="str">
        <f>VLOOKUP(Результат[[#This Row],[Тип средств]],Таблица4[],3,0)</f>
        <v>Окружной бюджет</v>
      </c>
      <c r="Z36" s="35" t="str">
        <f>IF(LEFT(Результат[[#This Row],[ЦСР]],2)="06",VLOOKUP(Результат[[#This Row],[ЦСР]],Таблица3[[ЦСР]:[Пункт подпрограммы]],4,0),"")</f>
        <v>1.2.1</v>
      </c>
      <c r="AA3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35" t="str">
        <f t="shared" si="0"/>
        <v>КФКиС</v>
      </c>
    </row>
    <row r="37" spans="1:29" hidden="1"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35" t="str">
        <f>VLOOKUP(Результат[[#This Row],[Тип средств]],Таблица4[],2,0)</f>
        <v>Бюджетные средства (Бюджет муниципального образования)</v>
      </c>
      <c r="Y37" s="35" t="str">
        <f>VLOOKUP(Результат[[#This Row],[Тип средств]],Таблица4[],3,0)</f>
        <v>Местный бюджет</v>
      </c>
      <c r="Z37" s="35" t="str">
        <f>IF(LEFT(Результат[[#This Row],[ЦСР]],2)="06",VLOOKUP(Результат[[#This Row],[ЦСР]],Таблица3[[ЦСР]:[Пункт подпрограммы]],4,0),"")</f>
        <v>1.1.2</v>
      </c>
      <c r="AA3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35" t="str">
        <f t="shared" si="0"/>
        <v>КФКиС</v>
      </c>
    </row>
    <row r="38" spans="1:29" hidden="1"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35" t="str">
        <f>VLOOKUP(Результат[[#This Row],[Тип средств]],Таблица4[],2,0)</f>
        <v>Бюджетные средства (Бюджет муниципального образования)</v>
      </c>
      <c r="Y38" s="35" t="str">
        <f>VLOOKUP(Результат[[#This Row],[Тип средств]],Таблица4[],3,0)</f>
        <v>Местный бюджет</v>
      </c>
      <c r="Z38" s="35" t="str">
        <f>IF(LEFT(Результат[[#This Row],[ЦСР]],2)="06",VLOOKUP(Результат[[#This Row],[ЦСР]],Таблица3[[ЦСР]:[Пункт подпрограммы]],4,0),"")</f>
        <v>1.1.2</v>
      </c>
      <c r="AA3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35" t="str">
        <f t="shared" si="0"/>
        <v>КФКиС</v>
      </c>
    </row>
    <row r="39" spans="1:29" hidden="1"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35" t="str">
        <f>VLOOKUP(Результат[[#This Row],[Тип средств]],Таблица4[],2,0)</f>
        <v>Бюджетные средства (Бюджет муниципального образования)</v>
      </c>
      <c r="Y39" s="35" t="str">
        <f>VLOOKUP(Результат[[#This Row],[Тип средств]],Таблица4[],3,0)</f>
        <v>Местный бюджет</v>
      </c>
      <c r="Z39" s="35" t="str">
        <f>IF(LEFT(Результат[[#This Row],[ЦСР]],2)="06",VLOOKUP(Результат[[#This Row],[ЦСР]],Таблица3[[ЦСР]:[Пункт подпрограммы]],4,0),"")</f>
        <v>1.1.2</v>
      </c>
      <c r="AA3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35" t="str">
        <f t="shared" si="0"/>
        <v>КФКиС</v>
      </c>
    </row>
    <row r="40" spans="1:29" hidden="1"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35" t="str">
        <f>VLOOKUP(Результат[[#This Row],[Тип средств]],Таблица4[],2,0)</f>
        <v>Бюджетные средства (Бюджет муниципального образования)</v>
      </c>
      <c r="Y40" s="35" t="str">
        <f>VLOOKUP(Результат[[#This Row],[Тип средств]],Таблица4[],3,0)</f>
        <v>Местный бюджет</v>
      </c>
      <c r="Z40" s="35" t="str">
        <f>IF(LEFT(Результат[[#This Row],[ЦСР]],2)="06",VLOOKUP(Результат[[#This Row],[ЦСР]],Таблица3[[ЦСР]:[Пункт подпрограммы]],4,0),"")</f>
        <v>1.1.2</v>
      </c>
      <c r="AA4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35" t="str">
        <f t="shared" si="0"/>
        <v>КФКиС</v>
      </c>
    </row>
    <row r="41" spans="1:29" hidden="1"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35" t="str">
        <f>VLOOKUP(Результат[[#This Row],[Тип средств]],Таблица4[],2,0)</f>
        <v>Бюджетные средства (Бюджет муниципального образования)</v>
      </c>
      <c r="Y41" s="35" t="str">
        <f>VLOOKUP(Результат[[#This Row],[Тип средств]],Таблица4[],3,0)</f>
        <v>Местный бюджет</v>
      </c>
      <c r="Z41" s="35" t="str">
        <f>IF(LEFT(Результат[[#This Row],[ЦСР]],2)="06",VLOOKUP(Результат[[#This Row],[ЦСР]],Таблица3[[ЦСР]:[Пункт подпрограммы]],4,0),"")</f>
        <v>1.1.2</v>
      </c>
      <c r="AA4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35" t="str">
        <f t="shared" si="0"/>
        <v>КФКиС</v>
      </c>
    </row>
    <row r="42" spans="1:29" hidden="1"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35" t="str">
        <f>VLOOKUP(Результат[[#This Row],[Тип средств]],Таблица4[],2,0)</f>
        <v>Бюджетные средства (Бюджет муниципального образования)</v>
      </c>
      <c r="Y42" s="35" t="str">
        <f>VLOOKUP(Результат[[#This Row],[Тип средств]],Таблица4[],3,0)</f>
        <v>Местный бюджет</v>
      </c>
      <c r="Z42" s="35" t="str">
        <f>IF(LEFT(Результат[[#This Row],[ЦСР]],2)="06",VLOOKUP(Результат[[#This Row],[ЦСР]],Таблица3[[ЦСР]:[Пункт подпрограммы]],4,0),"")</f>
        <v>1.1.3</v>
      </c>
      <c r="AA4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35"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35" t="str">
        <f>VLOOKUP(Результат[[#This Row],[Тип средств]],Таблица4[],2,0)</f>
        <v>Бюджетные средства (Бюджет муниципального образования)</v>
      </c>
      <c r="Y43" s="35" t="str">
        <f>VLOOKUP(Результат[[#This Row],[Тип средств]],Таблица4[],3,0)</f>
        <v>Местный бюджет</v>
      </c>
      <c r="Z43" s="35" t="str">
        <f>IF(LEFT(Результат[[#This Row],[ЦСР]],2)="06",VLOOKUP(Результат[[#This Row],[ЦСР]],Таблица3[[ЦСР]:[Пункт подпрограммы]],4,0),"")</f>
        <v>1.1.4</v>
      </c>
      <c r="AA4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35"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35" t="str">
        <f>VLOOKUP(Результат[[#This Row],[Тип средств]],Таблица4[],2,0)</f>
        <v>Бюджетные средства (Бюджет муниципального образования)</v>
      </c>
      <c r="Y44" s="35" t="str">
        <f>VLOOKUP(Результат[[#This Row],[Тип средств]],Таблица4[],3,0)</f>
        <v>Местный бюджет</v>
      </c>
      <c r="Z44" s="35" t="str">
        <f>IF(LEFT(Результат[[#This Row],[ЦСР]],2)="06",VLOOKUP(Результат[[#This Row],[ЦСР]],Таблица3[[ЦСР]:[Пункт подпрограммы]],4,0),"")</f>
        <v>1.1.4</v>
      </c>
      <c r="AA4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35"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35" t="str">
        <f>VLOOKUP(Результат[[#This Row],[Тип средств]],Таблица4[],2,0)</f>
        <v>Бюджетные средства (Бюджет муниципального образования)</v>
      </c>
      <c r="Y45" s="35" t="str">
        <f>VLOOKUP(Результат[[#This Row],[Тип средств]],Таблица4[],3,0)</f>
        <v>Местный бюджет</v>
      </c>
      <c r="Z45" s="35" t="str">
        <f>IF(LEFT(Результат[[#This Row],[ЦСР]],2)="06",VLOOKUP(Результат[[#This Row],[ЦСР]],Таблица3[[ЦСР]:[Пункт подпрограммы]],4,0),"")</f>
        <v>1.1.4</v>
      </c>
      <c r="AA4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35"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35" t="str">
        <f>VLOOKUP(Результат[[#This Row],[Тип средств]],Таблица4[],2,0)</f>
        <v>Бюджетные средства (Бюджет муниципального образования)</v>
      </c>
      <c r="Y46" s="35" t="str">
        <f>VLOOKUP(Результат[[#This Row],[Тип средств]],Таблица4[],3,0)</f>
        <v>Местный бюджет</v>
      </c>
      <c r="Z46" s="35" t="str">
        <f>IF(LEFT(Результат[[#This Row],[ЦСР]],2)="06",VLOOKUP(Результат[[#This Row],[ЦСР]],Таблица3[[ЦСР]:[Пункт подпрограммы]],4,0),"")</f>
        <v>1.1.4</v>
      </c>
      <c r="AA4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35"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35" t="str">
        <f>VLOOKUP(Результат[[#This Row],[Тип средств]],Таблица4[],2,0)</f>
        <v>Бюджетные средства (Бюджет муниципального образования)</v>
      </c>
      <c r="Y47" s="35" t="str">
        <f>VLOOKUP(Результат[[#This Row],[Тип средств]],Таблица4[],3,0)</f>
        <v>Местный бюджет</v>
      </c>
      <c r="Z47" s="35" t="str">
        <f>IF(LEFT(Результат[[#This Row],[ЦСР]],2)="06",VLOOKUP(Результат[[#This Row],[ЦСР]],Таблица3[[ЦСР]:[Пункт подпрограммы]],4,0),"")</f>
        <v>1.1.4</v>
      </c>
      <c r="AA4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35"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35" t="str">
        <f>VLOOKUP(Результат[[#This Row],[Тип средств]],Таблица4[],2,0)</f>
        <v>Бюджетные средства (Бюджет муниципального образования)</v>
      </c>
      <c r="Y48" s="35" t="str">
        <f>VLOOKUP(Результат[[#This Row],[Тип средств]],Таблица4[],3,0)</f>
        <v>Местный бюджет</v>
      </c>
      <c r="Z48" s="35" t="str">
        <f>IF(LEFT(Результат[[#This Row],[ЦСР]],2)="06",VLOOKUP(Результат[[#This Row],[ЦСР]],Таблица3[[ЦСР]:[Пункт подпрограммы]],4,0),"")</f>
        <v>1.1.4</v>
      </c>
      <c r="AA4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35"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35" t="str">
        <f>VLOOKUP(Результат[[#This Row],[Тип средств]],Таблица4[],2,0)</f>
        <v>Бюджетные средства (Бюджет муниципального образования)</v>
      </c>
      <c r="Y49" s="35" t="str">
        <f>VLOOKUP(Результат[[#This Row],[Тип средств]],Таблица4[],3,0)</f>
        <v>Местный бюджет</v>
      </c>
      <c r="Z49" s="35" t="str">
        <f>IF(LEFT(Результат[[#This Row],[ЦСР]],2)="06",VLOOKUP(Результат[[#This Row],[ЦСР]],Таблица3[[ЦСР]:[Пункт подпрограммы]],4,0),"")</f>
        <v>1.1.4</v>
      </c>
      <c r="AA4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35"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35" t="str">
        <f>VLOOKUP(Результат[[#This Row],[Тип средств]],Таблица4[],2,0)</f>
        <v>Бюджетные средства (Бюджет муниципального образования)</v>
      </c>
      <c r="Y50" s="35" t="str">
        <f>VLOOKUP(Результат[[#This Row],[Тип средств]],Таблица4[],3,0)</f>
        <v>Местный бюджет</v>
      </c>
      <c r="Z50" s="35" t="str">
        <f>IF(LEFT(Результат[[#This Row],[ЦСР]],2)="06",VLOOKUP(Результат[[#This Row],[ЦСР]],Таблица3[[ЦСР]:[Пункт подпрограммы]],4,0),"")</f>
        <v>1.1.4</v>
      </c>
      <c r="AA5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35"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35" t="str">
        <f>VLOOKUP(Результат[[#This Row],[Тип средств]],Таблица4[],2,0)</f>
        <v>Бюджетные средства (Бюджет муниципального образования)</v>
      </c>
      <c r="Y51" s="35" t="str">
        <f>VLOOKUP(Результат[[#This Row],[Тип средств]],Таблица4[],3,0)</f>
        <v>Местный бюджет</v>
      </c>
      <c r="Z51" s="35" t="str">
        <f>IF(LEFT(Результат[[#This Row],[ЦСР]],2)="06",VLOOKUP(Результат[[#This Row],[ЦСР]],Таблица3[[ЦСР]:[Пункт подпрограммы]],4,0),"")</f>
        <v>1.1.4</v>
      </c>
      <c r="AA5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35"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35" t="str">
        <f>VLOOKUP(Результат[[#This Row],[Тип средств]],Таблица4[],2,0)</f>
        <v>Бюджетные средства (Бюджет муниципального образования)</v>
      </c>
      <c r="Y52" s="35" t="str">
        <f>VLOOKUP(Результат[[#This Row],[Тип средств]],Таблица4[],3,0)</f>
        <v>Местный бюджет</v>
      </c>
      <c r="Z52" s="35" t="str">
        <f>IF(LEFT(Результат[[#This Row],[ЦСР]],2)="06",VLOOKUP(Результат[[#This Row],[ЦСР]],Таблица3[[ЦСР]:[Пункт подпрограммы]],4,0),"")</f>
        <v>1.1.4</v>
      </c>
      <c r="AA5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35"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35" t="str">
        <f>VLOOKUP(Результат[[#This Row],[Тип средств]],Таблица4[],2,0)</f>
        <v>Бюджетные средства (Бюджет муниципального образования)</v>
      </c>
      <c r="Y53" s="35" t="str">
        <f>VLOOKUP(Результат[[#This Row],[Тип средств]],Таблица4[],3,0)</f>
        <v>Местный бюджет</v>
      </c>
      <c r="Z53" s="35" t="str">
        <f>IF(LEFT(Результат[[#This Row],[ЦСР]],2)="06",VLOOKUP(Результат[[#This Row],[ЦСР]],Таблица3[[ЦСР]:[Пункт подпрограммы]],4,0),"")</f>
        <v>1.1.4</v>
      </c>
      <c r="AA5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35"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35" t="str">
        <f>VLOOKUP(Результат[[#This Row],[Тип средств]],Таблица4[],2,0)</f>
        <v>Бюджетные средства (Бюджет муниципального образования)</v>
      </c>
      <c r="Y54" s="35" t="str">
        <f>VLOOKUP(Результат[[#This Row],[Тип средств]],Таблица4[],3,0)</f>
        <v>Местный бюджет</v>
      </c>
      <c r="Z54" s="35" t="str">
        <f>IF(LEFT(Результат[[#This Row],[ЦСР]],2)="06",VLOOKUP(Результат[[#This Row],[ЦСР]],Таблица3[[ЦСР]:[Пункт подпрограммы]],4,0),"")</f>
        <v>1.1.4</v>
      </c>
      <c r="AA5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35"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35" t="str">
        <f>VLOOKUP(Результат[[#This Row],[Тип средств]],Таблица4[],2,0)</f>
        <v>Бюджетные средства (Бюджет муниципального образования)</v>
      </c>
      <c r="Y55" s="35" t="str">
        <f>VLOOKUP(Результат[[#This Row],[Тип средств]],Таблица4[],3,0)</f>
        <v>Местный бюджет</v>
      </c>
      <c r="Z55" s="35" t="str">
        <f>IF(LEFT(Результат[[#This Row],[ЦСР]],2)="06",VLOOKUP(Результат[[#This Row],[ЦСР]],Таблица3[[ЦСР]:[Пункт подпрограммы]],4,0),"")</f>
        <v>1.1.4</v>
      </c>
      <c r="AA5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35"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35" t="str">
        <f>VLOOKUP(Результат[[#This Row],[Тип средств]],Таблица4[],2,0)</f>
        <v>Бюджетные средства (Бюджет муниципального образования)</v>
      </c>
      <c r="Y56" s="35" t="str">
        <f>VLOOKUP(Результат[[#This Row],[Тип средств]],Таблица4[],3,0)</f>
        <v>Местный бюджет</v>
      </c>
      <c r="Z56" s="35" t="str">
        <f>IF(LEFT(Результат[[#This Row],[ЦСР]],2)="06",VLOOKUP(Результат[[#This Row],[ЦСР]],Таблица3[[ЦСР]:[Пункт подпрограммы]],4,0),"")</f>
        <v>1.1.4</v>
      </c>
      <c r="AA5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35"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35" t="str">
        <f>VLOOKUP(Результат[[#This Row],[Тип средств]],Таблица4[],2,0)</f>
        <v>Бюджетные средства (Бюджет муниципального образования)</v>
      </c>
      <c r="Y57" s="35" t="str">
        <f>VLOOKUP(Результат[[#This Row],[Тип средств]],Таблица4[],3,0)</f>
        <v>Местный бюджет</v>
      </c>
      <c r="Z57" s="35" t="str">
        <f>IF(LEFT(Результат[[#This Row],[ЦСР]],2)="06",VLOOKUP(Результат[[#This Row],[ЦСР]],Таблица3[[ЦСР]:[Пункт подпрограммы]],4,0),"")</f>
        <v>1.1.4</v>
      </c>
      <c r="AA5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35"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35" t="str">
        <f>VLOOKUP(Результат[[#This Row],[Тип средств]],Таблица4[],2,0)</f>
        <v>Бюджетные средства (Бюджет муниципального образования)</v>
      </c>
      <c r="Y58" s="35" t="str">
        <f>VLOOKUP(Результат[[#This Row],[Тип средств]],Таблица4[],3,0)</f>
        <v>Местный бюджет</v>
      </c>
      <c r="Z58" s="35" t="str">
        <f>IF(LEFT(Результат[[#This Row],[ЦСР]],2)="06",VLOOKUP(Результат[[#This Row],[ЦСР]],Таблица3[[ЦСР]:[Пункт подпрограммы]],4,0),"")</f>
        <v>1.1.4</v>
      </c>
      <c r="AA5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35"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35" t="str">
        <f>VLOOKUP(Результат[[#This Row],[Тип средств]],Таблица4[],2,0)</f>
        <v>Бюджетные средства (Бюджет муниципального образования)</v>
      </c>
      <c r="Y59" s="35" t="str">
        <f>VLOOKUP(Результат[[#This Row],[Тип средств]],Таблица4[],3,0)</f>
        <v>Местный бюджет</v>
      </c>
      <c r="Z59" s="35" t="str">
        <f>IF(LEFT(Результат[[#This Row],[ЦСР]],2)="06",VLOOKUP(Результат[[#This Row],[ЦСР]],Таблица3[[ЦСР]:[Пункт подпрограммы]],4,0),"")</f>
        <v>1.1.4</v>
      </c>
      <c r="AA5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35"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35" t="str">
        <f>VLOOKUP(Результат[[#This Row],[Тип средств]],Таблица4[],2,0)</f>
        <v>Бюджетные средства (Бюджет муниципального образования)</v>
      </c>
      <c r="Y60" s="35" t="str">
        <f>VLOOKUP(Результат[[#This Row],[Тип средств]],Таблица4[],3,0)</f>
        <v>Местный бюджет</v>
      </c>
      <c r="Z60" s="35" t="str">
        <f>IF(LEFT(Результат[[#This Row],[ЦСР]],2)="06",VLOOKUP(Результат[[#This Row],[ЦСР]],Таблица3[[ЦСР]:[Пункт подпрограммы]],4,0),"")</f>
        <v>1.1.4</v>
      </c>
      <c r="AA6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35"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35" t="str">
        <f>VLOOKUP(Результат[[#This Row],[Тип средств]],Таблица4[],2,0)</f>
        <v>Бюджетные средства (Бюджет муниципального образования)</v>
      </c>
      <c r="Y61" s="35" t="str">
        <f>VLOOKUP(Результат[[#This Row],[Тип средств]],Таблица4[],3,0)</f>
        <v>Местный бюджет</v>
      </c>
      <c r="Z61" s="35" t="str">
        <f>IF(LEFT(Результат[[#This Row],[ЦСР]],2)="06",VLOOKUP(Результат[[#This Row],[ЦСР]],Таблица3[[ЦСР]:[Пункт подпрограммы]],4,0),"")</f>
        <v>1.1.4</v>
      </c>
      <c r="AA6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35"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35" t="str">
        <f>VLOOKUP(Результат[[#This Row],[Тип средств]],Таблица4[],2,0)</f>
        <v>Бюджетные средства (Бюджет муниципального образования)</v>
      </c>
      <c r="Y62" s="35" t="str">
        <f>VLOOKUP(Результат[[#This Row],[Тип средств]],Таблица4[],3,0)</f>
        <v>Местный бюджет</v>
      </c>
      <c r="Z62" s="35" t="str">
        <f>IF(LEFT(Результат[[#This Row],[ЦСР]],2)="06",VLOOKUP(Результат[[#This Row],[ЦСР]],Таблица3[[ЦСР]:[Пункт подпрограммы]],4,0),"")</f>
        <v>1.1.4</v>
      </c>
      <c r="AA6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35"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35" t="str">
        <f>VLOOKUP(Результат[[#This Row],[Тип средств]],Таблица4[],2,0)</f>
        <v>Бюджетные средства (Бюджет муниципального образования)</v>
      </c>
      <c r="Y63" s="35" t="str">
        <f>VLOOKUP(Результат[[#This Row],[Тип средств]],Таблица4[],3,0)</f>
        <v>Местный бюджет</v>
      </c>
      <c r="Z63" s="35" t="str">
        <f>IF(LEFT(Результат[[#This Row],[ЦСР]],2)="06",VLOOKUP(Результат[[#This Row],[ЦСР]],Таблица3[[ЦСР]:[Пункт подпрограммы]],4,0),"")</f>
        <v>1.1.4</v>
      </c>
      <c r="AA6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35"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35" t="str">
        <f>VLOOKUP(Результат[[#This Row],[Тип средств]],Таблица4[],2,0)</f>
        <v>Бюджетные средства (Бюджет муниципального образования)</v>
      </c>
      <c r="Y64" s="35" t="str">
        <f>VLOOKUP(Результат[[#This Row],[Тип средств]],Таблица4[],3,0)</f>
        <v>Местный бюджет</v>
      </c>
      <c r="Z64" s="35" t="str">
        <f>IF(LEFT(Результат[[#This Row],[ЦСР]],2)="06",VLOOKUP(Результат[[#This Row],[ЦСР]],Таблица3[[ЦСР]:[Пункт подпрограммы]],4,0),"")</f>
        <v>1.1.4</v>
      </c>
      <c r="AA6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35"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35" t="str">
        <f>VLOOKUP(Результат[[#This Row],[Тип средств]],Таблица4[],2,0)</f>
        <v>Бюджетные средства (Бюджет муниципального образования)</v>
      </c>
      <c r="Y65" s="35" t="str">
        <f>VLOOKUP(Результат[[#This Row],[Тип средств]],Таблица4[],3,0)</f>
        <v>Местный бюджет</v>
      </c>
      <c r="Z65" s="35" t="str">
        <f>IF(LEFT(Результат[[#This Row],[ЦСР]],2)="06",VLOOKUP(Результат[[#This Row],[ЦСР]],Таблица3[[ЦСР]:[Пункт подпрограммы]],4,0),"")</f>
        <v>1.1.4</v>
      </c>
      <c r="AA6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35"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35" t="str">
        <f>VLOOKUP(Результат[[#This Row],[Тип средств]],Таблица4[],2,0)</f>
        <v>Бюджетные средства (Бюджет муниципального образования)</v>
      </c>
      <c r="Y66" s="35" t="str">
        <f>VLOOKUP(Результат[[#This Row],[Тип средств]],Таблица4[],3,0)</f>
        <v>Местный бюджет</v>
      </c>
      <c r="Z66" s="35" t="str">
        <f>IF(LEFT(Результат[[#This Row],[ЦСР]],2)="06",VLOOKUP(Результат[[#This Row],[ЦСР]],Таблица3[[ЦСР]:[Пункт подпрограммы]],4,0),"")</f>
        <v>1.1.4</v>
      </c>
      <c r="AA6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35"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35" t="str">
        <f>VLOOKUP(Результат[[#This Row],[Тип средств]],Таблица4[],2,0)</f>
        <v>Бюджетные средства (Бюджет муниципального образования)</v>
      </c>
      <c r="Y67" s="35" t="str">
        <f>VLOOKUP(Результат[[#This Row],[Тип средств]],Таблица4[],3,0)</f>
        <v>Местный бюджет</v>
      </c>
      <c r="Z67" s="35" t="str">
        <f>IF(LEFT(Результат[[#This Row],[ЦСР]],2)="06",VLOOKUP(Результат[[#This Row],[ЦСР]],Таблица3[[ЦСР]:[Пункт подпрограммы]],4,0),"")</f>
        <v>1.1.4</v>
      </c>
      <c r="AA6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35"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35" t="str">
        <f>VLOOKUP(Результат[[#This Row],[Тип средств]],Таблица4[],2,0)</f>
        <v>Бюджетные средства (Бюджет муниципального образования)</v>
      </c>
      <c r="Y68" s="35" t="str">
        <f>VLOOKUP(Результат[[#This Row],[Тип средств]],Таблица4[],3,0)</f>
        <v>Местный бюджет</v>
      </c>
      <c r="Z68" s="35" t="str">
        <f>IF(LEFT(Результат[[#This Row],[ЦСР]],2)="06",VLOOKUP(Результат[[#This Row],[ЦСР]],Таблица3[[ЦСР]:[Пункт подпрограммы]],4,0),"")</f>
        <v>1.1.4</v>
      </c>
      <c r="AA6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35"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35" t="str">
        <f>VLOOKUP(Результат[[#This Row],[Тип средств]],Таблица4[],2,0)</f>
        <v>Бюджетные средства (Бюджет муниципального образования)</v>
      </c>
      <c r="Y69" s="35" t="str">
        <f>VLOOKUP(Результат[[#This Row],[Тип средств]],Таблица4[],3,0)</f>
        <v>Местный бюджет</v>
      </c>
      <c r="Z69" s="35" t="str">
        <f>IF(LEFT(Результат[[#This Row],[ЦСР]],2)="06",VLOOKUP(Результат[[#This Row],[ЦСР]],Таблица3[[ЦСР]:[Пункт подпрограммы]],4,0),"")</f>
        <v>1.1.4</v>
      </c>
      <c r="AA6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35"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35" t="str">
        <f>VLOOKUP(Результат[[#This Row],[Тип средств]],Таблица4[],2,0)</f>
        <v>Бюджетные средства (Бюджет муниципального образования)</v>
      </c>
      <c r="Y70" s="35" t="str">
        <f>VLOOKUP(Результат[[#This Row],[Тип средств]],Таблица4[],3,0)</f>
        <v>Местный бюджет</v>
      </c>
      <c r="Z70" s="35" t="str">
        <f>IF(LEFT(Результат[[#This Row],[ЦСР]],2)="06",VLOOKUP(Результат[[#This Row],[ЦСР]],Таблица3[[ЦСР]:[Пункт подпрограммы]],4,0),"")</f>
        <v>1.1.4</v>
      </c>
      <c r="AA7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35"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35" t="str">
        <f>VLOOKUP(Результат[[#This Row],[Тип средств]],Таблица4[],2,0)</f>
        <v>Бюджетные средства (Бюджет муниципального образования)</v>
      </c>
      <c r="Y71" s="35" t="str">
        <f>VLOOKUP(Результат[[#This Row],[Тип средств]],Таблица4[],3,0)</f>
        <v>Местный бюджет</v>
      </c>
      <c r="Z71" s="35" t="str">
        <f>IF(LEFT(Результат[[#This Row],[ЦСР]],2)="06",VLOOKUP(Результат[[#This Row],[ЦСР]],Таблица3[[ЦСР]:[Пункт подпрограммы]],4,0),"")</f>
        <v>1.1.4</v>
      </c>
      <c r="AA7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35"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35" t="str">
        <f>VLOOKUP(Результат[[#This Row],[Тип средств]],Таблица4[],2,0)</f>
        <v>Бюджетные средства (Бюджет муниципального образования)</v>
      </c>
      <c r="Y72" s="35" t="str">
        <f>VLOOKUP(Результат[[#This Row],[Тип средств]],Таблица4[],3,0)</f>
        <v>Местный бюджет</v>
      </c>
      <c r="Z72" s="35" t="str">
        <f>IF(LEFT(Результат[[#This Row],[ЦСР]],2)="06",VLOOKUP(Результат[[#This Row],[ЦСР]],Таблица3[[ЦСР]:[Пункт подпрограммы]],4,0),"")</f>
        <v>1.1.4</v>
      </c>
      <c r="AA7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35"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35" t="str">
        <f>VLOOKUP(Результат[[#This Row],[Тип средств]],Таблица4[],2,0)</f>
        <v>Бюджетные средства (Бюджет муниципального образования)</v>
      </c>
      <c r="Y73" s="35" t="str">
        <f>VLOOKUP(Результат[[#This Row],[Тип средств]],Таблица4[],3,0)</f>
        <v>Местный бюджет</v>
      </c>
      <c r="Z73" s="35" t="str">
        <f>IF(LEFT(Результат[[#This Row],[ЦСР]],2)="06",VLOOKUP(Результат[[#This Row],[ЦСР]],Таблица3[[ЦСР]:[Пункт подпрограммы]],4,0),"")</f>
        <v>1.1.4</v>
      </c>
      <c r="AA7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35"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35" t="str">
        <f>VLOOKUP(Результат[[#This Row],[Тип средств]],Таблица4[],2,0)</f>
        <v>Бюджетные средства (Бюджет муниципального образования)</v>
      </c>
      <c r="Y74" s="35" t="str">
        <f>VLOOKUP(Результат[[#This Row],[Тип средств]],Таблица4[],3,0)</f>
        <v>Местный бюджет</v>
      </c>
      <c r="Z74" s="35" t="str">
        <f>IF(LEFT(Результат[[#This Row],[ЦСР]],2)="06",VLOOKUP(Результат[[#This Row],[ЦСР]],Таблица3[[ЦСР]:[Пункт подпрограммы]],4,0),"")</f>
        <v>1.1.4</v>
      </c>
      <c r="AA7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35"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35" t="str">
        <f>VLOOKUP(Результат[[#This Row],[Тип средств]],Таблица4[],2,0)</f>
        <v>Бюджетные средства (Бюджет муниципального образования)</v>
      </c>
      <c r="Y75" s="35" t="str">
        <f>VLOOKUP(Результат[[#This Row],[Тип средств]],Таблица4[],3,0)</f>
        <v>Местный бюджет</v>
      </c>
      <c r="Z75" s="35" t="str">
        <f>IF(LEFT(Результат[[#This Row],[ЦСР]],2)="06",VLOOKUP(Результат[[#This Row],[ЦСР]],Таблица3[[ЦСР]:[Пункт подпрограммы]],4,0),"")</f>
        <v>1.1.4</v>
      </c>
      <c r="AA7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35"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35" t="str">
        <f>VLOOKUP(Результат[[#This Row],[Тип средств]],Таблица4[],2,0)</f>
        <v>Бюджетные средства (Бюджет муниципального образования)</v>
      </c>
      <c r="Y76" s="35" t="str">
        <f>VLOOKUP(Результат[[#This Row],[Тип средств]],Таблица4[],3,0)</f>
        <v>Местный бюджет</v>
      </c>
      <c r="Z76" s="35" t="str">
        <f>IF(LEFT(Результат[[#This Row],[ЦСР]],2)="06",VLOOKUP(Результат[[#This Row],[ЦСР]],Таблица3[[ЦСР]:[Пункт подпрограммы]],4,0),"")</f>
        <v>1.1.4</v>
      </c>
      <c r="AA7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35"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35" t="str">
        <f>VLOOKUP(Результат[[#This Row],[Тип средств]],Таблица4[],2,0)</f>
        <v>Бюджетные средства (Бюджет муниципального образования)</v>
      </c>
      <c r="Y77" s="35" t="str">
        <f>VLOOKUP(Результат[[#This Row],[Тип средств]],Таблица4[],3,0)</f>
        <v>Местный бюджет</v>
      </c>
      <c r="Z77" s="35" t="str">
        <f>IF(LEFT(Результат[[#This Row],[ЦСР]],2)="06",VLOOKUP(Результат[[#This Row],[ЦСР]],Таблица3[[ЦСР]:[Пункт подпрограммы]],4,0),"")</f>
        <v>1.1.4</v>
      </c>
      <c r="AA7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35"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35" t="str">
        <f>VLOOKUP(Результат[[#This Row],[Тип средств]],Таблица4[],2,0)</f>
        <v>Бюджетные средства (Бюджет муниципального образования)</v>
      </c>
      <c r="Y78" s="35" t="str">
        <f>VLOOKUP(Результат[[#This Row],[Тип средств]],Таблица4[],3,0)</f>
        <v>Местный бюджет</v>
      </c>
      <c r="Z78" s="35" t="str">
        <f>IF(LEFT(Результат[[#This Row],[ЦСР]],2)="06",VLOOKUP(Результат[[#This Row],[ЦСР]],Таблица3[[ЦСР]:[Пункт подпрограммы]],4,0),"")</f>
        <v>1.1.4</v>
      </c>
      <c r="AA7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35"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35" t="str">
        <f>VLOOKUP(Результат[[#This Row],[Тип средств]],Таблица4[],2,0)</f>
        <v>Бюджетные средства (Бюджет муниципального образования)</v>
      </c>
      <c r="Y79" s="35" t="str">
        <f>VLOOKUP(Результат[[#This Row],[Тип средств]],Таблица4[],3,0)</f>
        <v>Местный бюджет</v>
      </c>
      <c r="Z79" s="35" t="str">
        <f>IF(LEFT(Результат[[#This Row],[ЦСР]],2)="06",VLOOKUP(Результат[[#This Row],[ЦСР]],Таблица3[[ЦСР]:[Пункт подпрограммы]],4,0),"")</f>
        <v>1.1.4</v>
      </c>
      <c r="AA7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35"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35" t="str">
        <f>VLOOKUP(Результат[[#This Row],[Тип средств]],Таблица4[],2,0)</f>
        <v>Бюджетные средства (Бюджет муниципального образования)</v>
      </c>
      <c r="Y80" s="35" t="str">
        <f>VLOOKUP(Результат[[#This Row],[Тип средств]],Таблица4[],3,0)</f>
        <v>Местный бюджет</v>
      </c>
      <c r="Z80" s="35" t="str">
        <f>IF(LEFT(Результат[[#This Row],[ЦСР]],2)="06",VLOOKUP(Результат[[#This Row],[ЦСР]],Таблица3[[ЦСР]:[Пункт подпрограммы]],4,0),"")</f>
        <v>1.1.4</v>
      </c>
      <c r="AA8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35"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35" t="str">
        <f>VLOOKUP(Результат[[#This Row],[Тип средств]],Таблица4[],2,0)</f>
        <v>Бюджетные средства (Бюджет муниципального образования)</v>
      </c>
      <c r="Y81" s="35" t="str">
        <f>VLOOKUP(Результат[[#This Row],[Тип средств]],Таблица4[],3,0)</f>
        <v>Местный бюджет</v>
      </c>
      <c r="Z81" s="35" t="str">
        <f>IF(LEFT(Результат[[#This Row],[ЦСР]],2)="06",VLOOKUP(Результат[[#This Row],[ЦСР]],Таблица3[[ЦСР]:[Пункт подпрограммы]],4,0),"")</f>
        <v>1.1.4</v>
      </c>
      <c r="AA8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35"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35" t="str">
        <f>VLOOKUP(Результат[[#This Row],[Тип средств]],Таблица4[],2,0)</f>
        <v>Бюджетные средства (Бюджет муниципального образования)</v>
      </c>
      <c r="Y82" s="35" t="str">
        <f>VLOOKUP(Результат[[#This Row],[Тип средств]],Таблица4[],3,0)</f>
        <v>Местный бюджет</v>
      </c>
      <c r="Z82" s="35" t="str">
        <f>IF(LEFT(Результат[[#This Row],[ЦСР]],2)="06",VLOOKUP(Результат[[#This Row],[ЦСР]],Таблица3[[ЦСР]:[Пункт подпрограммы]],4,0),"")</f>
        <v>1.1.4</v>
      </c>
      <c r="AA8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35"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35" t="str">
        <f>VLOOKUP(Результат[[#This Row],[Тип средств]],Таблица4[],2,0)</f>
        <v>Бюджетные средства (Бюджет муниципального образования)</v>
      </c>
      <c r="Y83" s="35" t="str">
        <f>VLOOKUP(Результат[[#This Row],[Тип средств]],Таблица4[],3,0)</f>
        <v>Местный бюджет</v>
      </c>
      <c r="Z83" s="35" t="str">
        <f>IF(LEFT(Результат[[#This Row],[ЦСР]],2)="06",VLOOKUP(Результат[[#This Row],[ЦСР]],Таблица3[[ЦСР]:[Пункт подпрограммы]],4,0),"")</f>
        <v>1.1.4</v>
      </c>
      <c r="AA8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35"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35" t="str">
        <f>VLOOKUP(Результат[[#This Row],[Тип средств]],Таблица4[],2,0)</f>
        <v>Бюджетные средства (Бюджет муниципального образования)</v>
      </c>
      <c r="Y84" s="35" t="str">
        <f>VLOOKUP(Результат[[#This Row],[Тип средств]],Таблица4[],3,0)</f>
        <v>Местный бюджет</v>
      </c>
      <c r="Z84" s="35" t="str">
        <f>IF(LEFT(Результат[[#This Row],[ЦСР]],2)="06",VLOOKUP(Результат[[#This Row],[ЦСР]],Таблица3[[ЦСР]:[Пункт подпрограммы]],4,0),"")</f>
        <v>1.1.4</v>
      </c>
      <c r="AA8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35"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35" t="str">
        <f>VLOOKUP(Результат[[#This Row],[Тип средств]],Таблица4[],2,0)</f>
        <v>Бюджетные средства (Бюджет муниципального образования)</v>
      </c>
      <c r="Y85" s="35" t="str">
        <f>VLOOKUP(Результат[[#This Row],[Тип средств]],Таблица4[],3,0)</f>
        <v>Местный бюджет</v>
      </c>
      <c r="Z85" s="35" t="str">
        <f>IF(LEFT(Результат[[#This Row],[ЦСР]],2)="06",VLOOKUP(Результат[[#This Row],[ЦСР]],Таблица3[[ЦСР]:[Пункт подпрограммы]],4,0),"")</f>
        <v>1.1.4</v>
      </c>
      <c r="AA8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35"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35" t="str">
        <f>VLOOKUP(Результат[[#This Row],[Тип средств]],Таблица4[],2,0)</f>
        <v>Бюджетные средства (Бюджет муниципального образования)</v>
      </c>
      <c r="Y86" s="35" t="str">
        <f>VLOOKUP(Результат[[#This Row],[Тип средств]],Таблица4[],3,0)</f>
        <v>Местный бюджет</v>
      </c>
      <c r="Z86" s="35" t="str">
        <f>IF(LEFT(Результат[[#This Row],[ЦСР]],2)="06",VLOOKUP(Результат[[#This Row],[ЦСР]],Таблица3[[ЦСР]:[Пункт подпрограммы]],4,0),"")</f>
        <v>1.1.4</v>
      </c>
      <c r="AA8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35"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35" t="str">
        <f>VLOOKUP(Результат[[#This Row],[Тип средств]],Таблица4[],2,0)</f>
        <v>Бюджетные средства (Бюджет муниципального образования)</v>
      </c>
      <c r="Y87" s="35" t="str">
        <f>VLOOKUP(Результат[[#This Row],[Тип средств]],Таблица4[],3,0)</f>
        <v>Местный бюджет</v>
      </c>
      <c r="Z87" s="35" t="str">
        <f>IF(LEFT(Результат[[#This Row],[ЦСР]],2)="06",VLOOKUP(Результат[[#This Row],[ЦСР]],Таблица3[[ЦСР]:[Пункт подпрограммы]],4,0),"")</f>
        <v>1.1.4</v>
      </c>
      <c r="AA8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35"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35" t="str">
        <f>VLOOKUP(Результат[[#This Row],[Тип средств]],Таблица4[],2,0)</f>
        <v>Бюджетные средства (Бюджет муниципального образования)</v>
      </c>
      <c r="Y88" s="35" t="str">
        <f>VLOOKUP(Результат[[#This Row],[Тип средств]],Таблица4[],3,0)</f>
        <v>Местный бюджет</v>
      </c>
      <c r="Z88" s="35" t="str">
        <f>IF(LEFT(Результат[[#This Row],[ЦСР]],2)="06",VLOOKUP(Результат[[#This Row],[ЦСР]],Таблица3[[ЦСР]:[Пункт подпрограммы]],4,0),"")</f>
        <v>1.1.4</v>
      </c>
      <c r="AA8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35"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35" t="str">
        <f>VLOOKUP(Результат[[#This Row],[Тип средств]],Таблица4[],2,0)</f>
        <v>Бюджетные средства (Бюджет муниципального образования)</v>
      </c>
      <c r="Y89" s="35" t="str">
        <f>VLOOKUP(Результат[[#This Row],[Тип средств]],Таблица4[],3,0)</f>
        <v>Местный бюджет</v>
      </c>
      <c r="Z89" s="35" t="str">
        <f>IF(LEFT(Результат[[#This Row],[ЦСР]],2)="06",VLOOKUP(Результат[[#This Row],[ЦСР]],Таблица3[[ЦСР]:[Пункт подпрограммы]],4,0),"")</f>
        <v>1.1.4</v>
      </c>
      <c r="AA8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35"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35" t="str">
        <f>VLOOKUP(Результат[[#This Row],[Тип средств]],Таблица4[],2,0)</f>
        <v>Бюджетные средства (Бюджет муниципального образования)</v>
      </c>
      <c r="Y90" s="35" t="str">
        <f>VLOOKUP(Результат[[#This Row],[Тип средств]],Таблица4[],3,0)</f>
        <v>Местный бюджет</v>
      </c>
      <c r="Z90" s="35" t="str">
        <f>IF(LEFT(Результат[[#This Row],[ЦСР]],2)="06",VLOOKUP(Результат[[#This Row],[ЦСР]],Таблица3[[ЦСР]:[Пункт подпрограммы]],4,0),"")</f>
        <v>1.1.4</v>
      </c>
      <c r="AA9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35"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35" t="str">
        <f>VLOOKUP(Результат[[#This Row],[Тип средств]],Таблица4[],2,0)</f>
        <v>Бюджетные средства (Бюджет муниципального образования)</v>
      </c>
      <c r="Y91" s="35" t="str">
        <f>VLOOKUP(Результат[[#This Row],[Тип средств]],Таблица4[],3,0)</f>
        <v>Местный бюджет</v>
      </c>
      <c r="Z91" s="35" t="str">
        <f>IF(LEFT(Результат[[#This Row],[ЦСР]],2)="06",VLOOKUP(Результат[[#This Row],[ЦСР]],Таблица3[[ЦСР]:[Пункт подпрограммы]],4,0),"")</f>
        <v>1.1.4</v>
      </c>
      <c r="AA9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35"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35" t="str">
        <f>VLOOKUP(Результат[[#This Row],[Тип средств]],Таблица4[],2,0)</f>
        <v>Бюджетные средства (Бюджет муниципального образования)</v>
      </c>
      <c r="Y92" s="35" t="str">
        <f>VLOOKUP(Результат[[#This Row],[Тип средств]],Таблица4[],3,0)</f>
        <v>Местный бюджет</v>
      </c>
      <c r="Z92" s="35" t="str">
        <f>IF(LEFT(Результат[[#This Row],[ЦСР]],2)="06",VLOOKUP(Результат[[#This Row],[ЦСР]],Таблица3[[ЦСР]:[Пункт подпрограммы]],4,0),"")</f>
        <v>1.1.4</v>
      </c>
      <c r="AA9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35"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35" t="str">
        <f>VLOOKUP(Результат[[#This Row],[Тип средств]],Таблица4[],2,0)</f>
        <v>Бюджетные средства (Бюджет муниципального образования)</v>
      </c>
      <c r="Y93" s="35" t="str">
        <f>VLOOKUP(Результат[[#This Row],[Тип средств]],Таблица4[],3,0)</f>
        <v>Местный бюджет</v>
      </c>
      <c r="Z93" s="35" t="str">
        <f>IF(LEFT(Результат[[#This Row],[ЦСР]],2)="06",VLOOKUP(Результат[[#This Row],[ЦСР]],Таблица3[[ЦСР]:[Пункт подпрограммы]],4,0),"")</f>
        <v>1.1.4</v>
      </c>
      <c r="AA9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35"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35" t="str">
        <f>VLOOKUP(Результат[[#This Row],[Тип средств]],Таблица4[],2,0)</f>
        <v>Бюджетные средства (Бюджет муниципального образования)</v>
      </c>
      <c r="Y94" s="35" t="str">
        <f>VLOOKUP(Результат[[#This Row],[Тип средств]],Таблица4[],3,0)</f>
        <v>Местный бюджет</v>
      </c>
      <c r="Z94" s="35" t="str">
        <f>IF(LEFT(Результат[[#This Row],[ЦСР]],2)="06",VLOOKUP(Результат[[#This Row],[ЦСР]],Таблица3[[ЦСР]:[Пункт подпрограммы]],4,0),"")</f>
        <v>1.1.4</v>
      </c>
      <c r="AA9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35"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35" t="str">
        <f>VLOOKUP(Результат[[#This Row],[Тип средств]],Таблица4[],2,0)</f>
        <v>Бюджетные средства (Бюджет муниципального образования)</v>
      </c>
      <c r="Y95" s="35" t="str">
        <f>VLOOKUP(Результат[[#This Row],[Тип средств]],Таблица4[],3,0)</f>
        <v>Местный бюджет</v>
      </c>
      <c r="Z95" s="35" t="str">
        <f>IF(LEFT(Результат[[#This Row],[ЦСР]],2)="06",VLOOKUP(Результат[[#This Row],[ЦСР]],Таблица3[[ЦСР]:[Пункт подпрограммы]],4,0),"")</f>
        <v>1.1.4</v>
      </c>
      <c r="AA9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35"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35" t="str">
        <f>VLOOKUP(Результат[[#This Row],[Тип средств]],Таблица4[],2,0)</f>
        <v>Бюджетные средства (Бюджет муниципального образования)</v>
      </c>
      <c r="Y96" s="35" t="str">
        <f>VLOOKUP(Результат[[#This Row],[Тип средств]],Таблица4[],3,0)</f>
        <v>Местный бюджет</v>
      </c>
      <c r="Z96" s="35" t="str">
        <f>IF(LEFT(Результат[[#This Row],[ЦСР]],2)="06",VLOOKUP(Результат[[#This Row],[ЦСР]],Таблица3[[ЦСР]:[Пункт подпрограммы]],4,0),"")</f>
        <v>1.1.4</v>
      </c>
      <c r="AA9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35"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35" t="str">
        <f>VLOOKUP(Результат[[#This Row],[Тип средств]],Таблица4[],2,0)</f>
        <v>Бюджетные средства (Бюджет муниципального образования)</v>
      </c>
      <c r="Y97" s="35" t="str">
        <f>VLOOKUP(Результат[[#This Row],[Тип средств]],Таблица4[],3,0)</f>
        <v>Местный бюджет</v>
      </c>
      <c r="Z97" s="35" t="str">
        <f>IF(LEFT(Результат[[#This Row],[ЦСР]],2)="06",VLOOKUP(Результат[[#This Row],[ЦСР]],Таблица3[[ЦСР]:[Пункт подпрограммы]],4,0),"")</f>
        <v>1.1.4</v>
      </c>
      <c r="AA9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35"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35" t="str">
        <f>VLOOKUP(Результат[[#This Row],[Тип средств]],Таблица4[],2,0)</f>
        <v>Бюджетные средства (Бюджет муниципального образования)</v>
      </c>
      <c r="Y98" s="35" t="str">
        <f>VLOOKUP(Результат[[#This Row],[Тип средств]],Таблица4[],3,0)</f>
        <v>Местный бюджет</v>
      </c>
      <c r="Z98" s="35" t="str">
        <f>IF(LEFT(Результат[[#This Row],[ЦСР]],2)="06",VLOOKUP(Результат[[#This Row],[ЦСР]],Таблица3[[ЦСР]:[Пункт подпрограммы]],4,0),"")</f>
        <v>1.1.4</v>
      </c>
      <c r="AA9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35"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35" t="str">
        <f>VLOOKUP(Результат[[#This Row],[Тип средств]],Таблица4[],2,0)</f>
        <v>Бюджетные средства (Бюджет муниципального образования)</v>
      </c>
      <c r="Y99" s="35" t="str">
        <f>VLOOKUP(Результат[[#This Row],[Тип средств]],Таблица4[],3,0)</f>
        <v>Местный бюджет</v>
      </c>
      <c r="Z99" s="35" t="str">
        <f>IF(LEFT(Результат[[#This Row],[ЦСР]],2)="06",VLOOKUP(Результат[[#This Row],[ЦСР]],Таблица3[[ЦСР]:[Пункт подпрограммы]],4,0),"")</f>
        <v>1.1.4</v>
      </c>
      <c r="AA9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35"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35" t="str">
        <f>VLOOKUP(Результат[[#This Row],[Тип средств]],Таблица4[],2,0)</f>
        <v>Бюджетные средства (Бюджет муниципального образования)</v>
      </c>
      <c r="Y100" s="35" t="str">
        <f>VLOOKUP(Результат[[#This Row],[Тип средств]],Таблица4[],3,0)</f>
        <v>Местный бюджет</v>
      </c>
      <c r="Z100" s="35" t="str">
        <f>IF(LEFT(Результат[[#This Row],[ЦСР]],2)="06",VLOOKUP(Результат[[#This Row],[ЦСР]],Таблица3[[ЦСР]:[Пункт подпрограммы]],4,0),"")</f>
        <v>1.1.4</v>
      </c>
      <c r="AA10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35"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35" t="str">
        <f>VLOOKUP(Результат[[#This Row],[Тип средств]],Таблица4[],2,0)</f>
        <v>Бюджетные средства (Бюджет муниципального образования)</v>
      </c>
      <c r="Y101" s="35" t="str">
        <f>VLOOKUP(Результат[[#This Row],[Тип средств]],Таблица4[],3,0)</f>
        <v>Местный бюджет</v>
      </c>
      <c r="Z101" s="35" t="str">
        <f>IF(LEFT(Результат[[#This Row],[ЦСР]],2)="06",VLOOKUP(Результат[[#This Row],[ЦСР]],Таблица3[[ЦСР]:[Пункт подпрограммы]],4,0),"")</f>
        <v>1.1.4</v>
      </c>
      <c r="AA10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35"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35" t="str">
        <f>VLOOKUP(Результат[[#This Row],[Тип средств]],Таблица4[],2,0)</f>
        <v>Бюджетные средства (Бюджет муниципального образования)</v>
      </c>
      <c r="Y102" s="35" t="str">
        <f>VLOOKUP(Результат[[#This Row],[Тип средств]],Таблица4[],3,0)</f>
        <v>Местный бюджет</v>
      </c>
      <c r="Z102" s="35" t="str">
        <f>IF(LEFT(Результат[[#This Row],[ЦСР]],2)="06",VLOOKUP(Результат[[#This Row],[ЦСР]],Таблица3[[ЦСР]:[Пункт подпрограммы]],4,0),"")</f>
        <v>1.1.4</v>
      </c>
      <c r="AA10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35"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35" t="str">
        <f>VLOOKUP(Результат[[#This Row],[Тип средств]],Таблица4[],2,0)</f>
        <v>Бюджетные средства (Бюджет муниципального образования)</v>
      </c>
      <c r="Y103" s="35" t="str">
        <f>VLOOKUP(Результат[[#This Row],[Тип средств]],Таблица4[],3,0)</f>
        <v>Местный бюджет</v>
      </c>
      <c r="Z103" s="35" t="str">
        <f>IF(LEFT(Результат[[#This Row],[ЦСР]],2)="06",VLOOKUP(Результат[[#This Row],[ЦСР]],Таблица3[[ЦСР]:[Пункт подпрограммы]],4,0),"")</f>
        <v>1.1.4</v>
      </c>
      <c r="AA10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35"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35" t="str">
        <f>VLOOKUP(Результат[[#This Row],[Тип средств]],Таблица4[],2,0)</f>
        <v>Бюджетные средства (Бюджет муниципального образования)</v>
      </c>
      <c r="Y104" s="35" t="str">
        <f>VLOOKUP(Результат[[#This Row],[Тип средств]],Таблица4[],3,0)</f>
        <v>Местный бюджет</v>
      </c>
      <c r="Z104" s="35" t="str">
        <f>IF(LEFT(Результат[[#This Row],[ЦСР]],2)="06",VLOOKUP(Результат[[#This Row],[ЦСР]],Таблица3[[ЦСР]:[Пункт подпрограммы]],4,0),"")</f>
        <v>1.1.4</v>
      </c>
      <c r="AA10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35"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35" t="str">
        <f>VLOOKUP(Результат[[#This Row],[Тип средств]],Таблица4[],2,0)</f>
        <v>Бюджетные средства (Бюджет муниципального образования)</v>
      </c>
      <c r="Y105" s="35" t="str">
        <f>VLOOKUP(Результат[[#This Row],[Тип средств]],Таблица4[],3,0)</f>
        <v>Местный бюджет</v>
      </c>
      <c r="Z105" s="35" t="str">
        <f>IF(LEFT(Результат[[#This Row],[ЦСР]],2)="06",VLOOKUP(Результат[[#This Row],[ЦСР]],Таблица3[[ЦСР]:[Пункт подпрограммы]],4,0),"")</f>
        <v>1.1.4</v>
      </c>
      <c r="AA10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35"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35" t="str">
        <f>VLOOKUP(Результат[[#This Row],[Тип средств]],Таблица4[],2,0)</f>
        <v>Бюджетные средства (Бюджет муниципального образования)</v>
      </c>
      <c r="Y106" s="35" t="str">
        <f>VLOOKUP(Результат[[#This Row],[Тип средств]],Таблица4[],3,0)</f>
        <v>Местный бюджет</v>
      </c>
      <c r="Z106" s="35" t="str">
        <f>IF(LEFT(Результат[[#This Row],[ЦСР]],2)="06",VLOOKUP(Результат[[#This Row],[ЦСР]],Таблица3[[ЦСР]:[Пункт подпрограммы]],4,0),"")</f>
        <v>1.1.4</v>
      </c>
      <c r="AA10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35"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35" t="str">
        <f>VLOOKUP(Результат[[#This Row],[Тип средств]],Таблица4[],2,0)</f>
        <v>Бюджетные средства (Бюджет муниципального образования)</v>
      </c>
      <c r="Y107" s="35" t="str">
        <f>VLOOKUP(Результат[[#This Row],[Тип средств]],Таблица4[],3,0)</f>
        <v>Местный бюджет</v>
      </c>
      <c r="Z107" s="35" t="str">
        <f>IF(LEFT(Результат[[#This Row],[ЦСР]],2)="06",VLOOKUP(Результат[[#This Row],[ЦСР]],Таблица3[[ЦСР]:[Пункт подпрограммы]],4,0),"")</f>
        <v>1.1.4</v>
      </c>
      <c r="AA10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35"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35" t="str">
        <f>VLOOKUP(Результат[[#This Row],[Тип средств]],Таблица4[],2,0)</f>
        <v>Бюджетные средства (Бюджет муниципального образования)</v>
      </c>
      <c r="Y108" s="35" t="str">
        <f>VLOOKUP(Результат[[#This Row],[Тип средств]],Таблица4[],3,0)</f>
        <v>Местный бюджет</v>
      </c>
      <c r="Z108" s="35" t="str">
        <f>IF(LEFT(Результат[[#This Row],[ЦСР]],2)="06",VLOOKUP(Результат[[#This Row],[ЦСР]],Таблица3[[ЦСР]:[Пункт подпрограммы]],4,0),"")</f>
        <v>1.1.4</v>
      </c>
      <c r="AA10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35"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35" t="str">
        <f>VLOOKUP(Результат[[#This Row],[Тип средств]],Таблица4[],2,0)</f>
        <v>Бюджетные средства (Бюджет муниципального образования)</v>
      </c>
      <c r="Y109" s="35" t="str">
        <f>VLOOKUP(Результат[[#This Row],[Тип средств]],Таблица4[],3,0)</f>
        <v>Местный бюджет</v>
      </c>
      <c r="Z109" s="35" t="str">
        <f>IF(LEFT(Результат[[#This Row],[ЦСР]],2)="06",VLOOKUP(Результат[[#This Row],[ЦСР]],Таблица3[[ЦСР]:[Пункт подпрограммы]],4,0),"")</f>
        <v>1.1.4</v>
      </c>
      <c r="AA10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35"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35" t="str">
        <f>VLOOKUP(Результат[[#This Row],[Тип средств]],Таблица4[],2,0)</f>
        <v>Бюджетные средства (Бюджет муниципального образования)</v>
      </c>
      <c r="Y110" s="35" t="str">
        <f>VLOOKUP(Результат[[#This Row],[Тип средств]],Таблица4[],3,0)</f>
        <v>Местный бюджет</v>
      </c>
      <c r="Z110" s="35" t="str">
        <f>IF(LEFT(Результат[[#This Row],[ЦСР]],2)="06",VLOOKUP(Результат[[#This Row],[ЦСР]],Таблица3[[ЦСР]:[Пункт подпрограммы]],4,0),"")</f>
        <v>1.1.4</v>
      </c>
      <c r="AA11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35"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35" t="str">
        <f>VLOOKUP(Результат[[#This Row],[Тип средств]],Таблица4[],2,0)</f>
        <v>Бюджетные средства (Бюджет муниципального образования)</v>
      </c>
      <c r="Y111" s="35" t="str">
        <f>VLOOKUP(Результат[[#This Row],[Тип средств]],Таблица4[],3,0)</f>
        <v>Местный бюджет</v>
      </c>
      <c r="Z111" s="35" t="str">
        <f>IF(LEFT(Результат[[#This Row],[ЦСР]],2)="06",VLOOKUP(Результат[[#This Row],[ЦСР]],Таблица3[[ЦСР]:[Пункт подпрограммы]],4,0),"")</f>
        <v>1.1.4</v>
      </c>
      <c r="AA11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35"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35" t="str">
        <f>VLOOKUP(Результат[[#This Row],[Тип средств]],Таблица4[],2,0)</f>
        <v>Бюджетные средства (Бюджет муниципального образования)</v>
      </c>
      <c r="Y112" s="35" t="str">
        <f>VLOOKUP(Результат[[#This Row],[Тип средств]],Таблица4[],3,0)</f>
        <v>Местный бюджет</v>
      </c>
      <c r="Z112" s="35" t="str">
        <f>IF(LEFT(Результат[[#This Row],[ЦСР]],2)="06",VLOOKUP(Результат[[#This Row],[ЦСР]],Таблица3[[ЦСР]:[Пункт подпрограммы]],4,0),"")</f>
        <v>1.1.4</v>
      </c>
      <c r="AA11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35"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35" t="str">
        <f>VLOOKUP(Результат[[#This Row],[Тип средств]],Таблица4[],2,0)</f>
        <v>Бюджетные средства (Бюджет муниципального образования)</v>
      </c>
      <c r="Y113" s="35" t="str">
        <f>VLOOKUP(Результат[[#This Row],[Тип средств]],Таблица4[],3,0)</f>
        <v>Местный бюджет</v>
      </c>
      <c r="Z113" s="35" t="str">
        <f>IF(LEFT(Результат[[#This Row],[ЦСР]],2)="06",VLOOKUP(Результат[[#This Row],[ЦСР]],Таблица3[[ЦСР]:[Пункт подпрограммы]],4,0),"")</f>
        <v>1.1.4</v>
      </c>
      <c r="AA11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35"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35" t="str">
        <f>VLOOKUP(Результат[[#This Row],[Тип средств]],Таблица4[],2,0)</f>
        <v>Бюджетные средства (Бюджет муниципального образования)</v>
      </c>
      <c r="Y114" s="35" t="str">
        <f>VLOOKUP(Результат[[#This Row],[Тип средств]],Таблица4[],3,0)</f>
        <v>Местный бюджет</v>
      </c>
      <c r="Z114" s="35" t="str">
        <f>IF(LEFT(Результат[[#This Row],[ЦСР]],2)="06",VLOOKUP(Результат[[#This Row],[ЦСР]],Таблица3[[ЦСР]:[Пункт подпрограммы]],4,0),"")</f>
        <v>1.1.4</v>
      </c>
      <c r="AA11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35"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35" t="str">
        <f>VLOOKUP(Результат[[#This Row],[Тип средств]],Таблица4[],2,0)</f>
        <v>Бюджетные средства (Бюджет муниципального образования)</v>
      </c>
      <c r="Y115" s="35" t="str">
        <f>VLOOKUP(Результат[[#This Row],[Тип средств]],Таблица4[],3,0)</f>
        <v>Местный бюджет</v>
      </c>
      <c r="Z115" s="35" t="str">
        <f>IF(LEFT(Результат[[#This Row],[ЦСР]],2)="06",VLOOKUP(Результат[[#This Row],[ЦСР]],Таблица3[[ЦСР]:[Пункт подпрограммы]],4,0),"")</f>
        <v>1.1.4</v>
      </c>
      <c r="AA11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35"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35" t="str">
        <f>VLOOKUP(Результат[[#This Row],[Тип средств]],Таблица4[],2,0)</f>
        <v>Бюджетные средства (Бюджет муниципального образования)</v>
      </c>
      <c r="Y116" s="35" t="str">
        <f>VLOOKUP(Результат[[#This Row],[Тип средств]],Таблица4[],3,0)</f>
        <v>Местный бюджет</v>
      </c>
      <c r="Z116" s="35" t="str">
        <f>IF(LEFT(Результат[[#This Row],[ЦСР]],2)="06",VLOOKUP(Результат[[#This Row],[ЦСР]],Таблица3[[ЦСР]:[Пункт подпрограммы]],4,0),"")</f>
        <v>1.1.4</v>
      </c>
      <c r="AA11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35"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35" t="str">
        <f>VLOOKUP(Результат[[#This Row],[Тип средств]],Таблица4[],2,0)</f>
        <v>Бюджетные средства (Бюджет муниципального образования)</v>
      </c>
      <c r="Y117" s="35" t="str">
        <f>VLOOKUP(Результат[[#This Row],[Тип средств]],Таблица4[],3,0)</f>
        <v>Местный бюджет</v>
      </c>
      <c r="Z117" s="35" t="str">
        <f>IF(LEFT(Результат[[#This Row],[ЦСР]],2)="06",VLOOKUP(Результат[[#This Row],[ЦСР]],Таблица3[[ЦСР]:[Пункт подпрограммы]],4,0),"")</f>
        <v>1.1.4</v>
      </c>
      <c r="AA11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35"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35" t="str">
        <f>VLOOKUP(Результат[[#This Row],[Тип средств]],Таблица4[],2,0)</f>
        <v>Бюджетные средства (Бюджет муниципального образования)</v>
      </c>
      <c r="Y118" s="35" t="str">
        <f>VLOOKUP(Результат[[#This Row],[Тип средств]],Таблица4[],3,0)</f>
        <v>Местный бюджет</v>
      </c>
      <c r="Z118" s="35" t="str">
        <f>IF(LEFT(Результат[[#This Row],[ЦСР]],2)="06",VLOOKUP(Результат[[#This Row],[ЦСР]],Таблица3[[ЦСР]:[Пункт подпрограммы]],4,0),"")</f>
        <v>1.1.4</v>
      </c>
      <c r="AA11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35"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35" t="str">
        <f>VLOOKUP(Результат[[#This Row],[Тип средств]],Таблица4[],2,0)</f>
        <v>Бюджетные средства (Бюджет муниципального образования)</v>
      </c>
      <c r="Y119" s="35" t="str">
        <f>VLOOKUP(Результат[[#This Row],[Тип средств]],Таблица4[],3,0)</f>
        <v>Местный бюджет</v>
      </c>
      <c r="Z119" s="35" t="str">
        <f>IF(LEFT(Результат[[#This Row],[ЦСР]],2)="06",VLOOKUP(Результат[[#This Row],[ЦСР]],Таблица3[[ЦСР]:[Пункт подпрограммы]],4,0),"")</f>
        <v>1.1.4</v>
      </c>
      <c r="AA11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35"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35" t="str">
        <f>VLOOKUP(Результат[[#This Row],[Тип средств]],Таблица4[],2,0)</f>
        <v>Бюджетные средства (Бюджет муниципального образования)</v>
      </c>
      <c r="Y120" s="35" t="str">
        <f>VLOOKUP(Результат[[#This Row],[Тип средств]],Таблица4[],3,0)</f>
        <v>Местный бюджет</v>
      </c>
      <c r="Z120" s="35" t="str">
        <f>IF(LEFT(Результат[[#This Row],[ЦСР]],2)="06",VLOOKUP(Результат[[#This Row],[ЦСР]],Таблица3[[ЦСР]:[Пункт подпрограммы]],4,0),"")</f>
        <v>1.1.4</v>
      </c>
      <c r="AA12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35"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35" t="str">
        <f>VLOOKUP(Результат[[#This Row],[Тип средств]],Таблица4[],2,0)</f>
        <v>Бюджетные средства (Бюджет муниципального образования)</v>
      </c>
      <c r="Y121" s="35" t="str">
        <f>VLOOKUP(Результат[[#This Row],[Тип средств]],Таблица4[],3,0)</f>
        <v>Местный бюджет</v>
      </c>
      <c r="Z121" s="35" t="str">
        <f>IF(LEFT(Результат[[#This Row],[ЦСР]],2)="06",VLOOKUP(Результат[[#This Row],[ЦСР]],Таблица3[[ЦСР]:[Пункт подпрограммы]],4,0),"")</f>
        <v>1.1.4</v>
      </c>
      <c r="AA12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35"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35" t="str">
        <f>VLOOKUP(Результат[[#This Row],[Тип средств]],Таблица4[],2,0)</f>
        <v>Бюджетные средства (Бюджет муниципального образования)</v>
      </c>
      <c r="Y122" s="35" t="str">
        <f>VLOOKUP(Результат[[#This Row],[Тип средств]],Таблица4[],3,0)</f>
        <v>Местный бюджет</v>
      </c>
      <c r="Z122" s="35" t="str">
        <f>IF(LEFT(Результат[[#This Row],[ЦСР]],2)="06",VLOOKUP(Результат[[#This Row],[ЦСР]],Таблица3[[ЦСР]:[Пункт подпрограммы]],4,0),"")</f>
        <v>1.1.4</v>
      </c>
      <c r="AA12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35"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35" t="str">
        <f>VLOOKUP(Результат[[#This Row],[Тип средств]],Таблица4[],2,0)</f>
        <v>Бюджетные средства (Бюджет муниципального образования)</v>
      </c>
      <c r="Y123" s="35" t="str">
        <f>VLOOKUP(Результат[[#This Row],[Тип средств]],Таблица4[],3,0)</f>
        <v>Местный бюджет</v>
      </c>
      <c r="Z123" s="35" t="str">
        <f>IF(LEFT(Результат[[#This Row],[ЦСР]],2)="06",VLOOKUP(Результат[[#This Row],[ЦСР]],Таблица3[[ЦСР]:[Пункт подпрограммы]],4,0),"")</f>
        <v>1.1.4</v>
      </c>
      <c r="AA12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35"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35" t="str">
        <f>VLOOKUP(Результат[[#This Row],[Тип средств]],Таблица4[],2,0)</f>
        <v>Бюджетные средства (Бюджет муниципального образования)</v>
      </c>
      <c r="Y124" s="35" t="str">
        <f>VLOOKUP(Результат[[#This Row],[Тип средств]],Таблица4[],3,0)</f>
        <v>Местный бюджет</v>
      </c>
      <c r="Z124" s="35" t="str">
        <f>IF(LEFT(Результат[[#This Row],[ЦСР]],2)="06",VLOOKUP(Результат[[#This Row],[ЦСР]],Таблица3[[ЦСР]:[Пункт подпрограммы]],4,0),"")</f>
        <v>1.1.4</v>
      </c>
      <c r="AA12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35"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35" t="str">
        <f>VLOOKUP(Результат[[#This Row],[Тип средств]],Таблица4[],2,0)</f>
        <v>Бюджетные средства (Бюджет муниципального образования)</v>
      </c>
      <c r="Y125" s="35" t="str">
        <f>VLOOKUP(Результат[[#This Row],[Тип средств]],Таблица4[],3,0)</f>
        <v>Местный бюджет</v>
      </c>
      <c r="Z125" s="35" t="str">
        <f>IF(LEFT(Результат[[#This Row],[ЦСР]],2)="06",VLOOKUP(Результат[[#This Row],[ЦСР]],Таблица3[[ЦСР]:[Пункт подпрограммы]],4,0),"")</f>
        <v>1.1.4</v>
      </c>
      <c r="AA12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35"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35" t="str">
        <f>VLOOKUP(Результат[[#This Row],[Тип средств]],Таблица4[],2,0)</f>
        <v>Бюджетные средства (Бюджет муниципального образования)</v>
      </c>
      <c r="Y126" s="35" t="str">
        <f>VLOOKUP(Результат[[#This Row],[Тип средств]],Таблица4[],3,0)</f>
        <v>Местный бюджет</v>
      </c>
      <c r="Z126" s="35" t="str">
        <f>IF(LEFT(Результат[[#This Row],[ЦСР]],2)="06",VLOOKUP(Результат[[#This Row],[ЦСР]],Таблица3[[ЦСР]:[Пункт подпрограммы]],4,0),"")</f>
        <v>1.1.4</v>
      </c>
      <c r="AA12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35"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35" t="str">
        <f>VLOOKUP(Результат[[#This Row],[Тип средств]],Таблица4[],2,0)</f>
        <v>Бюджетные средства (Бюджет муниципального образования)</v>
      </c>
      <c r="Y127" s="35" t="str">
        <f>VLOOKUP(Результат[[#This Row],[Тип средств]],Таблица4[],3,0)</f>
        <v>Местный бюджет</v>
      </c>
      <c r="Z127" s="35" t="str">
        <f>IF(LEFT(Результат[[#This Row],[ЦСР]],2)="06",VLOOKUP(Результат[[#This Row],[ЦСР]],Таблица3[[ЦСР]:[Пункт подпрограммы]],4,0),"")</f>
        <v>1.1.4</v>
      </c>
      <c r="AA12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35"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35" t="str">
        <f>VLOOKUP(Результат[[#This Row],[Тип средств]],Таблица4[],2,0)</f>
        <v>Бюджетные средства (Бюджет муниципального образования)</v>
      </c>
      <c r="Y128" s="35" t="str">
        <f>VLOOKUP(Результат[[#This Row],[Тип средств]],Таблица4[],3,0)</f>
        <v>Местный бюджет</v>
      </c>
      <c r="Z128" s="35" t="str">
        <f>IF(LEFT(Результат[[#This Row],[ЦСР]],2)="06",VLOOKUP(Результат[[#This Row],[ЦСР]],Таблица3[[ЦСР]:[Пункт подпрограммы]],4,0),"")</f>
        <v>1.1.4</v>
      </c>
      <c r="AA12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35"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35" t="str">
        <f>VLOOKUP(Результат[[#This Row],[Тип средств]],Таблица4[],2,0)</f>
        <v>Бюджетные средства (Бюджет муниципального образования)</v>
      </c>
      <c r="Y129" s="35" t="str">
        <f>VLOOKUP(Результат[[#This Row],[Тип средств]],Таблица4[],3,0)</f>
        <v>Местный бюджет</v>
      </c>
      <c r="Z129" s="35" t="str">
        <f>IF(LEFT(Результат[[#This Row],[ЦСР]],2)="06",VLOOKUP(Результат[[#This Row],[ЦСР]],Таблица3[[ЦСР]:[Пункт подпрограммы]],4,0),"")</f>
        <v>1.1.4</v>
      </c>
      <c r="AA12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35"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35" t="str">
        <f>VLOOKUP(Результат[[#This Row],[Тип средств]],Таблица4[],2,0)</f>
        <v>Бюджетные средства (Бюджет муниципального образования)</v>
      </c>
      <c r="Y130" s="35" t="str">
        <f>VLOOKUP(Результат[[#This Row],[Тип средств]],Таблица4[],3,0)</f>
        <v>Местный бюджет</v>
      </c>
      <c r="Z130" s="35" t="str">
        <f>IF(LEFT(Результат[[#This Row],[ЦСР]],2)="06",VLOOKUP(Результат[[#This Row],[ЦСР]],Таблица3[[ЦСР]:[Пункт подпрограммы]],4,0),"")</f>
        <v>1.1.4</v>
      </c>
      <c r="AA13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35"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35" t="str">
        <f>VLOOKUP(Результат[[#This Row],[Тип средств]],Таблица4[],2,0)</f>
        <v>Бюджетные средства (Бюджет муниципального образования)</v>
      </c>
      <c r="Y131" s="35" t="str">
        <f>VLOOKUP(Результат[[#This Row],[Тип средств]],Таблица4[],3,0)</f>
        <v>Местный бюджет</v>
      </c>
      <c r="Z131" s="35" t="str">
        <f>IF(LEFT(Результат[[#This Row],[ЦСР]],2)="06",VLOOKUP(Результат[[#This Row],[ЦСР]],Таблица3[[ЦСР]:[Пункт подпрограммы]],4,0),"")</f>
        <v>1.1.4</v>
      </c>
      <c r="AA13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35"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35" t="str">
        <f>VLOOKUP(Результат[[#This Row],[Тип средств]],Таблица4[],2,0)</f>
        <v>Бюджетные средства (Бюджет муниципального образования)</v>
      </c>
      <c r="Y132" s="35" t="str">
        <f>VLOOKUP(Результат[[#This Row],[Тип средств]],Таблица4[],3,0)</f>
        <v>Местный бюджет</v>
      </c>
      <c r="Z132" s="35" t="str">
        <f>IF(LEFT(Результат[[#This Row],[ЦСР]],2)="06",VLOOKUP(Результат[[#This Row],[ЦСР]],Таблица3[[ЦСР]:[Пункт подпрограммы]],4,0),"")</f>
        <v>1.1.4</v>
      </c>
      <c r="AA13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35"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35" t="str">
        <f>VLOOKUP(Результат[[#This Row],[Тип средств]],Таблица4[],2,0)</f>
        <v>Бюджетные средства (Бюджет муниципального образования)</v>
      </c>
      <c r="Y133" s="35" t="str">
        <f>VLOOKUP(Результат[[#This Row],[Тип средств]],Таблица4[],3,0)</f>
        <v>Местный бюджет</v>
      </c>
      <c r="Z133" s="35" t="str">
        <f>IF(LEFT(Результат[[#This Row],[ЦСР]],2)="06",VLOOKUP(Результат[[#This Row],[ЦСР]],Таблица3[[ЦСР]:[Пункт подпрограммы]],4,0),"")</f>
        <v>1.1.4</v>
      </c>
      <c r="AA13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35"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35" t="str">
        <f>VLOOKUP(Результат[[#This Row],[Тип средств]],Таблица4[],2,0)</f>
        <v>Бюджетные средства (Бюджет муниципального образования)</v>
      </c>
      <c r="Y134" s="35" t="str">
        <f>VLOOKUP(Результат[[#This Row],[Тип средств]],Таблица4[],3,0)</f>
        <v>Местный бюджет</v>
      </c>
      <c r="Z134" s="35" t="str">
        <f>IF(LEFT(Результат[[#This Row],[ЦСР]],2)="06",VLOOKUP(Результат[[#This Row],[ЦСР]],Таблица3[[ЦСР]:[Пункт подпрограммы]],4,0),"")</f>
        <v>1.1.4</v>
      </c>
      <c r="AA13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35"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35" t="str">
        <f>VLOOKUP(Результат[[#This Row],[Тип средств]],Таблица4[],2,0)</f>
        <v>Бюджетные средства (Бюджет муниципального образования)</v>
      </c>
      <c r="Y135" s="35" t="str">
        <f>VLOOKUP(Результат[[#This Row],[Тип средств]],Таблица4[],3,0)</f>
        <v>Местный бюджет</v>
      </c>
      <c r="Z135" s="35" t="str">
        <f>IF(LEFT(Результат[[#This Row],[ЦСР]],2)="06",VLOOKUP(Результат[[#This Row],[ЦСР]],Таблица3[[ЦСР]:[Пункт подпрограммы]],4,0),"")</f>
        <v>1.1.4</v>
      </c>
      <c r="AA13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35"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35" t="str">
        <f>VLOOKUP(Результат[[#This Row],[Тип средств]],Таблица4[],2,0)</f>
        <v>Бюджетные средства (Бюджет муниципального образования)</v>
      </c>
      <c r="Y136" s="35" t="str">
        <f>VLOOKUP(Результат[[#This Row],[Тип средств]],Таблица4[],3,0)</f>
        <v>Местный бюджет</v>
      </c>
      <c r="Z136" s="35" t="str">
        <f>IF(LEFT(Результат[[#This Row],[ЦСР]],2)="06",VLOOKUP(Результат[[#This Row],[ЦСР]],Таблица3[[ЦСР]:[Пункт подпрограммы]],4,0),"")</f>
        <v>1.1.4</v>
      </c>
      <c r="AA13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35"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35" t="str">
        <f>VLOOKUP(Результат[[#This Row],[Тип средств]],Таблица4[],2,0)</f>
        <v>Бюджетные средства (Бюджет муниципального образования)</v>
      </c>
      <c r="Y137" s="35" t="str">
        <f>VLOOKUP(Результат[[#This Row],[Тип средств]],Таблица4[],3,0)</f>
        <v>Местный бюджет</v>
      </c>
      <c r="Z137" s="35" t="str">
        <f>IF(LEFT(Результат[[#This Row],[ЦСР]],2)="06",VLOOKUP(Результат[[#This Row],[ЦСР]],Таблица3[[ЦСР]:[Пункт подпрограммы]],4,0),"")</f>
        <v>1.1.4</v>
      </c>
      <c r="AA13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35"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35" t="str">
        <f>VLOOKUP(Результат[[#This Row],[Тип средств]],Таблица4[],2,0)</f>
        <v>Бюджетные средства (Бюджет муниципального образования)</v>
      </c>
      <c r="Y138" s="35" t="str">
        <f>VLOOKUP(Результат[[#This Row],[Тип средств]],Таблица4[],3,0)</f>
        <v>Местный бюджет</v>
      </c>
      <c r="Z138" s="35" t="str">
        <f>IF(LEFT(Результат[[#This Row],[ЦСР]],2)="06",VLOOKUP(Результат[[#This Row],[ЦСР]],Таблица3[[ЦСР]:[Пункт подпрограммы]],4,0),"")</f>
        <v>1.1.4</v>
      </c>
      <c r="AA13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35"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35" t="str">
        <f>VLOOKUP(Результат[[#This Row],[Тип средств]],Таблица4[],2,0)</f>
        <v>Бюджетные средства (Бюджет муниципального образования)</v>
      </c>
      <c r="Y139" s="35" t="str">
        <f>VLOOKUP(Результат[[#This Row],[Тип средств]],Таблица4[],3,0)</f>
        <v>Местный бюджет</v>
      </c>
      <c r="Z139" s="35" t="str">
        <f>IF(LEFT(Результат[[#This Row],[ЦСР]],2)="06",VLOOKUP(Результат[[#This Row],[ЦСР]],Таблица3[[ЦСР]:[Пункт подпрограммы]],4,0),"")</f>
        <v>1.1.4</v>
      </c>
      <c r="AA13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35"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35" t="str">
        <f>VLOOKUP(Результат[[#This Row],[Тип средств]],Таблица4[],2,0)</f>
        <v>Бюджетные средства (Бюджет муниципального образования)</v>
      </c>
      <c r="Y140" s="35" t="str">
        <f>VLOOKUP(Результат[[#This Row],[Тип средств]],Таблица4[],3,0)</f>
        <v>Местный бюджет</v>
      </c>
      <c r="Z140" s="35" t="str">
        <f>IF(LEFT(Результат[[#This Row],[ЦСР]],2)="06",VLOOKUP(Результат[[#This Row],[ЦСР]],Таблица3[[ЦСР]:[Пункт подпрограммы]],4,0),"")</f>
        <v>1.1.4</v>
      </c>
      <c r="AA14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35"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35" t="str">
        <f>VLOOKUP(Результат[[#This Row],[Тип средств]],Таблица4[],2,0)</f>
        <v>Бюджетные средства (Бюджет муниципального образования)</v>
      </c>
      <c r="Y141" s="35" t="str">
        <f>VLOOKUP(Результат[[#This Row],[Тип средств]],Таблица4[],3,0)</f>
        <v>Местный бюджет</v>
      </c>
      <c r="Z141" s="35" t="str">
        <f>IF(LEFT(Результат[[#This Row],[ЦСР]],2)="06",VLOOKUP(Результат[[#This Row],[ЦСР]],Таблица3[[ЦСР]:[Пункт подпрограммы]],4,0),"")</f>
        <v>1.1.4</v>
      </c>
      <c r="AA14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35"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35" t="str">
        <f>VLOOKUP(Результат[[#This Row],[Тип средств]],Таблица4[],2,0)</f>
        <v>Бюджетные средства (Бюджет муниципального образования)</v>
      </c>
      <c r="Y142" s="35" t="str">
        <f>VLOOKUP(Результат[[#This Row],[Тип средств]],Таблица4[],3,0)</f>
        <v>Местный бюджет</v>
      </c>
      <c r="Z142" s="35" t="str">
        <f>IF(LEFT(Результат[[#This Row],[ЦСР]],2)="06",VLOOKUP(Результат[[#This Row],[ЦСР]],Таблица3[[ЦСР]:[Пункт подпрограммы]],4,0),"")</f>
        <v>1.1.4</v>
      </c>
      <c r="AA14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35"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35" t="str">
        <f>VLOOKUP(Результат[[#This Row],[Тип средств]],Таблица4[],2,0)</f>
        <v>Бюджетные средства (Бюджет муниципального образования)</v>
      </c>
      <c r="Y143" s="35" t="str">
        <f>VLOOKUP(Результат[[#This Row],[Тип средств]],Таблица4[],3,0)</f>
        <v>Местный бюджет</v>
      </c>
      <c r="Z143" s="35" t="str">
        <f>IF(LEFT(Результат[[#This Row],[ЦСР]],2)="06",VLOOKUP(Результат[[#This Row],[ЦСР]],Таблица3[[ЦСР]:[Пункт подпрограммы]],4,0),"")</f>
        <v>1.1.4</v>
      </c>
      <c r="AA14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35"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35" t="str">
        <f>VLOOKUP(Результат[[#This Row],[Тип средств]],Таблица4[],2,0)</f>
        <v>Бюджетные средства (Бюджет муниципального образования)</v>
      </c>
      <c r="Y144" s="35" t="str">
        <f>VLOOKUP(Результат[[#This Row],[Тип средств]],Таблица4[],3,0)</f>
        <v>Местный бюджет</v>
      </c>
      <c r="Z144" s="35" t="str">
        <f>IF(LEFT(Результат[[#This Row],[ЦСР]],2)="06",VLOOKUP(Результат[[#This Row],[ЦСР]],Таблица3[[ЦСР]:[Пункт подпрограммы]],4,0),"")</f>
        <v>1.1.4</v>
      </c>
      <c r="AA14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35"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35" t="str">
        <f>VLOOKUP(Результат[[#This Row],[Тип средств]],Таблица4[],2,0)</f>
        <v>Бюджетные средства (Бюджет муниципального образования)</v>
      </c>
      <c r="Y145" s="35" t="str">
        <f>VLOOKUP(Результат[[#This Row],[Тип средств]],Таблица4[],3,0)</f>
        <v>Местный бюджет</v>
      </c>
      <c r="Z145" s="35" t="str">
        <f>IF(LEFT(Результат[[#This Row],[ЦСР]],2)="06",VLOOKUP(Результат[[#This Row],[ЦСР]],Таблица3[[ЦСР]:[Пункт подпрограммы]],4,0),"")</f>
        <v>1.1.4</v>
      </c>
      <c r="AA14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35"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35" t="str">
        <f>VLOOKUP(Результат[[#This Row],[Тип средств]],Таблица4[],2,0)</f>
        <v>Бюджетные средства (Бюджет муниципального образования)</v>
      </c>
      <c r="Y146" s="35" t="str">
        <f>VLOOKUP(Результат[[#This Row],[Тип средств]],Таблица4[],3,0)</f>
        <v>Местный бюджет</v>
      </c>
      <c r="Z146" s="35" t="str">
        <f>IF(LEFT(Результат[[#This Row],[ЦСР]],2)="06",VLOOKUP(Результат[[#This Row],[ЦСР]],Таблица3[[ЦСР]:[Пункт подпрограммы]],4,0),"")</f>
        <v>1.1.4</v>
      </c>
      <c r="AA14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35"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35" t="str">
        <f>VLOOKUP(Результат[[#This Row],[Тип средств]],Таблица4[],2,0)</f>
        <v>Бюджетные средства (Бюджет муниципального образования)</v>
      </c>
      <c r="Y147" s="35" t="str">
        <f>VLOOKUP(Результат[[#This Row],[Тип средств]],Таблица4[],3,0)</f>
        <v>Местный бюджет</v>
      </c>
      <c r="Z147" s="35" t="str">
        <f>IF(LEFT(Результат[[#This Row],[ЦСР]],2)="06",VLOOKUP(Результат[[#This Row],[ЦСР]],Таблица3[[ЦСР]:[Пункт подпрограммы]],4,0),"")</f>
        <v>1.1.4</v>
      </c>
      <c r="AA14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35"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35" t="str">
        <f>VLOOKUP(Результат[[#This Row],[Тип средств]],Таблица4[],2,0)</f>
        <v>Бюджетные средства (Бюджет муниципального образования)</v>
      </c>
      <c r="Y148" s="35" t="str">
        <f>VLOOKUP(Результат[[#This Row],[Тип средств]],Таблица4[],3,0)</f>
        <v>Местный бюджет</v>
      </c>
      <c r="Z148" s="35" t="str">
        <f>IF(LEFT(Результат[[#This Row],[ЦСР]],2)="06",VLOOKUP(Результат[[#This Row],[ЦСР]],Таблица3[[ЦСР]:[Пункт подпрограммы]],4,0),"")</f>
        <v>1.1.4</v>
      </c>
      <c r="AA14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35"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35" t="str">
        <f>VLOOKUP(Результат[[#This Row],[Тип средств]],Таблица4[],2,0)</f>
        <v>Бюджетные средства (Бюджет муниципального образования)</v>
      </c>
      <c r="Y149" s="35" t="str">
        <f>VLOOKUP(Результат[[#This Row],[Тип средств]],Таблица4[],3,0)</f>
        <v>Местный бюджет</v>
      </c>
      <c r="Z149" s="35" t="str">
        <f>IF(LEFT(Результат[[#This Row],[ЦСР]],2)="06",VLOOKUP(Результат[[#This Row],[ЦСР]],Таблица3[[ЦСР]:[Пункт подпрограммы]],4,0),"")</f>
        <v>1.1.4</v>
      </c>
      <c r="AA14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35"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35" t="str">
        <f>VLOOKUP(Результат[[#This Row],[Тип средств]],Таблица4[],2,0)</f>
        <v>Бюджетные средства (Бюджет муниципального образования)</v>
      </c>
      <c r="Y150" s="35" t="str">
        <f>VLOOKUP(Результат[[#This Row],[Тип средств]],Таблица4[],3,0)</f>
        <v>Местный бюджет</v>
      </c>
      <c r="Z150" s="35" t="str">
        <f>IF(LEFT(Результат[[#This Row],[ЦСР]],2)="06",VLOOKUP(Результат[[#This Row],[ЦСР]],Таблица3[[ЦСР]:[Пункт подпрограммы]],4,0),"")</f>
        <v>1.1.4</v>
      </c>
      <c r="AA15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35"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35" t="str">
        <f>VLOOKUP(Результат[[#This Row],[Тип средств]],Таблица4[],2,0)</f>
        <v>Бюджетные средства (Бюджет муниципального образования)</v>
      </c>
      <c r="Y151" s="35" t="str">
        <f>VLOOKUP(Результат[[#This Row],[Тип средств]],Таблица4[],3,0)</f>
        <v>Местный бюджет</v>
      </c>
      <c r="Z151" s="35" t="str">
        <f>IF(LEFT(Результат[[#This Row],[ЦСР]],2)="06",VLOOKUP(Результат[[#This Row],[ЦСР]],Таблица3[[ЦСР]:[Пункт подпрограммы]],4,0),"")</f>
        <v>1.1.4</v>
      </c>
      <c r="AA15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35"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35" t="str">
        <f>VLOOKUP(Результат[[#This Row],[Тип средств]],Таблица4[],2,0)</f>
        <v>Бюджетные средства (Бюджет муниципального образования)</v>
      </c>
      <c r="Y152" s="35" t="str">
        <f>VLOOKUP(Результат[[#This Row],[Тип средств]],Таблица4[],3,0)</f>
        <v>Местный бюджет</v>
      </c>
      <c r="Z152" s="35" t="str">
        <f>IF(LEFT(Результат[[#This Row],[ЦСР]],2)="06",VLOOKUP(Результат[[#This Row],[ЦСР]],Таблица3[[ЦСР]:[Пункт подпрограммы]],4,0),"")</f>
        <v>1.1.4</v>
      </c>
      <c r="AA15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35"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35" t="str">
        <f>VLOOKUP(Результат[[#This Row],[Тип средств]],Таблица4[],2,0)</f>
        <v>Бюджетные средства (Бюджет муниципального образования)</v>
      </c>
      <c r="Y153" s="35" t="str">
        <f>VLOOKUP(Результат[[#This Row],[Тип средств]],Таблица4[],3,0)</f>
        <v>Местный бюджет</v>
      </c>
      <c r="Z153" s="35" t="str">
        <f>IF(LEFT(Результат[[#This Row],[ЦСР]],2)="06",VLOOKUP(Результат[[#This Row],[ЦСР]],Таблица3[[ЦСР]:[Пункт подпрограммы]],4,0),"")</f>
        <v>1.1.4</v>
      </c>
      <c r="AA15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35"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35" t="str">
        <f>VLOOKUP(Результат[[#This Row],[Тип средств]],Таблица4[],2,0)</f>
        <v>Бюджетные средства (Бюджет муниципального образования)</v>
      </c>
      <c r="Y154" s="35" t="str">
        <f>VLOOKUP(Результат[[#This Row],[Тип средств]],Таблица4[],3,0)</f>
        <v>Местный бюджет</v>
      </c>
      <c r="Z154" s="35" t="str">
        <f>IF(LEFT(Результат[[#This Row],[ЦСР]],2)="06",VLOOKUP(Результат[[#This Row],[ЦСР]],Таблица3[[ЦСР]:[Пункт подпрограммы]],4,0),"")</f>
        <v>1.1.4</v>
      </c>
      <c r="AA15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35"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35" t="str">
        <f>VLOOKUP(Результат[[#This Row],[Тип средств]],Таблица4[],2,0)</f>
        <v>Бюджетные средства (Бюджет муниципального образования)</v>
      </c>
      <c r="Y155" s="35" t="str">
        <f>VLOOKUP(Результат[[#This Row],[Тип средств]],Таблица4[],3,0)</f>
        <v>Местный бюджет</v>
      </c>
      <c r="Z155" s="35" t="str">
        <f>IF(LEFT(Результат[[#This Row],[ЦСР]],2)="06",VLOOKUP(Результат[[#This Row],[ЦСР]],Таблица3[[ЦСР]:[Пункт подпрограммы]],4,0),"")</f>
        <v>1.1.4</v>
      </c>
      <c r="AA15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35"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35" t="str">
        <f>VLOOKUP(Результат[[#This Row],[Тип средств]],Таблица4[],2,0)</f>
        <v>Бюджетные средства (Бюджет муниципального образования)</v>
      </c>
      <c r="Y156" s="35" t="str">
        <f>VLOOKUP(Результат[[#This Row],[Тип средств]],Таблица4[],3,0)</f>
        <v>Местный бюджет</v>
      </c>
      <c r="Z156" s="35" t="str">
        <f>IF(LEFT(Результат[[#This Row],[ЦСР]],2)="06",VLOOKUP(Результат[[#This Row],[ЦСР]],Таблица3[[ЦСР]:[Пункт подпрограммы]],4,0),"")</f>
        <v>1.1.4</v>
      </c>
      <c r="AA15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35"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35" t="str">
        <f>VLOOKUP(Результат[[#This Row],[Тип средств]],Таблица4[],2,0)</f>
        <v>Бюджетные средства (Бюджет муниципального образования)</v>
      </c>
      <c r="Y157" s="35" t="str">
        <f>VLOOKUP(Результат[[#This Row],[Тип средств]],Таблица4[],3,0)</f>
        <v>Местный бюджет</v>
      </c>
      <c r="Z157" s="35" t="str">
        <f>IF(LEFT(Результат[[#This Row],[ЦСР]],2)="06",VLOOKUP(Результат[[#This Row],[ЦСР]],Таблица3[[ЦСР]:[Пункт подпрограммы]],4,0),"")</f>
        <v>1.1.4</v>
      </c>
      <c r="AA15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35"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35" t="str">
        <f>VLOOKUP(Результат[[#This Row],[Тип средств]],Таблица4[],2,0)</f>
        <v>Бюджетные средства (Бюджет муниципального образования)</v>
      </c>
      <c r="Y158" s="35" t="str">
        <f>VLOOKUP(Результат[[#This Row],[Тип средств]],Таблица4[],3,0)</f>
        <v>Местный бюджет</v>
      </c>
      <c r="Z158" s="35" t="str">
        <f>IF(LEFT(Результат[[#This Row],[ЦСР]],2)="06",VLOOKUP(Результат[[#This Row],[ЦСР]],Таблица3[[ЦСР]:[Пункт подпрограммы]],4,0),"")</f>
        <v>1.1.4</v>
      </c>
      <c r="AA15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35"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35" t="str">
        <f>VLOOKUP(Результат[[#This Row],[Тип средств]],Таблица4[],2,0)</f>
        <v>Бюджетные средства (Бюджет муниципального образования)</v>
      </c>
      <c r="Y159" s="35" t="str">
        <f>VLOOKUP(Результат[[#This Row],[Тип средств]],Таблица4[],3,0)</f>
        <v>Местный бюджет</v>
      </c>
      <c r="Z159" s="35" t="str">
        <f>IF(LEFT(Результат[[#This Row],[ЦСР]],2)="06",VLOOKUP(Результат[[#This Row],[ЦСР]],Таблица3[[ЦСР]:[Пункт подпрограммы]],4,0),"")</f>
        <v>1.1.4</v>
      </c>
      <c r="AA15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35"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35" t="str">
        <f>VLOOKUP(Результат[[#This Row],[Тип средств]],Таблица4[],2,0)</f>
        <v>Бюджетные средства (Бюджет муниципального образования)</v>
      </c>
      <c r="Y160" s="35" t="str">
        <f>VLOOKUP(Результат[[#This Row],[Тип средств]],Таблица4[],3,0)</f>
        <v>Местный бюджет</v>
      </c>
      <c r="Z160" s="35" t="str">
        <f>IF(LEFT(Результат[[#This Row],[ЦСР]],2)="06",VLOOKUP(Результат[[#This Row],[ЦСР]],Таблица3[[ЦСР]:[Пункт подпрограммы]],4,0),"")</f>
        <v>1.1.4</v>
      </c>
      <c r="AA16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35"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35" t="str">
        <f>VLOOKUP(Результат[[#This Row],[Тип средств]],Таблица4[],2,0)</f>
        <v>Бюджетные средства (Бюджет муниципального образования)</v>
      </c>
      <c r="Y161" s="35" t="str">
        <f>VLOOKUP(Результат[[#This Row],[Тип средств]],Таблица4[],3,0)</f>
        <v>Местный бюджет</v>
      </c>
      <c r="Z161" s="35" t="str">
        <f>IF(LEFT(Результат[[#This Row],[ЦСР]],2)="06",VLOOKUP(Результат[[#This Row],[ЦСР]],Таблица3[[ЦСР]:[Пункт подпрограммы]],4,0),"")</f>
        <v>1.1.4</v>
      </c>
      <c r="AA16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35"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35" t="str">
        <f>VLOOKUP(Результат[[#This Row],[Тип средств]],Таблица4[],2,0)</f>
        <v>Бюджетные средства (Бюджет муниципального образования)</v>
      </c>
      <c r="Y162" s="35" t="str">
        <f>VLOOKUP(Результат[[#This Row],[Тип средств]],Таблица4[],3,0)</f>
        <v>Местный бюджет</v>
      </c>
      <c r="Z162" s="35" t="str">
        <f>IF(LEFT(Результат[[#This Row],[ЦСР]],2)="06",VLOOKUP(Результат[[#This Row],[ЦСР]],Таблица3[[ЦСР]:[Пункт подпрограммы]],4,0),"")</f>
        <v>1.1.4</v>
      </c>
      <c r="AA16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35"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35" t="str">
        <f>VLOOKUP(Результат[[#This Row],[Тип средств]],Таблица4[],2,0)</f>
        <v>Бюджетные средства (Бюджет муниципального образования)</v>
      </c>
      <c r="Y163" s="35" t="str">
        <f>VLOOKUP(Результат[[#This Row],[Тип средств]],Таблица4[],3,0)</f>
        <v>Местный бюджет</v>
      </c>
      <c r="Z163" s="35" t="str">
        <f>IF(LEFT(Результат[[#This Row],[ЦСР]],2)="06",VLOOKUP(Результат[[#This Row],[ЦСР]],Таблица3[[ЦСР]:[Пункт подпрограммы]],4,0),"")</f>
        <v>1.1.4</v>
      </c>
      <c r="AA16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35"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35" t="str">
        <f>VLOOKUP(Результат[[#This Row],[Тип средств]],Таблица4[],2,0)</f>
        <v>Бюджетные средства (Бюджет муниципального образования)</v>
      </c>
      <c r="Y164" s="35" t="str">
        <f>VLOOKUP(Результат[[#This Row],[Тип средств]],Таблица4[],3,0)</f>
        <v>Местный бюджет</v>
      </c>
      <c r="Z164" s="35" t="str">
        <f>IF(LEFT(Результат[[#This Row],[ЦСР]],2)="06",VLOOKUP(Результат[[#This Row],[ЦСР]],Таблица3[[ЦСР]:[Пункт подпрограммы]],4,0),"")</f>
        <v>1.1.4</v>
      </c>
      <c r="AA16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35"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35" t="str">
        <f>VLOOKUP(Результат[[#This Row],[Тип средств]],Таблица4[],2,0)</f>
        <v>Бюджетные средства (Бюджет муниципального образования)</v>
      </c>
      <c r="Y165" s="35" t="str">
        <f>VLOOKUP(Результат[[#This Row],[Тип средств]],Таблица4[],3,0)</f>
        <v>Местный бюджет</v>
      </c>
      <c r="Z165" s="35" t="str">
        <f>IF(LEFT(Результат[[#This Row],[ЦСР]],2)="06",VLOOKUP(Результат[[#This Row],[ЦСР]],Таблица3[[ЦСР]:[Пункт подпрограммы]],4,0),"")</f>
        <v>1.1.4</v>
      </c>
      <c r="AA16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35"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35" t="str">
        <f>VLOOKUP(Результат[[#This Row],[Тип средств]],Таблица4[],2,0)</f>
        <v>Бюджетные средства (Бюджет муниципального образования)</v>
      </c>
      <c r="Y166" s="35" t="str">
        <f>VLOOKUP(Результат[[#This Row],[Тип средств]],Таблица4[],3,0)</f>
        <v>Местный бюджет</v>
      </c>
      <c r="Z166" s="35" t="str">
        <f>IF(LEFT(Результат[[#This Row],[ЦСР]],2)="06",VLOOKUP(Результат[[#This Row],[ЦСР]],Таблица3[[ЦСР]:[Пункт подпрограммы]],4,0),"")</f>
        <v>1.1.4</v>
      </c>
      <c r="AA16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35"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35" t="str">
        <f>VLOOKUP(Результат[[#This Row],[Тип средств]],Таблица4[],2,0)</f>
        <v>Бюджетные средства (Бюджет муниципального образования)</v>
      </c>
      <c r="Y167" s="35" t="str">
        <f>VLOOKUP(Результат[[#This Row],[Тип средств]],Таблица4[],3,0)</f>
        <v>Местный бюджет</v>
      </c>
      <c r="Z167" s="35" t="str">
        <f>IF(LEFT(Результат[[#This Row],[ЦСР]],2)="06",VLOOKUP(Результат[[#This Row],[ЦСР]],Таблица3[[ЦСР]:[Пункт подпрограммы]],4,0),"")</f>
        <v>1.1.4</v>
      </c>
      <c r="AA16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35"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35" t="str">
        <f>VLOOKUP(Результат[[#This Row],[Тип средств]],Таблица4[],2,0)</f>
        <v>Бюджетные средства (Бюджет муниципального образования)</v>
      </c>
      <c r="Y168" s="35" t="str">
        <f>VLOOKUP(Результат[[#This Row],[Тип средств]],Таблица4[],3,0)</f>
        <v>Местный бюджет</v>
      </c>
      <c r="Z168" s="35" t="str">
        <f>IF(LEFT(Результат[[#This Row],[ЦСР]],2)="06",VLOOKUP(Результат[[#This Row],[ЦСР]],Таблица3[[ЦСР]:[Пункт подпрограммы]],4,0),"")</f>
        <v>1.1.4</v>
      </c>
      <c r="AA16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35"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35" t="str">
        <f>VLOOKUP(Результат[[#This Row],[Тип средств]],Таблица4[],2,0)</f>
        <v>Бюджетные средства (Бюджет муниципального образования)</v>
      </c>
      <c r="Y169" s="35" t="str">
        <f>VLOOKUP(Результат[[#This Row],[Тип средств]],Таблица4[],3,0)</f>
        <v>Местный бюджет</v>
      </c>
      <c r="Z169" s="35" t="str">
        <f>IF(LEFT(Результат[[#This Row],[ЦСР]],2)="06",VLOOKUP(Результат[[#This Row],[ЦСР]],Таблица3[[ЦСР]:[Пункт подпрограммы]],4,0),"")</f>
        <v>1.1.4</v>
      </c>
      <c r="AA16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35"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35" t="str">
        <f>VLOOKUP(Результат[[#This Row],[Тип средств]],Таблица4[],2,0)</f>
        <v>Бюджетные средства (Бюджет муниципального образования)</v>
      </c>
      <c r="Y170" s="35" t="str">
        <f>VLOOKUP(Результат[[#This Row],[Тип средств]],Таблица4[],3,0)</f>
        <v>Местный бюджет</v>
      </c>
      <c r="Z170" s="35" t="str">
        <f>IF(LEFT(Результат[[#This Row],[ЦСР]],2)="06",VLOOKUP(Результат[[#This Row],[ЦСР]],Таблица3[[ЦСР]:[Пункт подпрограммы]],4,0),"")</f>
        <v>1.1.4</v>
      </c>
      <c r="AA17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35"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35" t="str">
        <f>VLOOKUP(Результат[[#This Row],[Тип средств]],Таблица4[],2,0)</f>
        <v>Бюджетные средства (Бюджет муниципального образования)</v>
      </c>
      <c r="Y171" s="35" t="str">
        <f>VLOOKUP(Результат[[#This Row],[Тип средств]],Таблица4[],3,0)</f>
        <v>Местный бюджет</v>
      </c>
      <c r="Z171" s="35" t="str">
        <f>IF(LEFT(Результат[[#This Row],[ЦСР]],2)="06",VLOOKUP(Результат[[#This Row],[ЦСР]],Таблица3[[ЦСР]:[Пункт подпрограммы]],4,0),"")</f>
        <v>1.1.4</v>
      </c>
      <c r="AA17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35"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35" t="str">
        <f>VLOOKUP(Результат[[#This Row],[Тип средств]],Таблица4[],2,0)</f>
        <v>Бюджетные средства (Бюджет муниципального образования)</v>
      </c>
      <c r="Y172" s="35" t="str">
        <f>VLOOKUP(Результат[[#This Row],[Тип средств]],Таблица4[],3,0)</f>
        <v>Местный бюджет</v>
      </c>
      <c r="Z172" s="35" t="str">
        <f>IF(LEFT(Результат[[#This Row],[ЦСР]],2)="06",VLOOKUP(Результат[[#This Row],[ЦСР]],Таблица3[[ЦСР]:[Пункт подпрограммы]],4,0),"")</f>
        <v>1.1.4</v>
      </c>
      <c r="AA17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35"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35" t="str">
        <f>VLOOKUP(Результат[[#This Row],[Тип средств]],Таблица4[],2,0)</f>
        <v>Бюджетные средства (Бюджет муниципального образования)</v>
      </c>
      <c r="Y173" s="35" t="str">
        <f>VLOOKUP(Результат[[#This Row],[Тип средств]],Таблица4[],3,0)</f>
        <v>Местный бюджет</v>
      </c>
      <c r="Z173" s="35" t="str">
        <f>IF(LEFT(Результат[[#This Row],[ЦСР]],2)="06",VLOOKUP(Результат[[#This Row],[ЦСР]],Таблица3[[ЦСР]:[Пункт подпрограммы]],4,0),"")</f>
        <v>1.1.4</v>
      </c>
      <c r="AA17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35"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35" t="str">
        <f>VLOOKUP(Результат[[#This Row],[Тип средств]],Таблица4[],2,0)</f>
        <v>Бюджетные средства (Бюджет муниципального образования)</v>
      </c>
      <c r="Y174" s="35" t="str">
        <f>VLOOKUP(Результат[[#This Row],[Тип средств]],Таблица4[],3,0)</f>
        <v>Местный бюджет</v>
      </c>
      <c r="Z174" s="35" t="str">
        <f>IF(LEFT(Результат[[#This Row],[ЦСР]],2)="06",VLOOKUP(Результат[[#This Row],[ЦСР]],Таблица3[[ЦСР]:[Пункт подпрограммы]],4,0),"")</f>
        <v>1.1.4</v>
      </c>
      <c r="AA17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35"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35" t="str">
        <f>VLOOKUP(Результат[[#This Row],[Тип средств]],Таблица4[],2,0)</f>
        <v>Бюджетные средства (Бюджет муниципального образования)</v>
      </c>
      <c r="Y175" s="35" t="str">
        <f>VLOOKUP(Результат[[#This Row],[Тип средств]],Таблица4[],3,0)</f>
        <v>Местный бюджет</v>
      </c>
      <c r="Z175" s="35" t="str">
        <f>IF(LEFT(Результат[[#This Row],[ЦСР]],2)="06",VLOOKUP(Результат[[#This Row],[ЦСР]],Таблица3[[ЦСР]:[Пункт подпрограммы]],4,0),"")</f>
        <v>1.1.4</v>
      </c>
      <c r="AA17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35"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35" t="str">
        <f>VLOOKUP(Результат[[#This Row],[Тип средств]],Таблица4[],2,0)</f>
        <v>Бюджетные средства (Бюджет муниципального образования)</v>
      </c>
      <c r="Y176" s="35" t="str">
        <f>VLOOKUP(Результат[[#This Row],[Тип средств]],Таблица4[],3,0)</f>
        <v>Местный бюджет</v>
      </c>
      <c r="Z176" s="35" t="str">
        <f>IF(LEFT(Результат[[#This Row],[ЦСР]],2)="06",VLOOKUP(Результат[[#This Row],[ЦСР]],Таблица3[[ЦСР]:[Пункт подпрограммы]],4,0),"")</f>
        <v>1.1.4</v>
      </c>
      <c r="AA17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35"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35" t="str">
        <f>VLOOKUP(Результат[[#This Row],[Тип средств]],Таблица4[],2,0)</f>
        <v>Бюджетные средства (Бюджет муниципального образования)</v>
      </c>
      <c r="Y177" s="35" t="str">
        <f>VLOOKUP(Результат[[#This Row],[Тип средств]],Таблица4[],3,0)</f>
        <v>Местный бюджет</v>
      </c>
      <c r="Z177" s="35" t="str">
        <f>IF(LEFT(Результат[[#This Row],[ЦСР]],2)="06",VLOOKUP(Результат[[#This Row],[ЦСР]],Таблица3[[ЦСР]:[Пункт подпрограммы]],4,0),"")</f>
        <v>1.1.4</v>
      </c>
      <c r="AA17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35"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35" t="str">
        <f>VLOOKUP(Результат[[#This Row],[Тип средств]],Таблица4[],2,0)</f>
        <v>Бюджетные средства (Бюджет муниципального образования)</v>
      </c>
      <c r="Y178" s="35" t="str">
        <f>VLOOKUP(Результат[[#This Row],[Тип средств]],Таблица4[],3,0)</f>
        <v>Местный бюджет</v>
      </c>
      <c r="Z178" s="35" t="str">
        <f>IF(LEFT(Результат[[#This Row],[ЦСР]],2)="06",VLOOKUP(Результат[[#This Row],[ЦСР]],Таблица3[[ЦСР]:[Пункт подпрограммы]],4,0),"")</f>
        <v>1.1.4</v>
      </c>
      <c r="AA17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35"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35" t="str">
        <f>VLOOKUP(Результат[[#This Row],[Тип средств]],Таблица4[],2,0)</f>
        <v>Бюджетные средства (Бюджет муниципального образования)</v>
      </c>
      <c r="Y179" s="35" t="str">
        <f>VLOOKUP(Результат[[#This Row],[Тип средств]],Таблица4[],3,0)</f>
        <v>Местный бюджет</v>
      </c>
      <c r="Z179" s="35" t="str">
        <f>IF(LEFT(Результат[[#This Row],[ЦСР]],2)="06",VLOOKUP(Результат[[#This Row],[ЦСР]],Таблица3[[ЦСР]:[Пункт подпрограммы]],4,0),"")</f>
        <v>1.1.4</v>
      </c>
      <c r="AA17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35"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35" t="str">
        <f>VLOOKUP(Результат[[#This Row],[Тип средств]],Таблица4[],2,0)</f>
        <v>Бюджетные средства (Бюджет муниципального образования)</v>
      </c>
      <c r="Y180" s="35" t="str">
        <f>VLOOKUP(Результат[[#This Row],[Тип средств]],Таблица4[],3,0)</f>
        <v>Местный бюджет</v>
      </c>
      <c r="Z180" s="35" t="str">
        <f>IF(LEFT(Результат[[#This Row],[ЦСР]],2)="06",VLOOKUP(Результат[[#This Row],[ЦСР]],Таблица3[[ЦСР]:[Пункт подпрограммы]],4,0),"")</f>
        <v>1.1.4</v>
      </c>
      <c r="AA18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35"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35" t="str">
        <f>VLOOKUP(Результат[[#This Row],[Тип средств]],Таблица4[],2,0)</f>
        <v>Бюджетные средства (Бюджет муниципального образования)</v>
      </c>
      <c r="Y181" s="35" t="str">
        <f>VLOOKUP(Результат[[#This Row],[Тип средств]],Таблица4[],3,0)</f>
        <v>Местный бюджет</v>
      </c>
      <c r="Z181" s="35" t="str">
        <f>IF(LEFT(Результат[[#This Row],[ЦСР]],2)="06",VLOOKUP(Результат[[#This Row],[ЦСР]],Таблица3[[ЦСР]:[Пункт подпрограммы]],4,0),"")</f>
        <v>1.1.4</v>
      </c>
      <c r="AA18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35"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35" t="str">
        <f>VLOOKUP(Результат[[#This Row],[Тип средств]],Таблица4[],2,0)</f>
        <v>Бюджетные средства (Бюджет муниципального образования)</v>
      </c>
      <c r="Y182" s="35" t="str">
        <f>VLOOKUP(Результат[[#This Row],[Тип средств]],Таблица4[],3,0)</f>
        <v>Местный бюджет</v>
      </c>
      <c r="Z182" s="35" t="str">
        <f>IF(LEFT(Результат[[#This Row],[ЦСР]],2)="06",VLOOKUP(Результат[[#This Row],[ЦСР]],Таблица3[[ЦСР]:[Пункт подпрограммы]],4,0),"")</f>
        <v>1.1.4</v>
      </c>
      <c r="AA18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35"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35" t="str">
        <f>VLOOKUP(Результат[[#This Row],[Тип средств]],Таблица4[],2,0)</f>
        <v>Бюджетные средства (Бюджет муниципального образования)</v>
      </c>
      <c r="Y183" s="35" t="str">
        <f>VLOOKUP(Результат[[#This Row],[Тип средств]],Таблица4[],3,0)</f>
        <v>Местный бюджет</v>
      </c>
      <c r="Z183" s="35" t="str">
        <f>IF(LEFT(Результат[[#This Row],[ЦСР]],2)="06",VLOOKUP(Результат[[#This Row],[ЦСР]],Таблица3[[ЦСР]:[Пункт подпрограммы]],4,0),"")</f>
        <v>1.1.4</v>
      </c>
      <c r="AA18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35"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35" t="str">
        <f>VLOOKUP(Результат[[#This Row],[Тип средств]],Таблица4[],2,0)</f>
        <v>Бюджетные средства (Бюджет муниципального образования)</v>
      </c>
      <c r="Y184" s="35" t="str">
        <f>VLOOKUP(Результат[[#This Row],[Тип средств]],Таблица4[],3,0)</f>
        <v>Местный бюджет</v>
      </c>
      <c r="Z184" s="35" t="str">
        <f>IF(LEFT(Результат[[#This Row],[ЦСР]],2)="06",VLOOKUP(Результат[[#This Row],[ЦСР]],Таблица3[[ЦСР]:[Пункт подпрограммы]],4,0),"")</f>
        <v>1.1.4</v>
      </c>
      <c r="AA18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35"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35" t="str">
        <f>VLOOKUP(Результат[[#This Row],[Тип средств]],Таблица4[],2,0)</f>
        <v>Бюджетные средства (Бюджет муниципального образования)</v>
      </c>
      <c r="Y185" s="35" t="str">
        <f>VLOOKUP(Результат[[#This Row],[Тип средств]],Таблица4[],3,0)</f>
        <v>Местный бюджет</v>
      </c>
      <c r="Z185" s="35" t="str">
        <f>IF(LEFT(Результат[[#This Row],[ЦСР]],2)="06",VLOOKUP(Результат[[#This Row],[ЦСР]],Таблица3[[ЦСР]:[Пункт подпрограммы]],4,0),"")</f>
        <v>1.1.4</v>
      </c>
      <c r="AA18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35"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35" t="str">
        <f>VLOOKUP(Результат[[#This Row],[Тип средств]],Таблица4[],2,0)</f>
        <v>Бюджетные средства (Бюджет муниципального образования)</v>
      </c>
      <c r="Y186" s="35" t="str">
        <f>VLOOKUP(Результат[[#This Row],[Тип средств]],Таблица4[],3,0)</f>
        <v>Местный бюджет</v>
      </c>
      <c r="Z186" s="35" t="str">
        <f>IF(LEFT(Результат[[#This Row],[ЦСР]],2)="06",VLOOKUP(Результат[[#This Row],[ЦСР]],Таблица3[[ЦСР]:[Пункт подпрограммы]],4,0),"")</f>
        <v>1.1.4</v>
      </c>
      <c r="AA18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35"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35" t="str">
        <f>VLOOKUP(Результат[[#This Row],[Тип средств]],Таблица4[],2,0)</f>
        <v>Бюджетные средства (Бюджет муниципального образования)</v>
      </c>
      <c r="Y187" s="35" t="str">
        <f>VLOOKUP(Результат[[#This Row],[Тип средств]],Таблица4[],3,0)</f>
        <v>Местный бюджет</v>
      </c>
      <c r="Z187" s="35" t="str">
        <f>IF(LEFT(Результат[[#This Row],[ЦСР]],2)="06",VLOOKUP(Результат[[#This Row],[ЦСР]],Таблица3[[ЦСР]:[Пункт подпрограммы]],4,0),"")</f>
        <v>1.1.4</v>
      </c>
      <c r="AA18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35"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35" t="str">
        <f>VLOOKUP(Результат[[#This Row],[Тип средств]],Таблица4[],2,0)</f>
        <v>Бюджетные средства (Бюджет муниципального образования)</v>
      </c>
      <c r="Y188" s="35" t="str">
        <f>VLOOKUP(Результат[[#This Row],[Тип средств]],Таблица4[],3,0)</f>
        <v>Местный бюджет</v>
      </c>
      <c r="Z188" s="35" t="str">
        <f>IF(LEFT(Результат[[#This Row],[ЦСР]],2)="06",VLOOKUP(Результат[[#This Row],[ЦСР]],Таблица3[[ЦСР]:[Пункт подпрограммы]],4,0),"")</f>
        <v>1.1.4</v>
      </c>
      <c r="AA18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35"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35" t="str">
        <f>VLOOKUP(Результат[[#This Row],[Тип средств]],Таблица4[],2,0)</f>
        <v>Бюджетные средства (Бюджет муниципального образования)</v>
      </c>
      <c r="Y189" s="35" t="str">
        <f>VLOOKUP(Результат[[#This Row],[Тип средств]],Таблица4[],3,0)</f>
        <v>Местный бюджет</v>
      </c>
      <c r="Z189" s="35" t="str">
        <f>IF(LEFT(Результат[[#This Row],[ЦСР]],2)="06",VLOOKUP(Результат[[#This Row],[ЦСР]],Таблица3[[ЦСР]:[Пункт подпрограммы]],4,0),"")</f>
        <v>1.1.4</v>
      </c>
      <c r="AA18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35"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35" t="str">
        <f>VLOOKUP(Результат[[#This Row],[Тип средств]],Таблица4[],2,0)</f>
        <v>Бюджетные средства (Бюджет муниципального образования)</v>
      </c>
      <c r="Y190" s="35" t="str">
        <f>VLOOKUP(Результат[[#This Row],[Тип средств]],Таблица4[],3,0)</f>
        <v>Местный бюджет</v>
      </c>
      <c r="Z190" s="35" t="str">
        <f>IF(LEFT(Результат[[#This Row],[ЦСР]],2)="06",VLOOKUP(Результат[[#This Row],[ЦСР]],Таблица3[[ЦСР]:[Пункт подпрограммы]],4,0),"")</f>
        <v>1.1.4</v>
      </c>
      <c r="AA19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35"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35" t="str">
        <f>VLOOKUP(Результат[[#This Row],[Тип средств]],Таблица4[],2,0)</f>
        <v>Бюджетные средства (Бюджет муниципального образования)</v>
      </c>
      <c r="Y191" s="35" t="str">
        <f>VLOOKUP(Результат[[#This Row],[Тип средств]],Таблица4[],3,0)</f>
        <v>Местный бюджет</v>
      </c>
      <c r="Z191" s="35" t="str">
        <f>IF(LEFT(Результат[[#This Row],[ЦСР]],2)="06",VLOOKUP(Результат[[#This Row],[ЦСР]],Таблица3[[ЦСР]:[Пункт подпрограммы]],4,0),"")</f>
        <v>1.1.4</v>
      </c>
      <c r="AA19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35"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35" t="str">
        <f>VLOOKUP(Результат[[#This Row],[Тип средств]],Таблица4[],2,0)</f>
        <v>Бюджетные средства (Бюджет муниципального образования)</v>
      </c>
      <c r="Y192" s="35" t="str">
        <f>VLOOKUP(Результат[[#This Row],[Тип средств]],Таблица4[],3,0)</f>
        <v>Местный бюджет</v>
      </c>
      <c r="Z192" s="35" t="str">
        <f>IF(LEFT(Результат[[#This Row],[ЦСР]],2)="06",VLOOKUP(Результат[[#This Row],[ЦСР]],Таблица3[[ЦСР]:[Пункт подпрограммы]],4,0),"")</f>
        <v>1.1.4</v>
      </c>
      <c r="AA19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35"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35" t="str">
        <f>VLOOKUP(Результат[[#This Row],[Тип средств]],Таблица4[],2,0)</f>
        <v>Бюджетные средства (Бюджет муниципального образования)</v>
      </c>
      <c r="Y193" s="35" t="str">
        <f>VLOOKUP(Результат[[#This Row],[Тип средств]],Таблица4[],3,0)</f>
        <v>Местный бюджет</v>
      </c>
      <c r="Z193" s="35" t="str">
        <f>IF(LEFT(Результат[[#This Row],[ЦСР]],2)="06",VLOOKUP(Результат[[#This Row],[ЦСР]],Таблица3[[ЦСР]:[Пункт подпрограммы]],4,0),"")</f>
        <v>1.1.4</v>
      </c>
      <c r="AA19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35"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35" t="str">
        <f>VLOOKUP(Результат[[#This Row],[Тип средств]],Таблица4[],2,0)</f>
        <v>Бюджетные средства (Бюджет муниципального образования)</v>
      </c>
      <c r="Y194" s="35" t="str">
        <f>VLOOKUP(Результат[[#This Row],[Тип средств]],Таблица4[],3,0)</f>
        <v>Местный бюджет</v>
      </c>
      <c r="Z194" s="35" t="str">
        <f>IF(LEFT(Результат[[#This Row],[ЦСР]],2)="06",VLOOKUP(Результат[[#This Row],[ЦСР]],Таблица3[[ЦСР]:[Пункт подпрограммы]],4,0),"")</f>
        <v>1.1.4</v>
      </c>
      <c r="AA19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35"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35" t="str">
        <f>VLOOKUP(Результат[[#This Row],[Тип средств]],Таблица4[],2,0)</f>
        <v>Бюджетные средства (Бюджет муниципального образования)</v>
      </c>
      <c r="Y195" s="35" t="str">
        <f>VLOOKUP(Результат[[#This Row],[Тип средств]],Таблица4[],3,0)</f>
        <v>Местный бюджет</v>
      </c>
      <c r="Z195" s="35" t="str">
        <f>IF(LEFT(Результат[[#This Row],[ЦСР]],2)="06",VLOOKUP(Результат[[#This Row],[ЦСР]],Таблица3[[ЦСР]:[Пункт подпрограммы]],4,0),"")</f>
        <v>1.1.4</v>
      </c>
      <c r="AA19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35"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35" t="str">
        <f>VLOOKUP(Результат[[#This Row],[Тип средств]],Таблица4[],2,0)</f>
        <v>Бюджетные средства (Бюджет муниципального образования)</v>
      </c>
      <c r="Y196" s="35" t="str">
        <f>VLOOKUP(Результат[[#This Row],[Тип средств]],Таблица4[],3,0)</f>
        <v>Местный бюджет</v>
      </c>
      <c r="Z196" s="35" t="str">
        <f>IF(LEFT(Результат[[#This Row],[ЦСР]],2)="06",VLOOKUP(Результат[[#This Row],[ЦСР]],Таблица3[[ЦСР]:[Пункт подпрограммы]],4,0),"")</f>
        <v>1.1.4</v>
      </c>
      <c r="AA19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35"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35" t="str">
        <f>VLOOKUP(Результат[[#This Row],[Тип средств]],Таблица4[],2,0)</f>
        <v>Бюджетные средства (Бюджет муниципального образования)</v>
      </c>
      <c r="Y197" s="35" t="str">
        <f>VLOOKUP(Результат[[#This Row],[Тип средств]],Таблица4[],3,0)</f>
        <v>Местный бюджет</v>
      </c>
      <c r="Z197" s="35" t="str">
        <f>IF(LEFT(Результат[[#This Row],[ЦСР]],2)="06",VLOOKUP(Результат[[#This Row],[ЦСР]],Таблица3[[ЦСР]:[Пункт подпрограммы]],4,0),"")</f>
        <v>1.1.4</v>
      </c>
      <c r="AA19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35"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35" t="str">
        <f>VLOOKUP(Результат[[#This Row],[Тип средств]],Таблица4[],2,0)</f>
        <v>Бюджетные средства (Бюджет муниципального образования)</v>
      </c>
      <c r="Y198" s="35" t="str">
        <f>VLOOKUP(Результат[[#This Row],[Тип средств]],Таблица4[],3,0)</f>
        <v>Местный бюджет</v>
      </c>
      <c r="Z198" s="35" t="str">
        <f>IF(LEFT(Результат[[#This Row],[ЦСР]],2)="06",VLOOKUP(Результат[[#This Row],[ЦСР]],Таблица3[[ЦСР]:[Пункт подпрограммы]],4,0),"")</f>
        <v>1.1.4</v>
      </c>
      <c r="AA19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35"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35" t="str">
        <f>VLOOKUP(Результат[[#This Row],[Тип средств]],Таблица4[],2,0)</f>
        <v>Бюджетные средства (Бюджет муниципального образования)</v>
      </c>
      <c r="Y199" s="35" t="str">
        <f>VLOOKUP(Результат[[#This Row],[Тип средств]],Таблица4[],3,0)</f>
        <v>Местный бюджет</v>
      </c>
      <c r="Z199" s="35" t="str">
        <f>IF(LEFT(Результат[[#This Row],[ЦСР]],2)="06",VLOOKUP(Результат[[#This Row],[ЦСР]],Таблица3[[ЦСР]:[Пункт подпрограммы]],4,0),"")</f>
        <v>1.1.4</v>
      </c>
      <c r="AA19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35"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35" t="str">
        <f>VLOOKUP(Результат[[#This Row],[Тип средств]],Таблица4[],2,0)</f>
        <v>Бюджетные средства (Бюджет муниципального образования)</v>
      </c>
      <c r="Y200" s="35" t="str">
        <f>VLOOKUP(Результат[[#This Row],[Тип средств]],Таблица4[],3,0)</f>
        <v>Местный бюджет</v>
      </c>
      <c r="Z200" s="35" t="str">
        <f>IF(LEFT(Результат[[#This Row],[ЦСР]],2)="06",VLOOKUP(Результат[[#This Row],[ЦСР]],Таблица3[[ЦСР]:[Пункт подпрограммы]],4,0),"")</f>
        <v>1.1.4</v>
      </c>
      <c r="AA20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35"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35" t="str">
        <f>VLOOKUP(Результат[[#This Row],[Тип средств]],Таблица4[],2,0)</f>
        <v>Бюджетные средства (Бюджет муниципального образования)</v>
      </c>
      <c r="Y201" s="35" t="str">
        <f>VLOOKUP(Результат[[#This Row],[Тип средств]],Таблица4[],3,0)</f>
        <v>Местный бюджет</v>
      </c>
      <c r="Z201" s="35" t="str">
        <f>IF(LEFT(Результат[[#This Row],[ЦСР]],2)="06",VLOOKUP(Результат[[#This Row],[ЦСР]],Таблица3[[ЦСР]:[Пункт подпрограммы]],4,0),"")</f>
        <v>1.1.4</v>
      </c>
      <c r="AA20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35"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35" t="str">
        <f>VLOOKUP(Результат[[#This Row],[Тип средств]],Таблица4[],2,0)</f>
        <v>Бюджетные средства (Бюджет муниципального образования)</v>
      </c>
      <c r="Y202" s="35" t="str">
        <f>VLOOKUP(Результат[[#This Row],[Тип средств]],Таблица4[],3,0)</f>
        <v>Местный бюджет</v>
      </c>
      <c r="Z202" s="35" t="str">
        <f>IF(LEFT(Результат[[#This Row],[ЦСР]],2)="06",VLOOKUP(Результат[[#This Row],[ЦСР]],Таблица3[[ЦСР]:[Пункт подпрограммы]],4,0),"")</f>
        <v>1.1.4</v>
      </c>
      <c r="AA20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35"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35" t="str">
        <f>VLOOKUP(Результат[[#This Row],[Тип средств]],Таблица4[],2,0)</f>
        <v>Бюджетные средства (Бюджет муниципального образования)</v>
      </c>
      <c r="Y203" s="35" t="str">
        <f>VLOOKUP(Результат[[#This Row],[Тип средств]],Таблица4[],3,0)</f>
        <v>Местный бюджет</v>
      </c>
      <c r="Z203" s="35" t="str">
        <f>IF(LEFT(Результат[[#This Row],[ЦСР]],2)="06",VLOOKUP(Результат[[#This Row],[ЦСР]],Таблица3[[ЦСР]:[Пункт подпрограммы]],4,0),"")</f>
        <v>1.1.4</v>
      </c>
      <c r="AA20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35"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35" t="str">
        <f>VLOOKUP(Результат[[#This Row],[Тип средств]],Таблица4[],2,0)</f>
        <v>Бюджетные средства (Бюджет муниципального образования)</v>
      </c>
      <c r="Y204" s="35" t="str">
        <f>VLOOKUP(Результат[[#This Row],[Тип средств]],Таблица4[],3,0)</f>
        <v>Местный бюджет</v>
      </c>
      <c r="Z204" s="35" t="str">
        <f>IF(LEFT(Результат[[#This Row],[ЦСР]],2)="06",VLOOKUP(Результат[[#This Row],[ЦСР]],Таблица3[[ЦСР]:[Пункт подпрограммы]],4,0),"")</f>
        <v>1.1.4</v>
      </c>
      <c r="AA20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35"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35" t="str">
        <f>VLOOKUP(Результат[[#This Row],[Тип средств]],Таблица4[],2,0)</f>
        <v>Бюджетные средства (Бюджет муниципального образования)</v>
      </c>
      <c r="Y205" s="35" t="str">
        <f>VLOOKUP(Результат[[#This Row],[Тип средств]],Таблица4[],3,0)</f>
        <v>Местный бюджет</v>
      </c>
      <c r="Z205" s="35" t="str">
        <f>IF(LEFT(Результат[[#This Row],[ЦСР]],2)="06",VLOOKUP(Результат[[#This Row],[ЦСР]],Таблица3[[ЦСР]:[Пункт подпрограммы]],4,0),"")</f>
        <v>1.1.4</v>
      </c>
      <c r="AA20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35"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35" t="str">
        <f>VLOOKUP(Результат[[#This Row],[Тип средств]],Таблица4[],2,0)</f>
        <v>Бюджетные средства (Бюджет муниципального образования)</v>
      </c>
      <c r="Y206" s="35" t="str">
        <f>VLOOKUP(Результат[[#This Row],[Тип средств]],Таблица4[],3,0)</f>
        <v>Местный бюджет</v>
      </c>
      <c r="Z206" s="35" t="str">
        <f>IF(LEFT(Результат[[#This Row],[ЦСР]],2)="06",VLOOKUP(Результат[[#This Row],[ЦСР]],Таблица3[[ЦСР]:[Пункт подпрограммы]],4,0),"")</f>
        <v>1.1.4</v>
      </c>
      <c r="AA20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35"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35" t="str">
        <f>VLOOKUP(Результат[[#This Row],[Тип средств]],Таблица4[],2,0)</f>
        <v>Бюджетные средства (Бюджет муниципального образования)</v>
      </c>
      <c r="Y207" s="35" t="str">
        <f>VLOOKUP(Результат[[#This Row],[Тип средств]],Таблица4[],3,0)</f>
        <v>Местный бюджет</v>
      </c>
      <c r="Z207" s="35" t="str">
        <f>IF(LEFT(Результат[[#This Row],[ЦСР]],2)="06",VLOOKUP(Результат[[#This Row],[ЦСР]],Таблица3[[ЦСР]:[Пункт подпрограммы]],4,0),"")</f>
        <v>1.1.4</v>
      </c>
      <c r="AA20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35"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35" t="str">
        <f>VLOOKUP(Результат[[#This Row],[Тип средств]],Таблица4[],2,0)</f>
        <v>Бюджетные средства (Бюджет муниципального образования)</v>
      </c>
      <c r="Y208" s="35" t="str">
        <f>VLOOKUP(Результат[[#This Row],[Тип средств]],Таблица4[],3,0)</f>
        <v>Местный бюджет</v>
      </c>
      <c r="Z208" s="35" t="str">
        <f>IF(LEFT(Результат[[#This Row],[ЦСР]],2)="06",VLOOKUP(Результат[[#This Row],[ЦСР]],Таблица3[[ЦСР]:[Пункт подпрограммы]],4,0),"")</f>
        <v>1.1.4</v>
      </c>
      <c r="AA20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35"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35" t="str">
        <f>VLOOKUP(Результат[[#This Row],[Тип средств]],Таблица4[],2,0)</f>
        <v>Бюджетные средства (Бюджет муниципального образования)</v>
      </c>
      <c r="Y209" s="35" t="str">
        <f>VLOOKUP(Результат[[#This Row],[Тип средств]],Таблица4[],3,0)</f>
        <v>Местный бюджет</v>
      </c>
      <c r="Z209" s="35" t="str">
        <f>IF(LEFT(Результат[[#This Row],[ЦСР]],2)="06",VLOOKUP(Результат[[#This Row],[ЦСР]],Таблица3[[ЦСР]:[Пункт подпрограммы]],4,0),"")</f>
        <v>1.1.4</v>
      </c>
      <c r="AA20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35"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35" t="str">
        <f>VLOOKUP(Результат[[#This Row],[Тип средств]],Таблица4[],2,0)</f>
        <v>Бюджетные средства (Бюджет муниципального образования)</v>
      </c>
      <c r="Y210" s="35" t="str">
        <f>VLOOKUP(Результат[[#This Row],[Тип средств]],Таблица4[],3,0)</f>
        <v>Местный бюджет</v>
      </c>
      <c r="Z210" s="35" t="str">
        <f>IF(LEFT(Результат[[#This Row],[ЦСР]],2)="06",VLOOKUP(Результат[[#This Row],[ЦСР]],Таблица3[[ЦСР]:[Пункт подпрограммы]],4,0),"")</f>
        <v>1.1.4</v>
      </c>
      <c r="AA21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35"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35" t="str">
        <f>VLOOKUP(Результат[[#This Row],[Тип средств]],Таблица4[],2,0)</f>
        <v>Бюджетные средства (Бюджет муниципального образования)</v>
      </c>
      <c r="Y211" s="35" t="str">
        <f>VLOOKUP(Результат[[#This Row],[Тип средств]],Таблица4[],3,0)</f>
        <v>Местный бюджет</v>
      </c>
      <c r="Z211" s="35" t="str">
        <f>IF(LEFT(Результат[[#This Row],[ЦСР]],2)="06",VLOOKUP(Результат[[#This Row],[ЦСР]],Таблица3[[ЦСР]:[Пункт подпрограммы]],4,0),"")</f>
        <v>1.1.4</v>
      </c>
      <c r="AA21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35"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35" t="str">
        <f>VLOOKUP(Результат[[#This Row],[Тип средств]],Таблица4[],2,0)</f>
        <v>Бюджетные средства (Бюджет муниципального образования)</v>
      </c>
      <c r="Y212" s="35" t="str">
        <f>VLOOKUP(Результат[[#This Row],[Тип средств]],Таблица4[],3,0)</f>
        <v>Местный бюджет</v>
      </c>
      <c r="Z212" s="35" t="str">
        <f>IF(LEFT(Результат[[#This Row],[ЦСР]],2)="06",VLOOKUP(Результат[[#This Row],[ЦСР]],Таблица3[[ЦСР]:[Пункт подпрограммы]],4,0),"")</f>
        <v>1.1.4</v>
      </c>
      <c r="AA21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35"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35" t="str">
        <f>VLOOKUP(Результат[[#This Row],[Тип средств]],Таблица4[],2,0)</f>
        <v>Бюджетные средства (Бюджет муниципального образования)</v>
      </c>
      <c r="Y213" s="35" t="str">
        <f>VLOOKUP(Результат[[#This Row],[Тип средств]],Таблица4[],3,0)</f>
        <v>Местный бюджет</v>
      </c>
      <c r="Z213" s="35" t="str">
        <f>IF(LEFT(Результат[[#This Row],[ЦСР]],2)="06",VLOOKUP(Результат[[#This Row],[ЦСР]],Таблица3[[ЦСР]:[Пункт подпрограммы]],4,0),"")</f>
        <v>1.1.4</v>
      </c>
      <c r="AA21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35"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35" t="str">
        <f>VLOOKUP(Результат[[#This Row],[Тип средств]],Таблица4[],2,0)</f>
        <v>Бюджетные средства (Бюджет муниципального образования)</v>
      </c>
      <c r="Y214" s="35" t="str">
        <f>VLOOKUP(Результат[[#This Row],[Тип средств]],Таблица4[],3,0)</f>
        <v>Местный бюджет</v>
      </c>
      <c r="Z214" s="35" t="str">
        <f>IF(LEFT(Результат[[#This Row],[ЦСР]],2)="06",VLOOKUP(Результат[[#This Row],[ЦСР]],Таблица3[[ЦСР]:[Пункт подпрограммы]],4,0),"")</f>
        <v>1.1.4</v>
      </c>
      <c r="AA21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35"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35" t="str">
        <f>VLOOKUP(Результат[[#This Row],[Тип средств]],Таблица4[],2,0)</f>
        <v>Бюджетные средства (Бюджет муниципального образования)</v>
      </c>
      <c r="Y215" s="35" t="str">
        <f>VLOOKUP(Результат[[#This Row],[Тип средств]],Таблица4[],3,0)</f>
        <v>Местный бюджет</v>
      </c>
      <c r="Z215" s="35" t="str">
        <f>IF(LEFT(Результат[[#This Row],[ЦСР]],2)="06",VLOOKUP(Результат[[#This Row],[ЦСР]],Таблица3[[ЦСР]:[Пункт подпрограммы]],4,0),"")</f>
        <v>1.1.4</v>
      </c>
      <c r="AA21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35"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35" t="str">
        <f>VLOOKUP(Результат[[#This Row],[Тип средств]],Таблица4[],2,0)</f>
        <v>Бюджетные средства (Бюджет муниципального образования)</v>
      </c>
      <c r="Y216" s="35" t="str">
        <f>VLOOKUP(Результат[[#This Row],[Тип средств]],Таблица4[],3,0)</f>
        <v>Местный бюджет</v>
      </c>
      <c r="Z216" s="35" t="str">
        <f>IF(LEFT(Результат[[#This Row],[ЦСР]],2)="06",VLOOKUP(Результат[[#This Row],[ЦСР]],Таблица3[[ЦСР]:[Пункт подпрограммы]],4,0),"")</f>
        <v>1.1.4</v>
      </c>
      <c r="AA21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35"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35" t="str">
        <f>VLOOKUP(Результат[[#This Row],[Тип средств]],Таблица4[],2,0)</f>
        <v>Бюджетные средства (Бюджет муниципального образования)</v>
      </c>
      <c r="Y217" s="35" t="str">
        <f>VLOOKUP(Результат[[#This Row],[Тип средств]],Таблица4[],3,0)</f>
        <v>Местный бюджет</v>
      </c>
      <c r="Z217" s="35" t="str">
        <f>IF(LEFT(Результат[[#This Row],[ЦСР]],2)="06",VLOOKUP(Результат[[#This Row],[ЦСР]],Таблица3[[ЦСР]:[Пункт подпрограммы]],4,0),"")</f>
        <v>1.1.4</v>
      </c>
      <c r="AA21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35"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35" t="str">
        <f>VLOOKUP(Результат[[#This Row],[Тип средств]],Таблица4[],2,0)</f>
        <v>Бюджетные средства (Бюджет муниципального образования)</v>
      </c>
      <c r="Y218" s="35" t="str">
        <f>VLOOKUP(Результат[[#This Row],[Тип средств]],Таблица4[],3,0)</f>
        <v>Местный бюджет</v>
      </c>
      <c r="Z218" s="35" t="str">
        <f>IF(LEFT(Результат[[#This Row],[ЦСР]],2)="06",VLOOKUP(Результат[[#This Row],[ЦСР]],Таблица3[[ЦСР]:[Пункт подпрограммы]],4,0),"")</f>
        <v>1.1.4</v>
      </c>
      <c r="AA21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35"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35" t="str">
        <f>VLOOKUP(Результат[[#This Row],[Тип средств]],Таблица4[],2,0)</f>
        <v>Бюджетные средства (Бюджет муниципального образования)</v>
      </c>
      <c r="Y219" s="35" t="str">
        <f>VLOOKUP(Результат[[#This Row],[Тип средств]],Таблица4[],3,0)</f>
        <v>Местный бюджет</v>
      </c>
      <c r="Z219" s="35" t="str">
        <f>IF(LEFT(Результат[[#This Row],[ЦСР]],2)="06",VLOOKUP(Результат[[#This Row],[ЦСР]],Таблица3[[ЦСР]:[Пункт подпрограммы]],4,0),"")</f>
        <v>1.1.4</v>
      </c>
      <c r="AA21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35"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35" t="str">
        <f>VLOOKUP(Результат[[#This Row],[Тип средств]],Таблица4[],2,0)</f>
        <v>Бюджетные средства (Бюджет муниципального образования)</v>
      </c>
      <c r="Y220" s="35" t="str">
        <f>VLOOKUP(Результат[[#This Row],[Тип средств]],Таблица4[],3,0)</f>
        <v>Местный бюджет</v>
      </c>
      <c r="Z220" s="35" t="str">
        <f>IF(LEFT(Результат[[#This Row],[ЦСР]],2)="06",VLOOKUP(Результат[[#This Row],[ЦСР]],Таблица3[[ЦСР]:[Пункт подпрограммы]],4,0),"")</f>
        <v>1.1.4</v>
      </c>
      <c r="AA22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35"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35" t="str">
        <f>VLOOKUP(Результат[[#This Row],[Тип средств]],Таблица4[],2,0)</f>
        <v>Бюджетные средства (Бюджет муниципального образования)</v>
      </c>
      <c r="Y221" s="35" t="str">
        <f>VLOOKUP(Результат[[#This Row],[Тип средств]],Таблица4[],3,0)</f>
        <v>Местный бюджет</v>
      </c>
      <c r="Z221" s="35" t="str">
        <f>IF(LEFT(Результат[[#This Row],[ЦСР]],2)="06",VLOOKUP(Результат[[#This Row],[ЦСР]],Таблица3[[ЦСР]:[Пункт подпрограммы]],4,0),"")</f>
        <v>1.1.4</v>
      </c>
      <c r="AA22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35"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35" t="str">
        <f>VLOOKUP(Результат[[#This Row],[Тип средств]],Таблица4[],2,0)</f>
        <v>Бюджетные средства (Бюджет муниципального образования)</v>
      </c>
      <c r="Y222" s="35" t="str">
        <f>VLOOKUP(Результат[[#This Row],[Тип средств]],Таблица4[],3,0)</f>
        <v>Местный бюджет</v>
      </c>
      <c r="Z222" s="35" t="str">
        <f>IF(LEFT(Результат[[#This Row],[ЦСР]],2)="06",VLOOKUP(Результат[[#This Row],[ЦСР]],Таблица3[[ЦСР]:[Пункт подпрограммы]],4,0),"")</f>
        <v>1.1.4</v>
      </c>
      <c r="AA22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35"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35" t="str">
        <f>VLOOKUP(Результат[[#This Row],[Тип средств]],Таблица4[],2,0)</f>
        <v>Бюджетные средства (Бюджет муниципального образования)</v>
      </c>
      <c r="Y223" s="35" t="str">
        <f>VLOOKUP(Результат[[#This Row],[Тип средств]],Таблица4[],3,0)</f>
        <v>Местный бюджет</v>
      </c>
      <c r="Z223" s="35" t="str">
        <f>IF(LEFT(Результат[[#This Row],[ЦСР]],2)="06",VLOOKUP(Результат[[#This Row],[ЦСР]],Таблица3[[ЦСР]:[Пункт подпрограммы]],4,0),"")</f>
        <v>1.1.4</v>
      </c>
      <c r="AA22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35"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35" t="str">
        <f>VLOOKUP(Результат[[#This Row],[Тип средств]],Таблица4[],2,0)</f>
        <v>Бюджетные средства (Бюджет муниципального образования)</v>
      </c>
      <c r="Y224" s="35" t="str">
        <f>VLOOKUP(Результат[[#This Row],[Тип средств]],Таблица4[],3,0)</f>
        <v>Местный бюджет</v>
      </c>
      <c r="Z224" s="35" t="str">
        <f>IF(LEFT(Результат[[#This Row],[ЦСР]],2)="06",VLOOKUP(Результат[[#This Row],[ЦСР]],Таблица3[[ЦСР]:[Пункт подпрограммы]],4,0),"")</f>
        <v>1.1.4</v>
      </c>
      <c r="AA22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35"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35" t="str">
        <f>VLOOKUP(Результат[[#This Row],[Тип средств]],Таблица4[],2,0)</f>
        <v>Бюджетные средства (Бюджет муниципального образования)</v>
      </c>
      <c r="Y225" s="35" t="str">
        <f>VLOOKUP(Результат[[#This Row],[Тип средств]],Таблица4[],3,0)</f>
        <v>Местный бюджет</v>
      </c>
      <c r="Z225" s="35" t="str">
        <f>IF(LEFT(Результат[[#This Row],[ЦСР]],2)="06",VLOOKUP(Результат[[#This Row],[ЦСР]],Таблица3[[ЦСР]:[Пункт подпрограммы]],4,0),"")</f>
        <v>1.1.4</v>
      </c>
      <c r="AA22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35"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35" t="str">
        <f>VLOOKUP(Результат[[#This Row],[Тип средств]],Таблица4[],2,0)</f>
        <v>Бюджетные средства (Бюджет муниципального образования)</v>
      </c>
      <c r="Y226" s="35" t="str">
        <f>VLOOKUP(Результат[[#This Row],[Тип средств]],Таблица4[],3,0)</f>
        <v>Местный бюджет</v>
      </c>
      <c r="Z226" s="35" t="str">
        <f>IF(LEFT(Результат[[#This Row],[ЦСР]],2)="06",VLOOKUP(Результат[[#This Row],[ЦСР]],Таблица3[[ЦСР]:[Пункт подпрограммы]],4,0),"")</f>
        <v>1.1.4</v>
      </c>
      <c r="AA22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35"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35" t="str">
        <f>VLOOKUP(Результат[[#This Row],[Тип средств]],Таблица4[],2,0)</f>
        <v>Бюджетные средства (Бюджет муниципального образования)</v>
      </c>
      <c r="Y227" s="35" t="str">
        <f>VLOOKUP(Результат[[#This Row],[Тип средств]],Таблица4[],3,0)</f>
        <v>Местный бюджет</v>
      </c>
      <c r="Z227" s="35" t="str">
        <f>IF(LEFT(Результат[[#This Row],[ЦСР]],2)="06",VLOOKUP(Результат[[#This Row],[ЦСР]],Таблица3[[ЦСР]:[Пункт подпрограммы]],4,0),"")</f>
        <v>1.1.4</v>
      </c>
      <c r="AA22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35"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35" t="str">
        <f>VLOOKUP(Результат[[#This Row],[Тип средств]],Таблица4[],2,0)</f>
        <v>Бюджетные средства (Бюджет муниципального образования)</v>
      </c>
      <c r="Y228" s="35" t="str">
        <f>VLOOKUP(Результат[[#This Row],[Тип средств]],Таблица4[],3,0)</f>
        <v>Местный бюджет</v>
      </c>
      <c r="Z228" s="35" t="str">
        <f>IF(LEFT(Результат[[#This Row],[ЦСР]],2)="06",VLOOKUP(Результат[[#This Row],[ЦСР]],Таблица3[[ЦСР]:[Пункт подпрограммы]],4,0),"")</f>
        <v>1.1.4</v>
      </c>
      <c r="AA22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35"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35" t="str">
        <f>VLOOKUP(Результат[[#This Row],[Тип средств]],Таблица4[],2,0)</f>
        <v>Бюджетные средства (Бюджет муниципального образования)</v>
      </c>
      <c r="Y229" s="35" t="str">
        <f>VLOOKUP(Результат[[#This Row],[Тип средств]],Таблица4[],3,0)</f>
        <v>Местный бюджет</v>
      </c>
      <c r="Z229" s="35" t="str">
        <f>IF(LEFT(Результат[[#This Row],[ЦСР]],2)="06",VLOOKUP(Результат[[#This Row],[ЦСР]],Таблица3[[ЦСР]:[Пункт подпрограммы]],4,0),"")</f>
        <v>1.1.4</v>
      </c>
      <c r="AA22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35"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35" t="str">
        <f>VLOOKUP(Результат[[#This Row],[Тип средств]],Таблица4[],2,0)</f>
        <v>Бюджетные средства (Бюджет муниципального образования)</v>
      </c>
      <c r="Y230" s="35" t="str">
        <f>VLOOKUP(Результат[[#This Row],[Тип средств]],Таблица4[],3,0)</f>
        <v>Местный бюджет</v>
      </c>
      <c r="Z230" s="35" t="str">
        <f>IF(LEFT(Результат[[#This Row],[ЦСР]],2)="06",VLOOKUP(Результат[[#This Row],[ЦСР]],Таблица3[[ЦСР]:[Пункт подпрограммы]],4,0),"")</f>
        <v>1.1.4</v>
      </c>
      <c r="AA23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35"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35" t="str">
        <f>VLOOKUP(Результат[[#This Row],[Тип средств]],Таблица4[],2,0)</f>
        <v>Бюджетные средства (Бюджет муниципального образования)</v>
      </c>
      <c r="Y231" s="35" t="str">
        <f>VLOOKUP(Результат[[#This Row],[Тип средств]],Таблица4[],3,0)</f>
        <v>Местный бюджет</v>
      </c>
      <c r="Z231" s="35" t="str">
        <f>IF(LEFT(Результат[[#This Row],[ЦСР]],2)="06",VLOOKUP(Результат[[#This Row],[ЦСР]],Таблица3[[ЦСР]:[Пункт подпрограммы]],4,0),"")</f>
        <v>1.1.4</v>
      </c>
      <c r="AA23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35"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35" t="str">
        <f>VLOOKUP(Результат[[#This Row],[Тип средств]],Таблица4[],2,0)</f>
        <v>Бюджетные средства (Бюджет муниципального образования)</v>
      </c>
      <c r="Y232" s="35" t="str">
        <f>VLOOKUP(Результат[[#This Row],[Тип средств]],Таблица4[],3,0)</f>
        <v>Местный бюджет</v>
      </c>
      <c r="Z232" s="35" t="str">
        <f>IF(LEFT(Результат[[#This Row],[ЦСР]],2)="06",VLOOKUP(Результат[[#This Row],[ЦСР]],Таблица3[[ЦСР]:[Пункт подпрограммы]],4,0),"")</f>
        <v>1.1.4</v>
      </c>
      <c r="AA23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35"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35" t="str">
        <f>VLOOKUP(Результат[[#This Row],[Тип средств]],Таблица4[],2,0)</f>
        <v>Бюджетные средства (Бюджет муниципального образования)</v>
      </c>
      <c r="Y233" s="35" t="str">
        <f>VLOOKUP(Результат[[#This Row],[Тип средств]],Таблица4[],3,0)</f>
        <v>Местный бюджет</v>
      </c>
      <c r="Z233" s="35" t="str">
        <f>IF(LEFT(Результат[[#This Row],[ЦСР]],2)="06",VLOOKUP(Результат[[#This Row],[ЦСР]],Таблица3[[ЦСР]:[Пункт подпрограммы]],4,0),"")</f>
        <v>1.1.4</v>
      </c>
      <c r="AA23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35"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35" t="str">
        <f>VLOOKUP(Результат[[#This Row],[Тип средств]],Таблица4[],2,0)</f>
        <v>Бюджетные средства (Бюджет муниципального образования)</v>
      </c>
      <c r="Y234" s="35" t="str">
        <f>VLOOKUP(Результат[[#This Row],[Тип средств]],Таблица4[],3,0)</f>
        <v>Местный бюджет</v>
      </c>
      <c r="Z234" s="35" t="str">
        <f>IF(LEFT(Результат[[#This Row],[ЦСР]],2)="06",VLOOKUP(Результат[[#This Row],[ЦСР]],Таблица3[[ЦСР]:[Пункт подпрограммы]],4,0),"")</f>
        <v>1.1.4</v>
      </c>
      <c r="AA23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35"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35" t="str">
        <f>VLOOKUP(Результат[[#This Row],[Тип средств]],Таблица4[],2,0)</f>
        <v>Бюджетные средства (Бюджет муниципального образования)</v>
      </c>
      <c r="Y235" s="35" t="str">
        <f>VLOOKUP(Результат[[#This Row],[Тип средств]],Таблица4[],3,0)</f>
        <v>Местный бюджет</v>
      </c>
      <c r="Z235" s="35" t="str">
        <f>IF(LEFT(Результат[[#This Row],[ЦСР]],2)="06",VLOOKUP(Результат[[#This Row],[ЦСР]],Таблица3[[ЦСР]:[Пункт подпрограммы]],4,0),"")</f>
        <v>1.1.4</v>
      </c>
      <c r="AA23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35"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35" t="str">
        <f>VLOOKUP(Результат[[#This Row],[Тип средств]],Таблица4[],2,0)</f>
        <v>Бюджетные средства (Бюджет муниципального образования)</v>
      </c>
      <c r="Y236" s="35" t="str">
        <f>VLOOKUP(Результат[[#This Row],[Тип средств]],Таблица4[],3,0)</f>
        <v>Местный бюджет</v>
      </c>
      <c r="Z236" s="35" t="str">
        <f>IF(LEFT(Результат[[#This Row],[ЦСР]],2)="06",VLOOKUP(Результат[[#This Row],[ЦСР]],Таблица3[[ЦСР]:[Пункт подпрограммы]],4,0),"")</f>
        <v>1.1.4</v>
      </c>
      <c r="AA23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35"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35" t="str">
        <f>VLOOKUP(Результат[[#This Row],[Тип средств]],Таблица4[],2,0)</f>
        <v>Бюджетные средства (Бюджет муниципального образования)</v>
      </c>
      <c r="Y237" s="35" t="str">
        <f>VLOOKUP(Результат[[#This Row],[Тип средств]],Таблица4[],3,0)</f>
        <v>Местный бюджет</v>
      </c>
      <c r="Z237" s="35" t="str">
        <f>IF(LEFT(Результат[[#This Row],[ЦСР]],2)="06",VLOOKUP(Результат[[#This Row],[ЦСР]],Таблица3[[ЦСР]:[Пункт подпрограммы]],4,0),"")</f>
        <v>1.1.4</v>
      </c>
      <c r="AA23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35"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35" t="str">
        <f>VLOOKUP(Результат[[#This Row],[Тип средств]],Таблица4[],2,0)</f>
        <v>Бюджетные средства (Бюджет муниципального образования)</v>
      </c>
      <c r="Y238" s="35" t="str">
        <f>VLOOKUP(Результат[[#This Row],[Тип средств]],Таблица4[],3,0)</f>
        <v>Местный бюджет</v>
      </c>
      <c r="Z238" s="35" t="str">
        <f>IF(LEFT(Результат[[#This Row],[ЦСР]],2)="06",VLOOKUP(Результат[[#This Row],[ЦСР]],Таблица3[[ЦСР]:[Пункт подпрограммы]],4,0),"")</f>
        <v>1.1.4</v>
      </c>
      <c r="AA23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35"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35" t="str">
        <f>VLOOKUP(Результат[[#This Row],[Тип средств]],Таблица4[],2,0)</f>
        <v>Бюджетные средства (Бюджет муниципального образования)</v>
      </c>
      <c r="Y239" s="35" t="str">
        <f>VLOOKUP(Результат[[#This Row],[Тип средств]],Таблица4[],3,0)</f>
        <v>Местный бюджет</v>
      </c>
      <c r="Z239" s="35" t="str">
        <f>IF(LEFT(Результат[[#This Row],[ЦСР]],2)="06",VLOOKUP(Результат[[#This Row],[ЦСР]],Таблица3[[ЦСР]:[Пункт подпрограммы]],4,0),"")</f>
        <v>1.1.4</v>
      </c>
      <c r="AA23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35"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35" t="str">
        <f>VLOOKUP(Результат[[#This Row],[Тип средств]],Таблица4[],2,0)</f>
        <v>Бюджетные средства (Бюджет муниципального образования)</v>
      </c>
      <c r="Y240" s="35" t="str">
        <f>VLOOKUP(Результат[[#This Row],[Тип средств]],Таблица4[],3,0)</f>
        <v>Местный бюджет</v>
      </c>
      <c r="Z240" s="35" t="str">
        <f>IF(LEFT(Результат[[#This Row],[ЦСР]],2)="06",VLOOKUP(Результат[[#This Row],[ЦСР]],Таблица3[[ЦСР]:[Пункт подпрограммы]],4,0),"")</f>
        <v>1.1.4</v>
      </c>
      <c r="AA24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35"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35" t="str">
        <f>VLOOKUP(Результат[[#This Row],[Тип средств]],Таблица4[],2,0)</f>
        <v>Бюджетные средства (Бюджет муниципального образования)</v>
      </c>
      <c r="Y241" s="35" t="str">
        <f>VLOOKUP(Результат[[#This Row],[Тип средств]],Таблица4[],3,0)</f>
        <v>Местный бюджет</v>
      </c>
      <c r="Z241" s="35" t="str">
        <f>IF(LEFT(Результат[[#This Row],[ЦСР]],2)="06",VLOOKUP(Результат[[#This Row],[ЦСР]],Таблица3[[ЦСР]:[Пункт подпрограммы]],4,0),"")</f>
        <v>1.1.4</v>
      </c>
      <c r="AA24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35"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35" t="str">
        <f>VLOOKUP(Результат[[#This Row],[Тип средств]],Таблица4[],2,0)</f>
        <v>Бюджетные средства (Бюджет муниципального образования)</v>
      </c>
      <c r="Y242" s="35" t="str">
        <f>VLOOKUP(Результат[[#This Row],[Тип средств]],Таблица4[],3,0)</f>
        <v>Местный бюджет</v>
      </c>
      <c r="Z242" s="35" t="str">
        <f>IF(LEFT(Результат[[#This Row],[ЦСР]],2)="06",VLOOKUP(Результат[[#This Row],[ЦСР]],Таблица3[[ЦСР]:[Пункт подпрограммы]],4,0),"")</f>
        <v>1.1.4</v>
      </c>
      <c r="AA24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35"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35" t="str">
        <f>VLOOKUP(Результат[[#This Row],[Тип средств]],Таблица4[],2,0)</f>
        <v>Бюджетные средства (Бюджет муниципального образования)</v>
      </c>
      <c r="Y243" s="35" t="str">
        <f>VLOOKUP(Результат[[#This Row],[Тип средств]],Таблица4[],3,0)</f>
        <v>Местный бюджет</v>
      </c>
      <c r="Z243" s="35" t="str">
        <f>IF(LEFT(Результат[[#This Row],[ЦСР]],2)="06",VLOOKUP(Результат[[#This Row],[ЦСР]],Таблица3[[ЦСР]:[Пункт подпрограммы]],4,0),"")</f>
        <v>1.1.4</v>
      </c>
      <c r="AA24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35"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35" t="str">
        <f>VLOOKUP(Результат[[#This Row],[Тип средств]],Таблица4[],2,0)</f>
        <v>Бюджетные средства (Бюджет муниципального образования)</v>
      </c>
      <c r="Y244" s="35" t="str">
        <f>VLOOKUP(Результат[[#This Row],[Тип средств]],Таблица4[],3,0)</f>
        <v>Местный бюджет</v>
      </c>
      <c r="Z244" s="35" t="str">
        <f>IF(LEFT(Результат[[#This Row],[ЦСР]],2)="06",VLOOKUP(Результат[[#This Row],[ЦСР]],Таблица3[[ЦСР]:[Пункт подпрограммы]],4,0),"")</f>
        <v>1.1.4</v>
      </c>
      <c r="AA24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35"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35" t="str">
        <f>VLOOKUP(Результат[[#This Row],[Тип средств]],Таблица4[],2,0)</f>
        <v>Бюджетные средства (Бюджет муниципального образования)</v>
      </c>
      <c r="Y245" s="35" t="str">
        <f>VLOOKUP(Результат[[#This Row],[Тип средств]],Таблица4[],3,0)</f>
        <v>Местный бюджет</v>
      </c>
      <c r="Z245" s="35" t="str">
        <f>IF(LEFT(Результат[[#This Row],[ЦСР]],2)="06",VLOOKUP(Результат[[#This Row],[ЦСР]],Таблица3[[ЦСР]:[Пункт подпрограммы]],4,0),"")</f>
        <v>1.1.4</v>
      </c>
      <c r="AA24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35"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35" t="str">
        <f>VLOOKUP(Результат[[#This Row],[Тип средств]],Таблица4[],2,0)</f>
        <v>Бюджетные средства (Бюджет муниципального образования)</v>
      </c>
      <c r="Y246" s="35" t="str">
        <f>VLOOKUP(Результат[[#This Row],[Тип средств]],Таблица4[],3,0)</f>
        <v>Местный бюджет</v>
      </c>
      <c r="Z246" s="35" t="str">
        <f>IF(LEFT(Результат[[#This Row],[ЦСР]],2)="06",VLOOKUP(Результат[[#This Row],[ЦСР]],Таблица3[[ЦСР]:[Пункт подпрограммы]],4,0),"")</f>
        <v>1.1.4</v>
      </c>
      <c r="AA24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35"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35" t="str">
        <f>VLOOKUP(Результат[[#This Row],[Тип средств]],Таблица4[],2,0)</f>
        <v>Бюджетные средства (Бюджет муниципального образования)</v>
      </c>
      <c r="Y247" s="35" t="str">
        <f>VLOOKUP(Результат[[#This Row],[Тип средств]],Таблица4[],3,0)</f>
        <v>Местный бюджет</v>
      </c>
      <c r="Z247" s="35" t="str">
        <f>IF(LEFT(Результат[[#This Row],[ЦСР]],2)="06",VLOOKUP(Результат[[#This Row],[ЦСР]],Таблица3[[ЦСР]:[Пункт подпрограммы]],4,0),"")</f>
        <v>1.1.4</v>
      </c>
      <c r="AA24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35"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35" t="str">
        <f>VLOOKUP(Результат[[#This Row],[Тип средств]],Таблица4[],2,0)</f>
        <v>Бюджетные средства (Бюджет муниципального образования)</v>
      </c>
      <c r="Y248" s="35" t="str">
        <f>VLOOKUP(Результат[[#This Row],[Тип средств]],Таблица4[],3,0)</f>
        <v>Местный бюджет</v>
      </c>
      <c r="Z248" s="35" t="str">
        <f>IF(LEFT(Результат[[#This Row],[ЦСР]],2)="06",VLOOKUP(Результат[[#This Row],[ЦСР]],Таблица3[[ЦСР]:[Пункт подпрограммы]],4,0),"")</f>
        <v>1.1.4</v>
      </c>
      <c r="AA24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35"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35" t="str">
        <f>VLOOKUP(Результат[[#This Row],[Тип средств]],Таблица4[],2,0)</f>
        <v>Бюджетные средства (Бюджет муниципального образования)</v>
      </c>
      <c r="Y249" s="35" t="str">
        <f>VLOOKUP(Результат[[#This Row],[Тип средств]],Таблица4[],3,0)</f>
        <v>Местный бюджет</v>
      </c>
      <c r="Z249" s="35" t="str">
        <f>IF(LEFT(Результат[[#This Row],[ЦСР]],2)="06",VLOOKUP(Результат[[#This Row],[ЦСР]],Таблица3[[ЦСР]:[Пункт подпрограммы]],4,0),"")</f>
        <v>1.1.4</v>
      </c>
      <c r="AA24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35"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35" t="str">
        <f>VLOOKUP(Результат[[#This Row],[Тип средств]],Таблица4[],2,0)</f>
        <v>Бюджетные средства (Бюджет муниципального образования)</v>
      </c>
      <c r="Y250" s="35" t="str">
        <f>VLOOKUP(Результат[[#This Row],[Тип средств]],Таблица4[],3,0)</f>
        <v>Местный бюджет</v>
      </c>
      <c r="Z250" s="35" t="str">
        <f>IF(LEFT(Результат[[#This Row],[ЦСР]],2)="06",VLOOKUP(Результат[[#This Row],[ЦСР]],Таблица3[[ЦСР]:[Пункт подпрограммы]],4,0),"")</f>
        <v>1.1.4</v>
      </c>
      <c r="AA25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35"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35" t="str">
        <f>VLOOKUP(Результат[[#This Row],[Тип средств]],Таблица4[],2,0)</f>
        <v>Бюджетные средства (Бюджет муниципального образования)</v>
      </c>
      <c r="Y251" s="35" t="str">
        <f>VLOOKUP(Результат[[#This Row],[Тип средств]],Таблица4[],3,0)</f>
        <v>Местный бюджет</v>
      </c>
      <c r="Z251" s="35" t="str">
        <f>IF(LEFT(Результат[[#This Row],[ЦСР]],2)="06",VLOOKUP(Результат[[#This Row],[ЦСР]],Таблица3[[ЦСР]:[Пункт подпрограммы]],4,0),"")</f>
        <v>1.1.4</v>
      </c>
      <c r="AA25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35"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35" t="str">
        <f>VLOOKUP(Результат[[#This Row],[Тип средств]],Таблица4[],2,0)</f>
        <v>Бюджетные средства (Бюджет муниципального образования)</v>
      </c>
      <c r="Y252" s="35" t="str">
        <f>VLOOKUP(Результат[[#This Row],[Тип средств]],Таблица4[],3,0)</f>
        <v>Местный бюджет</v>
      </c>
      <c r="Z252" s="35" t="str">
        <f>IF(LEFT(Результат[[#This Row],[ЦСР]],2)="06",VLOOKUP(Результат[[#This Row],[ЦСР]],Таблица3[[ЦСР]:[Пункт подпрограммы]],4,0),"")</f>
        <v>1.1.4</v>
      </c>
      <c r="AA25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35"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35" t="str">
        <f>VLOOKUP(Результат[[#This Row],[Тип средств]],Таблица4[],2,0)</f>
        <v>Бюджетные средства (Бюджет муниципального образования)</v>
      </c>
      <c r="Y253" s="35" t="str">
        <f>VLOOKUP(Результат[[#This Row],[Тип средств]],Таблица4[],3,0)</f>
        <v>Местный бюджет</v>
      </c>
      <c r="Z253" s="35" t="str">
        <f>IF(LEFT(Результат[[#This Row],[ЦСР]],2)="06",VLOOKUP(Результат[[#This Row],[ЦСР]],Таблица3[[ЦСР]:[Пункт подпрограммы]],4,0),"")</f>
        <v>1.1.4</v>
      </c>
      <c r="AA25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35"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35" t="str">
        <f>VLOOKUP(Результат[[#This Row],[Тип средств]],Таблица4[],2,0)</f>
        <v>Бюджетные средства (Бюджет муниципального образования)</v>
      </c>
      <c r="Y254" s="35" t="str">
        <f>VLOOKUP(Результат[[#This Row],[Тип средств]],Таблица4[],3,0)</f>
        <v>Местный бюджет</v>
      </c>
      <c r="Z254" s="35" t="str">
        <f>IF(LEFT(Результат[[#This Row],[ЦСР]],2)="06",VLOOKUP(Результат[[#This Row],[ЦСР]],Таблица3[[ЦСР]:[Пункт подпрограммы]],4,0),"")</f>
        <v>1.1.4</v>
      </c>
      <c r="AA25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35"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35" t="str">
        <f>VLOOKUP(Результат[[#This Row],[Тип средств]],Таблица4[],2,0)</f>
        <v>Бюджетные средства (Бюджет муниципального образования)</v>
      </c>
      <c r="Y255" s="35" t="str">
        <f>VLOOKUP(Результат[[#This Row],[Тип средств]],Таблица4[],3,0)</f>
        <v>Местный бюджет</v>
      </c>
      <c r="Z255" s="35" t="str">
        <f>IF(LEFT(Результат[[#This Row],[ЦСР]],2)="06",VLOOKUP(Результат[[#This Row],[ЦСР]],Таблица3[[ЦСР]:[Пункт подпрограммы]],4,0),"")</f>
        <v>1.1.4</v>
      </c>
      <c r="AA25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35"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35" t="str">
        <f>VLOOKUP(Результат[[#This Row],[Тип средств]],Таблица4[],2,0)</f>
        <v>Бюджетные средства (Бюджет муниципального образования)</v>
      </c>
      <c r="Y256" s="35" t="str">
        <f>VLOOKUP(Результат[[#This Row],[Тип средств]],Таблица4[],3,0)</f>
        <v>Местный бюджет</v>
      </c>
      <c r="Z256" s="35" t="str">
        <f>IF(LEFT(Результат[[#This Row],[ЦСР]],2)="06",VLOOKUP(Результат[[#This Row],[ЦСР]],Таблица3[[ЦСР]:[Пункт подпрограммы]],4,0),"")</f>
        <v>1.1.4</v>
      </c>
      <c r="AA25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35"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35" t="str">
        <f>VLOOKUP(Результат[[#This Row],[Тип средств]],Таблица4[],2,0)</f>
        <v>Бюджетные средства (Бюджет муниципального образования)</v>
      </c>
      <c r="Y257" s="35" t="str">
        <f>VLOOKUP(Результат[[#This Row],[Тип средств]],Таблица4[],3,0)</f>
        <v>Местный бюджет</v>
      </c>
      <c r="Z257" s="35" t="str">
        <f>IF(LEFT(Результат[[#This Row],[ЦСР]],2)="06",VLOOKUP(Результат[[#This Row],[ЦСР]],Таблица3[[ЦСР]:[Пункт подпрограммы]],4,0),"")</f>
        <v>1.1.4</v>
      </c>
      <c r="AA25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35"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35" t="str">
        <f>VLOOKUP(Результат[[#This Row],[Тип средств]],Таблица4[],2,0)</f>
        <v>Бюджетные средства (Бюджет муниципального образования)</v>
      </c>
      <c r="Y258" s="35" t="str">
        <f>VLOOKUP(Результат[[#This Row],[Тип средств]],Таблица4[],3,0)</f>
        <v>Местный бюджет</v>
      </c>
      <c r="Z258" s="35" t="str">
        <f>IF(LEFT(Результат[[#This Row],[ЦСР]],2)="06",VLOOKUP(Результат[[#This Row],[ЦСР]],Таблица3[[ЦСР]:[Пункт подпрограммы]],4,0),"")</f>
        <v>1.1.4</v>
      </c>
      <c r="AA25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35"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35" t="str">
        <f>VLOOKUP(Результат[[#This Row],[Тип средств]],Таблица4[],2,0)</f>
        <v>Бюджетные средства (Бюджет муниципального образования)</v>
      </c>
      <c r="Y259" s="35" t="str">
        <f>VLOOKUP(Результат[[#This Row],[Тип средств]],Таблица4[],3,0)</f>
        <v>Местный бюджет</v>
      </c>
      <c r="Z259" s="35" t="str">
        <f>IF(LEFT(Результат[[#This Row],[ЦСР]],2)="06",VLOOKUP(Результат[[#This Row],[ЦСР]],Таблица3[[ЦСР]:[Пункт подпрограммы]],4,0),"")</f>
        <v>1.1.4</v>
      </c>
      <c r="AA25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35"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35" t="str">
        <f>VLOOKUP(Результат[[#This Row],[Тип средств]],Таблица4[],2,0)</f>
        <v>Бюджетные средства (Бюджет муниципального образования)</v>
      </c>
      <c r="Y260" s="35" t="str">
        <f>VLOOKUP(Результат[[#This Row],[Тип средств]],Таблица4[],3,0)</f>
        <v>Местный бюджет</v>
      </c>
      <c r="Z260" s="35" t="str">
        <f>IF(LEFT(Результат[[#This Row],[ЦСР]],2)="06",VLOOKUP(Результат[[#This Row],[ЦСР]],Таблица3[[ЦСР]:[Пункт подпрограммы]],4,0),"")</f>
        <v>1.1.4</v>
      </c>
      <c r="AA26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35"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35" t="str">
        <f>VLOOKUP(Результат[[#This Row],[Тип средств]],Таблица4[],2,0)</f>
        <v>Бюджетные средства (Бюджет муниципального образования)</v>
      </c>
      <c r="Y261" s="35" t="str">
        <f>VLOOKUP(Результат[[#This Row],[Тип средств]],Таблица4[],3,0)</f>
        <v>Местный бюджет</v>
      </c>
      <c r="Z261" s="35" t="str">
        <f>IF(LEFT(Результат[[#This Row],[ЦСР]],2)="06",VLOOKUP(Результат[[#This Row],[ЦСР]],Таблица3[[ЦСР]:[Пункт подпрограммы]],4,0),"")</f>
        <v>1.1.4</v>
      </c>
      <c r="AA26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35"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35" t="str">
        <f>VLOOKUP(Результат[[#This Row],[Тип средств]],Таблица4[],2,0)</f>
        <v>Бюджетные средства (Бюджет муниципального образования)</v>
      </c>
      <c r="Y262" s="35" t="str">
        <f>VLOOKUP(Результат[[#This Row],[Тип средств]],Таблица4[],3,0)</f>
        <v>Местный бюджет</v>
      </c>
      <c r="Z262" s="35" t="str">
        <f>IF(LEFT(Результат[[#This Row],[ЦСР]],2)="06",VLOOKUP(Результат[[#This Row],[ЦСР]],Таблица3[[ЦСР]:[Пункт подпрограммы]],4,0),"")</f>
        <v>1.1.4</v>
      </c>
      <c r="AA26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35"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35" t="str">
        <f>VLOOKUP(Результат[[#This Row],[Тип средств]],Таблица4[],2,0)</f>
        <v>Бюджетные средства (Бюджет муниципального образования)</v>
      </c>
      <c r="Y263" s="35" t="str">
        <f>VLOOKUP(Результат[[#This Row],[Тип средств]],Таблица4[],3,0)</f>
        <v>Местный бюджет</v>
      </c>
      <c r="Z263" s="35" t="str">
        <f>IF(LEFT(Результат[[#This Row],[ЦСР]],2)="06",VLOOKUP(Результат[[#This Row],[ЦСР]],Таблица3[[ЦСР]:[Пункт подпрограммы]],4,0),"")</f>
        <v>1.1.4</v>
      </c>
      <c r="AA26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35"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35" t="str">
        <f>VLOOKUP(Результат[[#This Row],[Тип средств]],Таблица4[],2,0)</f>
        <v>Бюджетные средства (Бюджет муниципального образования)</v>
      </c>
      <c r="Y264" s="35" t="str">
        <f>VLOOKUP(Результат[[#This Row],[Тип средств]],Таблица4[],3,0)</f>
        <v>Местный бюджет</v>
      </c>
      <c r="Z264" s="35" t="str">
        <f>IF(LEFT(Результат[[#This Row],[ЦСР]],2)="06",VLOOKUP(Результат[[#This Row],[ЦСР]],Таблица3[[ЦСР]:[Пункт подпрограммы]],4,0),"")</f>
        <v>1.1.4</v>
      </c>
      <c r="AA26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35" t="str">
        <f t="shared" si="4"/>
        <v>КФКиС</v>
      </c>
    </row>
    <row r="265" spans="1:29" hidden="1"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35" t="str">
        <f>VLOOKUP(Результат[[#This Row],[Тип средств]],Таблица4[],2,0)</f>
        <v>Бюджетные средства (Бюджет муниципального образования)</v>
      </c>
      <c r="Y265" s="35" t="str">
        <f>VLOOKUP(Результат[[#This Row],[Тип средств]],Таблица4[],3,0)</f>
        <v>Местный бюджет</v>
      </c>
      <c r="Z265" s="35" t="str">
        <f>IF(LEFT(Результат[[#This Row],[ЦСР]],2)="06",VLOOKUP(Результат[[#This Row],[ЦСР]],Таблица3[[ЦСР]:[Пункт подпрограммы]],4,0),"")</f>
        <v/>
      </c>
      <c r="AA265" s="35" t="str">
        <f>IF(LEFT(Результат[[#This Row],[Пункт подпрограммы]],1)="1","Развитие физической культуры и спорта в городе Нефтеюганске","")</f>
        <v/>
      </c>
      <c r="AB26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35" t="str">
        <f t="shared" si="4"/>
        <v>КФКиС</v>
      </c>
    </row>
    <row r="266" spans="1:29" hidden="1"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35" t="str">
        <f>VLOOKUP(Результат[[#This Row],[Тип средств]],Таблица4[],2,0)</f>
        <v>Бюджетные средства (Бюджет муниципального образования)</v>
      </c>
      <c r="Y266" s="35" t="str">
        <f>VLOOKUP(Результат[[#This Row],[Тип средств]],Таблица4[],3,0)</f>
        <v>Местный бюджет</v>
      </c>
      <c r="Z266" s="35" t="str">
        <f>IF(LEFT(Результат[[#This Row],[ЦСР]],2)="06",VLOOKUP(Результат[[#This Row],[ЦСР]],Таблица3[[ЦСР]:[Пункт подпрограммы]],4,0),"")</f>
        <v/>
      </c>
      <c r="AA266" s="35" t="str">
        <f>IF(LEFT(Результат[[#This Row],[Пункт подпрограммы]],1)="1","Развитие физической культуры и спорта в городе Нефтеюганске","")</f>
        <v/>
      </c>
      <c r="AB26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35" t="str">
        <f t="shared" si="4"/>
        <v>КФКиС</v>
      </c>
    </row>
    <row r="267" spans="1:29" hidden="1"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35" t="str">
        <f>VLOOKUP(Результат[[#This Row],[Тип средств]],Таблица4[],2,0)</f>
        <v>Бюджетные средства (Бюджет муниципального образования)</v>
      </c>
      <c r="Y267" s="35" t="str">
        <f>VLOOKUP(Результат[[#This Row],[Тип средств]],Таблица4[],3,0)</f>
        <v>Местный бюджет</v>
      </c>
      <c r="Z267" s="35" t="str">
        <f>IF(LEFT(Результат[[#This Row],[ЦСР]],2)="06",VLOOKUP(Результат[[#This Row],[ЦСР]],Таблица3[[ЦСР]:[Пункт подпрограммы]],4,0),"")</f>
        <v/>
      </c>
      <c r="AA267" s="35" t="str">
        <f>IF(LEFT(Результат[[#This Row],[Пункт подпрограммы]],1)="1","Развитие физической культуры и спорта в городе Нефтеюганске","")</f>
        <v/>
      </c>
      <c r="AB26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35" t="str">
        <f t="shared" si="4"/>
        <v>КФКиС</v>
      </c>
    </row>
    <row r="268" spans="1:29" hidden="1"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35" t="str">
        <f>VLOOKUP(Результат[[#This Row],[Тип средств]],Таблица4[],2,0)</f>
        <v>Бюджетные средства (Бюджет муниципального образования)</v>
      </c>
      <c r="Y268" s="35" t="str">
        <f>VLOOKUP(Результат[[#This Row],[Тип средств]],Таблица4[],3,0)</f>
        <v>Местный бюджет</v>
      </c>
      <c r="Z268" s="35" t="str">
        <f>IF(LEFT(Результат[[#This Row],[ЦСР]],2)="06",VLOOKUP(Результат[[#This Row],[ЦСР]],Таблица3[[ЦСР]:[Пункт подпрограммы]],4,0),"")</f>
        <v/>
      </c>
      <c r="AA268" s="35" t="str">
        <f>IF(LEFT(Результат[[#This Row],[Пункт подпрограммы]],1)="1","Развитие физической культуры и спорта в городе Нефтеюганске","")</f>
        <v/>
      </c>
      <c r="AB26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35" t="str">
        <f t="shared" si="4"/>
        <v>КФКиС</v>
      </c>
    </row>
    <row r="269" spans="1:29" hidden="1"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35" t="str">
        <f>VLOOKUP(Результат[[#This Row],[Тип средств]],Таблица4[],2,0)</f>
        <v>Бюджетные средства (Бюджет муниципального образования)</v>
      </c>
      <c r="Y269" s="35" t="str">
        <f>VLOOKUP(Результат[[#This Row],[Тип средств]],Таблица4[],3,0)</f>
        <v>Местный бюджет</v>
      </c>
      <c r="Z269" s="35" t="str">
        <f>IF(LEFT(Результат[[#This Row],[ЦСР]],2)="06",VLOOKUP(Результат[[#This Row],[ЦСР]],Таблица3[[ЦСР]:[Пункт подпрограммы]],4,0),"")</f>
        <v/>
      </c>
      <c r="AA269" s="35" t="str">
        <f>IF(LEFT(Результат[[#This Row],[Пункт подпрограммы]],1)="1","Развитие физической культуры и спорта в городе Нефтеюганске","")</f>
        <v/>
      </c>
      <c r="AB26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35" t="str">
        <f t="shared" si="4"/>
        <v>КФКиС</v>
      </c>
    </row>
    <row r="270" spans="1:29" hidden="1"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35" t="str">
        <f>VLOOKUP(Результат[[#This Row],[Тип средств]],Таблица4[],2,0)</f>
        <v>Бюджетные средства (Бюджет муниципального образования)</v>
      </c>
      <c r="Y270" s="35" t="str">
        <f>VLOOKUP(Результат[[#This Row],[Тип средств]],Таблица4[],3,0)</f>
        <v>Местный бюджет</v>
      </c>
      <c r="Z270" s="35" t="str">
        <f>IF(LEFT(Результат[[#This Row],[ЦСР]],2)="06",VLOOKUP(Результат[[#This Row],[ЦСР]],Таблица3[[ЦСР]:[Пункт подпрограммы]],4,0),"")</f>
        <v/>
      </c>
      <c r="AA270" s="35" t="str">
        <f>IF(LEFT(Результат[[#This Row],[Пункт подпрограммы]],1)="1","Развитие физической культуры и спорта в городе Нефтеюганске","")</f>
        <v/>
      </c>
      <c r="AB27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35" t="str">
        <f t="shared" si="4"/>
        <v>КФКиС</v>
      </c>
    </row>
    <row r="271" spans="1:29" hidden="1"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35" t="str">
        <f>VLOOKUP(Результат[[#This Row],[Тип средств]],Таблица4[],2,0)</f>
        <v>Бюджетные средства (Бюджет муниципального образования)</v>
      </c>
      <c r="Y271" s="35" t="str">
        <f>VLOOKUP(Результат[[#This Row],[Тип средств]],Таблица4[],3,0)</f>
        <v>Местный бюджет</v>
      </c>
      <c r="Z271" s="35" t="str">
        <f>IF(LEFT(Результат[[#This Row],[ЦСР]],2)="06",VLOOKUP(Результат[[#This Row],[ЦСР]],Таблица3[[ЦСР]:[Пункт подпрограммы]],4,0),"")</f>
        <v/>
      </c>
      <c r="AA271" s="35" t="str">
        <f>IF(LEFT(Результат[[#This Row],[Пункт подпрограммы]],1)="1","Развитие физической культуры и спорта в городе Нефтеюганске","")</f>
        <v/>
      </c>
      <c r="AB27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35" t="str">
        <f t="shared" si="4"/>
        <v>КФКиС</v>
      </c>
    </row>
    <row r="272" spans="1:29" hidden="1"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35" t="str">
        <f>VLOOKUP(Результат[[#This Row],[Тип средств]],Таблица4[],2,0)</f>
        <v>Бюджетные средства (Бюджет муниципального образования)</v>
      </c>
      <c r="Y272" s="35" t="str">
        <f>VLOOKUP(Результат[[#This Row],[Тип средств]],Таблица4[],3,0)</f>
        <v>Местный бюджет</v>
      </c>
      <c r="Z272" s="35" t="str">
        <f>IF(LEFT(Результат[[#This Row],[ЦСР]],2)="06",VLOOKUP(Результат[[#This Row],[ЦСР]],Таблица3[[ЦСР]:[Пункт подпрограммы]],4,0),"")</f>
        <v/>
      </c>
      <c r="AA272" s="35" t="str">
        <f>IF(LEFT(Результат[[#This Row],[Пункт подпрограммы]],1)="1","Развитие физической культуры и спорта в городе Нефтеюганске","")</f>
        <v/>
      </c>
      <c r="AB27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35" t="str">
        <f t="shared" si="4"/>
        <v>КФКиС</v>
      </c>
    </row>
    <row r="273" spans="1:29" hidden="1"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35" t="str">
        <f>VLOOKUP(Результат[[#This Row],[Тип средств]],Таблица4[],2,0)</f>
        <v>Бюджетные средства (Бюджет муниципального образования)</v>
      </c>
      <c r="Y273" s="35" t="str">
        <f>VLOOKUP(Результат[[#This Row],[Тип средств]],Таблица4[],3,0)</f>
        <v>Местный бюджет</v>
      </c>
      <c r="Z273" s="35" t="str">
        <f>IF(LEFT(Результат[[#This Row],[ЦСР]],2)="06",VLOOKUP(Результат[[#This Row],[ЦСР]],Таблица3[[ЦСР]:[Пункт подпрограммы]],4,0),"")</f>
        <v/>
      </c>
      <c r="AA273" s="35" t="str">
        <f>IF(LEFT(Результат[[#This Row],[Пункт подпрограммы]],1)="1","Развитие физической культуры и спорта в городе Нефтеюганске","")</f>
        <v/>
      </c>
      <c r="AB27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35" t="str">
        <f t="shared" si="4"/>
        <v>КФКиС</v>
      </c>
    </row>
    <row r="274" spans="1:29" hidden="1"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35" t="str">
        <f>VLOOKUP(Результат[[#This Row],[Тип средств]],Таблица4[],2,0)</f>
        <v>Бюджетные средства (Бюджет муниципального образования)</v>
      </c>
      <c r="Y274" s="35" t="str">
        <f>VLOOKUP(Результат[[#This Row],[Тип средств]],Таблица4[],3,0)</f>
        <v>Местный бюджет</v>
      </c>
      <c r="Z274" s="35" t="str">
        <f>IF(LEFT(Результат[[#This Row],[ЦСР]],2)="06",VLOOKUP(Результат[[#This Row],[ЦСР]],Таблица3[[ЦСР]:[Пункт подпрограммы]],4,0),"")</f>
        <v/>
      </c>
      <c r="AA274" s="35" t="str">
        <f>IF(LEFT(Результат[[#This Row],[Пункт подпрограммы]],1)="1","Развитие физической культуры и спорта в городе Нефтеюганске","")</f>
        <v/>
      </c>
      <c r="AB27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35" t="str">
        <f t="shared" si="4"/>
        <v>КФКиС</v>
      </c>
    </row>
    <row r="275" spans="1:29" hidden="1"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35" t="str">
        <f>VLOOKUP(Результат[[#This Row],[Тип средств]],Таблица4[],2,0)</f>
        <v>Бюджетные средства (Бюджет муниципального образования)</v>
      </c>
      <c r="Y275" s="35" t="str">
        <f>VLOOKUP(Результат[[#This Row],[Тип средств]],Таблица4[],3,0)</f>
        <v>Местный бюджет</v>
      </c>
      <c r="Z275" s="35" t="str">
        <f>IF(LEFT(Результат[[#This Row],[ЦСР]],2)="06",VLOOKUP(Результат[[#This Row],[ЦСР]],Таблица3[[ЦСР]:[Пункт подпрограммы]],4,0),"")</f>
        <v/>
      </c>
      <c r="AA275" s="35" t="str">
        <f>IF(LEFT(Результат[[#This Row],[Пункт подпрограммы]],1)="1","Развитие физической культуры и спорта в городе Нефтеюганске","")</f>
        <v/>
      </c>
      <c r="AB27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35" t="str">
        <f t="shared" si="4"/>
        <v>КФКиС</v>
      </c>
    </row>
    <row r="276" spans="1:29" hidden="1"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35" t="str">
        <f>VLOOKUP(Результат[[#This Row],[Тип средств]],Таблица4[],2,0)</f>
        <v>Бюджетные средства (Бюджет муниципального образования)</v>
      </c>
      <c r="Y276" s="35" t="str">
        <f>VLOOKUP(Результат[[#This Row],[Тип средств]],Таблица4[],3,0)</f>
        <v>Местный бюджет</v>
      </c>
      <c r="Z276" s="35" t="str">
        <f>IF(LEFT(Результат[[#This Row],[ЦСР]],2)="06",VLOOKUP(Результат[[#This Row],[ЦСР]],Таблица3[[ЦСР]:[Пункт подпрограммы]],4,0),"")</f>
        <v/>
      </c>
      <c r="AA276" s="35" t="str">
        <f>IF(LEFT(Результат[[#This Row],[Пункт подпрограммы]],1)="1","Развитие физической культуры и спорта в городе Нефтеюганске","")</f>
        <v/>
      </c>
      <c r="AB27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35" t="str">
        <f t="shared" si="4"/>
        <v>КФКиС</v>
      </c>
    </row>
    <row r="277" spans="1:29" hidden="1"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35" t="str">
        <f>VLOOKUP(Результат[[#This Row],[Тип средств]],Таблица4[],2,0)</f>
        <v>Бюджетные средства (Бюджет муниципального образования)</v>
      </c>
      <c r="Y277" s="35" t="str">
        <f>VLOOKUP(Результат[[#This Row],[Тип средств]],Таблица4[],3,0)</f>
        <v>Местный бюджет</v>
      </c>
      <c r="Z277" s="35" t="str">
        <f>IF(LEFT(Результат[[#This Row],[ЦСР]],2)="06",VLOOKUP(Результат[[#This Row],[ЦСР]],Таблица3[[ЦСР]:[Пункт подпрограммы]],4,0),"")</f>
        <v/>
      </c>
      <c r="AA277" s="35" t="str">
        <f>IF(LEFT(Результат[[#This Row],[Пункт подпрограммы]],1)="1","Развитие физической культуры и спорта в городе Нефтеюганске","")</f>
        <v/>
      </c>
      <c r="AB27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35" t="str">
        <f t="shared" si="4"/>
        <v>КФКиС</v>
      </c>
    </row>
    <row r="278" spans="1:29" hidden="1"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35" t="str">
        <f>VLOOKUP(Результат[[#This Row],[Тип средств]],Таблица4[],2,0)</f>
        <v>Бюджетные средства (Бюджет муниципального образования)</v>
      </c>
      <c r="Y278" s="35" t="str">
        <f>VLOOKUP(Результат[[#This Row],[Тип средств]],Таблица4[],3,0)</f>
        <v>Местный бюджет</v>
      </c>
      <c r="Z278" s="35" t="str">
        <f>IF(LEFT(Результат[[#This Row],[ЦСР]],2)="06",VLOOKUP(Результат[[#This Row],[ЦСР]],Таблица3[[ЦСР]:[Пункт подпрограммы]],4,0),"")</f>
        <v>1.1.1</v>
      </c>
      <c r="AA27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35" t="str">
        <f t="shared" si="4"/>
        <v>КФКиС</v>
      </c>
    </row>
    <row r="279" spans="1:29" hidden="1"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35" t="str">
        <f>VLOOKUP(Результат[[#This Row],[Тип средств]],Таблица4[],2,0)</f>
        <v>Бюджетные средства (Бюджет муниципального образования)</v>
      </c>
      <c r="Y279" s="35" t="str">
        <f>VLOOKUP(Результат[[#This Row],[Тип средств]],Таблица4[],3,0)</f>
        <v>Местный бюджет</v>
      </c>
      <c r="Z279" s="35" t="str">
        <f>IF(LEFT(Результат[[#This Row],[ЦСР]],2)="06",VLOOKUP(Результат[[#This Row],[ЦСР]],Таблица3[[ЦСР]:[Пункт подпрограммы]],4,0),"")</f>
        <v>1.1.1</v>
      </c>
      <c r="AA27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35" t="str">
        <f t="shared" si="4"/>
        <v>КФКиС</v>
      </c>
    </row>
    <row r="280" spans="1:29" hidden="1"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35" t="str">
        <f>VLOOKUP(Результат[[#This Row],[Тип средств]],Таблица4[],2,0)</f>
        <v>Бюджетные средства (Бюджет муниципального образования)</v>
      </c>
      <c r="Y280" s="35" t="str">
        <f>VLOOKUP(Результат[[#This Row],[Тип средств]],Таблица4[],3,0)</f>
        <v>Местный бюджет</v>
      </c>
      <c r="Z280" s="35" t="str">
        <f>IF(LEFT(Результат[[#This Row],[ЦСР]],2)="06",VLOOKUP(Результат[[#This Row],[ЦСР]],Таблица3[[ЦСР]:[Пункт подпрограммы]],4,0),"")</f>
        <v>1.1.1</v>
      </c>
      <c r="AA28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35" t="str">
        <f t="shared" si="4"/>
        <v>КФКиС</v>
      </c>
    </row>
    <row r="281" spans="1:29" hidden="1"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35" t="str">
        <f>VLOOKUP(Результат[[#This Row],[Тип средств]],Таблица4[],2,0)</f>
        <v>Бюджетные средства (Бюджет муниципального образования)</v>
      </c>
      <c r="Y281" s="35" t="str">
        <f>VLOOKUP(Результат[[#This Row],[Тип средств]],Таблица4[],3,0)</f>
        <v>Местный бюджет</v>
      </c>
      <c r="Z281" s="35" t="str">
        <f>IF(LEFT(Результат[[#This Row],[ЦСР]],2)="06",VLOOKUP(Результат[[#This Row],[ЦСР]],Таблица3[[ЦСР]:[Пункт подпрограммы]],4,0),"")</f>
        <v>1.1.1</v>
      </c>
      <c r="AA28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35" t="str">
        <f t="shared" si="4"/>
        <v>КФКиС</v>
      </c>
    </row>
    <row r="282" spans="1:29" hidden="1"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35" t="str">
        <f>VLOOKUP(Результат[[#This Row],[Тип средств]],Таблица4[],2,0)</f>
        <v>Бюджетные средства (Бюджет муниципального образования)</v>
      </c>
      <c r="Y282" s="35" t="str">
        <f>VLOOKUP(Результат[[#This Row],[Тип средств]],Таблица4[],3,0)</f>
        <v>Местный бюджет</v>
      </c>
      <c r="Z282" s="35" t="str">
        <f>IF(LEFT(Результат[[#This Row],[ЦСР]],2)="06",VLOOKUP(Результат[[#This Row],[ЦСР]],Таблица3[[ЦСР]:[Пункт подпрограммы]],4,0),"")</f>
        <v>1.1.1</v>
      </c>
      <c r="AA28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35" t="str">
        <f t="shared" si="4"/>
        <v>КФКиС</v>
      </c>
    </row>
    <row r="283" spans="1:29" hidden="1"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35" t="str">
        <f>VLOOKUP(Результат[[#This Row],[Тип средств]],Таблица4[],2,0)</f>
        <v>Бюджетные средства (Бюджет муниципального образования)</v>
      </c>
      <c r="Y283" s="35" t="str">
        <f>VLOOKUP(Результат[[#This Row],[Тип средств]],Таблица4[],3,0)</f>
        <v>Местный бюджет</v>
      </c>
      <c r="Z283" s="35" t="str">
        <f>IF(LEFT(Результат[[#This Row],[ЦСР]],2)="06",VLOOKUP(Результат[[#This Row],[ЦСР]],Таблица3[[ЦСР]:[Пункт подпрограммы]],4,0),"")</f>
        <v/>
      </c>
      <c r="AA283" s="35" t="str">
        <f>IF(LEFT(Результат[[#This Row],[Пункт подпрограммы]],1)="1","Развитие физической культуры и спорта в городе Нефтеюганске","")</f>
        <v/>
      </c>
      <c r="AB28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35" t="str">
        <f t="shared" si="4"/>
        <v>КФКиС</v>
      </c>
    </row>
    <row r="284" spans="1:29" hidden="1"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35" t="str">
        <f>VLOOKUP(Результат[[#This Row],[Тип средств]],Таблица4[],2,0)</f>
        <v>Бюджетные средства (Бюджет муниципального образования)</v>
      </c>
      <c r="Y284" s="35" t="str">
        <f>VLOOKUP(Результат[[#This Row],[Тип средств]],Таблица4[],3,0)</f>
        <v>Местный бюджет</v>
      </c>
      <c r="Z284" s="35" t="str">
        <f>IF(LEFT(Результат[[#This Row],[ЦСР]],2)="06",VLOOKUP(Результат[[#This Row],[ЦСР]],Таблица3[[ЦСР]:[Пункт подпрограммы]],4,0),"")</f>
        <v/>
      </c>
      <c r="AA284" s="35" t="str">
        <f>IF(LEFT(Результат[[#This Row],[Пункт подпрограммы]],1)="1","Развитие физической культуры и спорта в городе Нефтеюганске","")</f>
        <v/>
      </c>
      <c r="AB28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35" t="str">
        <f t="shared" si="4"/>
        <v>КФКиС</v>
      </c>
    </row>
    <row r="285" spans="1:29" hidden="1"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35" t="str">
        <f>VLOOKUP(Результат[[#This Row],[Тип средств]],Таблица4[],2,0)</f>
        <v>Бюджетные средства (Бюджет муниципального образования)</v>
      </c>
      <c r="Y285" s="35" t="str">
        <f>VLOOKUP(Результат[[#This Row],[Тип средств]],Таблица4[],3,0)</f>
        <v>Местный бюджет</v>
      </c>
      <c r="Z285" s="35" t="str">
        <f>IF(LEFT(Результат[[#This Row],[ЦСР]],2)="06",VLOOKUP(Результат[[#This Row],[ЦСР]],Таблица3[[ЦСР]:[Пункт подпрограммы]],4,0),"")</f>
        <v/>
      </c>
      <c r="AA285" s="35" t="str">
        <f>IF(LEFT(Результат[[#This Row],[Пункт подпрограммы]],1)="1","Развитие физической культуры и спорта в городе Нефтеюганске","")</f>
        <v/>
      </c>
      <c r="AB28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35"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35" t="str">
        <f>VLOOKUP(Результат[[#This Row],[Тип средств]],Таблица4[],2,0)</f>
        <v>Бюджетные средства (Бюджет муниципального образования)</v>
      </c>
      <c r="Y286" s="35" t="str">
        <f>VLOOKUP(Результат[[#This Row],[Тип средств]],Таблица4[],3,0)</f>
        <v>Местный бюджет</v>
      </c>
      <c r="Z286" s="35" t="str">
        <f>IF(LEFT(Результат[[#This Row],[ЦСР]],2)="06",VLOOKUP(Результат[[#This Row],[ЦСР]],Таблица3[[ЦСР]:[Пункт подпрограммы]],4,0),"")</f>
        <v>1.1.4</v>
      </c>
      <c r="AA28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35"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35" t="str">
        <f>VLOOKUP(Результат[[#This Row],[Тип средств]],Таблица4[],2,0)</f>
        <v>Бюджетные средства (Бюджет муниципального образования)</v>
      </c>
      <c r="Y287" s="35" t="str">
        <f>VLOOKUP(Результат[[#This Row],[Тип средств]],Таблица4[],3,0)</f>
        <v>Местный бюджет</v>
      </c>
      <c r="Z287" s="35" t="str">
        <f>IF(LEFT(Результат[[#This Row],[ЦСР]],2)="06",VLOOKUP(Результат[[#This Row],[ЦСР]],Таблица3[[ЦСР]:[Пункт подпрограммы]],4,0),"")</f>
        <v>1.1.4</v>
      </c>
      <c r="AA28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35"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35" t="str">
        <f>VLOOKUP(Результат[[#This Row],[Тип средств]],Таблица4[],2,0)</f>
        <v>Бюджетные средства (Бюджет муниципального образования)</v>
      </c>
      <c r="Y288" s="35" t="str">
        <f>VLOOKUP(Результат[[#This Row],[Тип средств]],Таблица4[],3,0)</f>
        <v>Местный бюджет</v>
      </c>
      <c r="Z288" s="35" t="str">
        <f>IF(LEFT(Результат[[#This Row],[ЦСР]],2)="06",VLOOKUP(Результат[[#This Row],[ЦСР]],Таблица3[[ЦСР]:[Пункт подпрограммы]],4,0),"")</f>
        <v>1.1.4</v>
      </c>
      <c r="AA28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35"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35" t="str">
        <f>VLOOKUP(Результат[[#This Row],[Тип средств]],Таблица4[],2,0)</f>
        <v>Бюджетные средства (Бюджет муниципального образования)</v>
      </c>
      <c r="Y289" s="35" t="str">
        <f>VLOOKUP(Результат[[#This Row],[Тип средств]],Таблица4[],3,0)</f>
        <v>Местный бюджет</v>
      </c>
      <c r="Z289" s="35" t="str">
        <f>IF(LEFT(Результат[[#This Row],[ЦСР]],2)="06",VLOOKUP(Результат[[#This Row],[ЦСР]],Таблица3[[ЦСР]:[Пункт подпрограммы]],4,0),"")</f>
        <v>1.1.4</v>
      </c>
      <c r="AA28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35"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35" t="str">
        <f>VLOOKUP(Результат[[#This Row],[Тип средств]],Таблица4[],2,0)</f>
        <v>Бюджетные средства (Бюджет муниципального образования)</v>
      </c>
      <c r="Y290" s="35" t="str">
        <f>VLOOKUP(Результат[[#This Row],[Тип средств]],Таблица4[],3,0)</f>
        <v>Местный бюджет</v>
      </c>
      <c r="Z290" s="35" t="str">
        <f>IF(LEFT(Результат[[#This Row],[ЦСР]],2)="06",VLOOKUP(Результат[[#This Row],[ЦСР]],Таблица3[[ЦСР]:[Пункт подпрограммы]],4,0),"")</f>
        <v>1.1.4</v>
      </c>
      <c r="AA29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35"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35" t="str">
        <f>VLOOKUP(Результат[[#This Row],[Тип средств]],Таблица4[],2,0)</f>
        <v>Бюджетные средства (Бюджет муниципального образования)</v>
      </c>
      <c r="Y291" s="35" t="str">
        <f>VLOOKUP(Результат[[#This Row],[Тип средств]],Таблица4[],3,0)</f>
        <v>Местный бюджет</v>
      </c>
      <c r="Z291" s="35" t="str">
        <f>IF(LEFT(Результат[[#This Row],[ЦСР]],2)="06",VLOOKUP(Результат[[#This Row],[ЦСР]],Таблица3[[ЦСР]:[Пункт подпрограммы]],4,0),"")</f>
        <v>1.1.4</v>
      </c>
      <c r="AA29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35"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35" t="str">
        <f>VLOOKUP(Результат[[#This Row],[Тип средств]],Таблица4[],2,0)</f>
        <v>Бюджетные средства (Бюджет муниципального образования)</v>
      </c>
      <c r="Y292" s="35" t="str">
        <f>VLOOKUP(Результат[[#This Row],[Тип средств]],Таблица4[],3,0)</f>
        <v>Местный бюджет</v>
      </c>
      <c r="Z292" s="35" t="str">
        <f>IF(LEFT(Результат[[#This Row],[ЦСР]],2)="06",VLOOKUP(Результат[[#This Row],[ЦСР]],Таблица3[[ЦСР]:[Пункт подпрограммы]],4,0),"")</f>
        <v>1.1.4</v>
      </c>
      <c r="AA29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35"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35" t="str">
        <f>VLOOKUP(Результат[[#This Row],[Тип средств]],Таблица4[],2,0)</f>
        <v>Бюджетные средства (Бюджет муниципального образования)</v>
      </c>
      <c r="Y293" s="35" t="str">
        <f>VLOOKUP(Результат[[#This Row],[Тип средств]],Таблица4[],3,0)</f>
        <v>Местный бюджет</v>
      </c>
      <c r="Z293" s="35" t="str">
        <f>IF(LEFT(Результат[[#This Row],[ЦСР]],2)="06",VLOOKUP(Результат[[#This Row],[ЦСР]],Таблица3[[ЦСР]:[Пункт подпрограммы]],4,0),"")</f>
        <v>1.1.4</v>
      </c>
      <c r="AA29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35"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35" t="str">
        <f>VLOOKUP(Результат[[#This Row],[Тип средств]],Таблица4[],2,0)</f>
        <v>Бюджетные средства (Бюджет муниципального образования)</v>
      </c>
      <c r="Y294" s="35" t="str">
        <f>VLOOKUP(Результат[[#This Row],[Тип средств]],Таблица4[],3,0)</f>
        <v>Местный бюджет</v>
      </c>
      <c r="Z294" s="35" t="str">
        <f>IF(LEFT(Результат[[#This Row],[ЦСР]],2)="06",VLOOKUP(Результат[[#This Row],[ЦСР]],Таблица3[[ЦСР]:[Пункт подпрограммы]],4,0),"")</f>
        <v>1.1.4</v>
      </c>
      <c r="AA29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35"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35" t="str">
        <f>VLOOKUP(Результат[[#This Row],[Тип средств]],Таблица4[],2,0)</f>
        <v>Бюджетные средства (Бюджет муниципального образования)</v>
      </c>
      <c r="Y295" s="35" t="str">
        <f>VLOOKUP(Результат[[#This Row],[Тип средств]],Таблица4[],3,0)</f>
        <v>Местный бюджет</v>
      </c>
      <c r="Z295" s="35" t="str">
        <f>IF(LEFT(Результат[[#This Row],[ЦСР]],2)="06",VLOOKUP(Результат[[#This Row],[ЦСР]],Таблица3[[ЦСР]:[Пункт подпрограммы]],4,0),"")</f>
        <v>1.1.4</v>
      </c>
      <c r="AA29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35"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35" t="str">
        <f>VLOOKUP(Результат[[#This Row],[Тип средств]],Таблица4[],2,0)</f>
        <v>Бюджетные средства (Бюджет муниципального образования)</v>
      </c>
      <c r="Y296" s="35" t="str">
        <f>VLOOKUP(Результат[[#This Row],[Тип средств]],Таблица4[],3,0)</f>
        <v>Местный бюджет</v>
      </c>
      <c r="Z296" s="35" t="str">
        <f>IF(LEFT(Результат[[#This Row],[ЦСР]],2)="06",VLOOKUP(Результат[[#This Row],[ЦСР]],Таблица3[[ЦСР]:[Пункт подпрограммы]],4,0),"")</f>
        <v>1.1.4</v>
      </c>
      <c r="AA29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35" t="str">
        <f t="shared" si="4"/>
        <v>КФКиС</v>
      </c>
    </row>
    <row r="297" spans="1:29" hidden="1"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35" t="str">
        <f>VLOOKUP(Результат[[#This Row],[Тип средств]],Таблица4[],2,0)</f>
        <v>Бюджетные средства (Бюджет муниципального образования)</v>
      </c>
      <c r="Y297" s="35" t="str">
        <f>VLOOKUP(Результат[[#This Row],[Тип средств]],Таблица4[],3,0)</f>
        <v>Местный бюджет</v>
      </c>
      <c r="Z297" s="35" t="str">
        <f>IF(LEFT(Результат[[#This Row],[ЦСР]],2)="06",VLOOKUP(Результат[[#This Row],[ЦСР]],Таблица3[[ЦСР]:[Пункт подпрограммы]],4,0),"")</f>
        <v>1.1.5</v>
      </c>
      <c r="AA29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35" t="str">
        <f t="shared" si="4"/>
        <v>КФКиС</v>
      </c>
    </row>
    <row r="298" spans="1:29" hidden="1"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35" t="str">
        <f>VLOOKUP(Результат[[#This Row],[Тип средств]],Таблица4[],2,0)</f>
        <v>Бюджетные средства (Бюджет муниципального образования)</v>
      </c>
      <c r="Y298" s="35" t="str">
        <f>VLOOKUP(Результат[[#This Row],[Тип средств]],Таблица4[],3,0)</f>
        <v>Местный бюджет</v>
      </c>
      <c r="Z298" s="35" t="str">
        <f>IF(LEFT(Результат[[#This Row],[ЦСР]],2)="06",VLOOKUP(Результат[[#This Row],[ЦСР]],Таблица3[[ЦСР]:[Пункт подпрограммы]],4,0),"")</f>
        <v>1.3.1</v>
      </c>
      <c r="AA29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35" t="str">
        <f t="shared" si="4"/>
        <v>КФКиС</v>
      </c>
    </row>
    <row r="299" spans="1:29" hidden="1"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35" t="str">
        <f>VLOOKUP(Результат[[#This Row],[Тип средств]],Таблица4[],2,0)</f>
        <v>Бюджетные средства (Бюджет муниципального образования)</v>
      </c>
      <c r="Y299" s="35" t="str">
        <f>VLOOKUP(Результат[[#This Row],[Тип средств]],Таблица4[],3,0)</f>
        <v>Местный бюджет</v>
      </c>
      <c r="Z299" s="35" t="str">
        <f>IF(LEFT(Результат[[#This Row],[ЦСР]],2)="06",VLOOKUP(Результат[[#This Row],[ЦСР]],Таблица3[[ЦСР]:[Пункт подпрограммы]],4,0),"")</f>
        <v>1.3.1</v>
      </c>
      <c r="AA29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35" t="str">
        <f t="shared" si="4"/>
        <v>КФКиС</v>
      </c>
    </row>
    <row r="300" spans="1:29" hidden="1"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35" t="str">
        <f>VLOOKUP(Результат[[#This Row],[Тип средств]],Таблица4[],2,0)</f>
        <v>Бюджетные средства (Бюджет муниципального образования)</v>
      </c>
      <c r="Y300" s="35" t="str">
        <f>VLOOKUP(Результат[[#This Row],[Тип средств]],Таблица4[],3,0)</f>
        <v>Местный бюджет</v>
      </c>
      <c r="Z300" s="35" t="str">
        <f>IF(LEFT(Результат[[#This Row],[ЦСР]],2)="06",VLOOKUP(Результат[[#This Row],[ЦСР]],Таблица3[[ЦСР]:[Пункт подпрограммы]],4,0),"")</f>
        <v>1.3.1</v>
      </c>
      <c r="AA30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35" t="str">
        <f t="shared" si="4"/>
        <v>КФКиС</v>
      </c>
    </row>
    <row r="301" spans="1:29" hidden="1"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35" t="str">
        <f>VLOOKUP(Результат[[#This Row],[Тип средств]],Таблица4[],2,0)</f>
        <v>Бюджетные средства (Бюджет муниципального образования)</v>
      </c>
      <c r="Y301" s="35" t="str">
        <f>VLOOKUP(Результат[[#This Row],[Тип средств]],Таблица4[],3,0)</f>
        <v>Местный бюджет</v>
      </c>
      <c r="Z301" s="35" t="str">
        <f>IF(LEFT(Результат[[#This Row],[ЦСР]],2)="06",VLOOKUP(Результат[[#This Row],[ЦСР]],Таблица3[[ЦСР]:[Пункт подпрограммы]],4,0),"")</f>
        <v>1.3.1</v>
      </c>
      <c r="AA30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35" t="str">
        <f t="shared" si="4"/>
        <v>КФКиС</v>
      </c>
    </row>
    <row r="302" spans="1:29" hidden="1"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35" t="str">
        <f>VLOOKUP(Результат[[#This Row],[Тип средств]],Таблица4[],2,0)</f>
        <v>Бюджетные средства (Бюджет муниципального образования)</v>
      </c>
      <c r="Y302" s="35" t="str">
        <f>VLOOKUP(Результат[[#This Row],[Тип средств]],Таблица4[],3,0)</f>
        <v>Местный бюджет</v>
      </c>
      <c r="Z302" s="35" t="str">
        <f>IF(LEFT(Результат[[#This Row],[ЦСР]],2)="06",VLOOKUP(Результат[[#This Row],[ЦСР]],Таблица3[[ЦСР]:[Пункт подпрограммы]],4,0),"")</f>
        <v>1.3.1</v>
      </c>
      <c r="AA30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35" t="str">
        <f t="shared" si="4"/>
        <v>КФКиС</v>
      </c>
    </row>
    <row r="303" spans="1:29" hidden="1"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35" t="str">
        <f>VLOOKUP(Результат[[#This Row],[Тип средств]],Таблица4[],2,0)</f>
        <v>Бюджетные средства (Бюджет муниципального образования)</v>
      </c>
      <c r="Y303" s="35" t="str">
        <f>VLOOKUP(Результат[[#This Row],[Тип средств]],Таблица4[],3,0)</f>
        <v>Местный бюджет</v>
      </c>
      <c r="Z303" s="35" t="str">
        <f>IF(LEFT(Результат[[#This Row],[ЦСР]],2)="06",VLOOKUP(Результат[[#This Row],[ЦСР]],Таблица3[[ЦСР]:[Пункт подпрограммы]],4,0),"")</f>
        <v>1.3.1</v>
      </c>
      <c r="AA30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35" t="str">
        <f t="shared" si="4"/>
        <v>КФКиС</v>
      </c>
    </row>
    <row r="304" spans="1:29" hidden="1"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35" t="str">
        <f>VLOOKUP(Результат[[#This Row],[Тип средств]],Таблица4[],2,0)</f>
        <v>Бюджетные средства (Бюджет муниципального образования)</v>
      </c>
      <c r="Y304" s="35" t="str">
        <f>VLOOKUP(Результат[[#This Row],[Тип средств]],Таблица4[],3,0)</f>
        <v>Местный бюджет</v>
      </c>
      <c r="Z304" s="35" t="str">
        <f>IF(LEFT(Результат[[#This Row],[ЦСР]],2)="06",VLOOKUP(Результат[[#This Row],[ЦСР]],Таблица3[[ЦСР]:[Пункт подпрограммы]],4,0),"")</f>
        <v>1.3.1</v>
      </c>
      <c r="AA30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35" t="str">
        <f t="shared" si="4"/>
        <v>КФКиС</v>
      </c>
    </row>
    <row r="305" spans="1:29" hidden="1"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35" t="str">
        <f>VLOOKUP(Результат[[#This Row],[Тип средств]],Таблица4[],2,0)</f>
        <v>Бюджетные средства (Бюджет муниципального образования)</v>
      </c>
      <c r="Y305" s="35" t="str">
        <f>VLOOKUP(Результат[[#This Row],[Тип средств]],Таблица4[],3,0)</f>
        <v>Местный бюджет</v>
      </c>
      <c r="Z305" s="35" t="str">
        <f>IF(LEFT(Результат[[#This Row],[ЦСР]],2)="06",VLOOKUP(Результат[[#This Row],[ЦСР]],Таблица3[[ЦСР]:[Пункт подпрограммы]],4,0),"")</f>
        <v>1.3.1</v>
      </c>
      <c r="AA305"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35" t="str">
        <f t="shared" si="4"/>
        <v>КФКиС</v>
      </c>
    </row>
    <row r="306" spans="1:29" hidden="1"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35" t="str">
        <f>VLOOKUP(Результат[[#This Row],[Тип средств]],Таблица4[],2,0)</f>
        <v>Бюджетные средства (Бюджет муниципального образования)</v>
      </c>
      <c r="Y306" s="35" t="str">
        <f>VLOOKUP(Результат[[#This Row],[Тип средств]],Таблица4[],3,0)</f>
        <v>Местный бюджет</v>
      </c>
      <c r="Z306" s="35" t="str">
        <f>IF(LEFT(Результат[[#This Row],[ЦСР]],2)="06",VLOOKUP(Результат[[#This Row],[ЦСР]],Таблица3[[ЦСР]:[Пункт подпрограммы]],4,0),"")</f>
        <v>1.3.1</v>
      </c>
      <c r="AA306"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35" t="str">
        <f t="shared" si="4"/>
        <v>КФКиС</v>
      </c>
    </row>
    <row r="307" spans="1:29" hidden="1"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35" t="str">
        <f>VLOOKUP(Результат[[#This Row],[Тип средств]],Таблица4[],2,0)</f>
        <v>Бюджетные средства (Бюджет муниципального образования)</v>
      </c>
      <c r="Y307" s="35" t="str">
        <f>VLOOKUP(Результат[[#This Row],[Тип средств]],Таблица4[],3,0)</f>
        <v>Местный бюджет</v>
      </c>
      <c r="Z307" s="35" t="str">
        <f>IF(LEFT(Результат[[#This Row],[ЦСР]],2)="06",VLOOKUP(Результат[[#This Row],[ЦСР]],Таблица3[[ЦСР]:[Пункт подпрограммы]],4,0),"")</f>
        <v>1.3.1</v>
      </c>
      <c r="AA307"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35" t="str">
        <f t="shared" si="4"/>
        <v>КФКиС</v>
      </c>
    </row>
    <row r="308" spans="1:29" hidden="1"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35" t="str">
        <f>VLOOKUP(Результат[[#This Row],[Тип средств]],Таблица4[],2,0)</f>
        <v>Бюджетные средства (Бюджет муниципального образования)</v>
      </c>
      <c r="Y308" s="35" t="str">
        <f>VLOOKUP(Результат[[#This Row],[Тип средств]],Таблица4[],3,0)</f>
        <v>Местный бюджет</v>
      </c>
      <c r="Z308" s="35" t="str">
        <f>IF(LEFT(Результат[[#This Row],[ЦСР]],2)="06",VLOOKUP(Результат[[#This Row],[ЦСР]],Таблица3[[ЦСР]:[Пункт подпрограммы]],4,0),"")</f>
        <v>1.3.1</v>
      </c>
      <c r="AA308"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35" t="str">
        <f t="shared" si="4"/>
        <v>КФКиС</v>
      </c>
    </row>
    <row r="309" spans="1:29" hidden="1"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35" t="str">
        <f>VLOOKUP(Результат[[#This Row],[Тип средств]],Таблица4[],2,0)</f>
        <v>Бюджетные средства (Бюджет муниципального образования)</v>
      </c>
      <c r="Y309" s="35" t="str">
        <f>VLOOKUP(Результат[[#This Row],[Тип средств]],Таблица4[],3,0)</f>
        <v>Местный бюджет</v>
      </c>
      <c r="Z309" s="35" t="str">
        <f>IF(LEFT(Результат[[#This Row],[ЦСР]],2)="06",VLOOKUP(Результат[[#This Row],[ЦСР]],Таблица3[[ЦСР]:[Пункт подпрограммы]],4,0),"")</f>
        <v>1.3.1</v>
      </c>
      <c r="AA309"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35" t="str">
        <f t="shared" si="4"/>
        <v>КФКиС</v>
      </c>
    </row>
    <row r="310" spans="1:29" hidden="1"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35" t="str">
        <f>VLOOKUP(Результат[[#This Row],[Тип средств]],Таблица4[],2,0)</f>
        <v>Бюджетные средства (Бюджет муниципального образования)</v>
      </c>
      <c r="Y310" s="35" t="str">
        <f>VLOOKUP(Результат[[#This Row],[Тип средств]],Таблица4[],3,0)</f>
        <v>Местный бюджет</v>
      </c>
      <c r="Z310" s="35" t="str">
        <f>IF(LEFT(Результат[[#This Row],[ЦСР]],2)="06",VLOOKUP(Результат[[#This Row],[ЦСР]],Таблица3[[ЦСР]:[Пункт подпрограммы]],4,0),"")</f>
        <v>1.3.1</v>
      </c>
      <c r="AA310"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35" t="str">
        <f t="shared" si="4"/>
        <v>КФКиС</v>
      </c>
    </row>
    <row r="311" spans="1:29" hidden="1"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35" t="str">
        <f>VLOOKUP(Результат[[#This Row],[Тип средств]],Таблица4[],2,0)</f>
        <v>Бюджетные средства (Бюджет муниципального образования)</v>
      </c>
      <c r="Y311" s="35" t="str">
        <f>VLOOKUP(Результат[[#This Row],[Тип средств]],Таблица4[],3,0)</f>
        <v>Местный бюджет</v>
      </c>
      <c r="Z311" s="35" t="str">
        <f>IF(LEFT(Результат[[#This Row],[ЦСР]],2)="06",VLOOKUP(Результат[[#This Row],[ЦСР]],Таблица3[[ЦСР]:[Пункт подпрограммы]],4,0),"")</f>
        <v>1.3.1</v>
      </c>
      <c r="AA311"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35" t="str">
        <f t="shared" si="4"/>
        <v>КФКиС</v>
      </c>
    </row>
    <row r="312" spans="1:29" hidden="1"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35" t="str">
        <f>VLOOKUP(Результат[[#This Row],[Тип средств]],Таблица4[],2,0)</f>
        <v>Бюджетные средства (Бюджет муниципального образования)</v>
      </c>
      <c r="Y312" s="35" t="str">
        <f>VLOOKUP(Результат[[#This Row],[Тип средств]],Таблица4[],3,0)</f>
        <v>Местный бюджет</v>
      </c>
      <c r="Z312" s="35" t="str">
        <f>IF(LEFT(Результат[[#This Row],[ЦСР]],2)="06",VLOOKUP(Результат[[#This Row],[ЦСР]],Таблица3[[ЦСР]:[Пункт подпрограммы]],4,0),"")</f>
        <v>1.3.1</v>
      </c>
      <c r="AA312"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35" t="str">
        <f t="shared" si="4"/>
        <v>КФКиС</v>
      </c>
    </row>
    <row r="313" spans="1:29" hidden="1"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35" t="str">
        <f>VLOOKUP(Результат[[#This Row],[Тип средств]],Таблица4[],2,0)</f>
        <v>Бюджетные средства (Бюджет муниципального образования)</v>
      </c>
      <c r="Y313" s="35" t="str">
        <f>VLOOKUP(Результат[[#This Row],[Тип средств]],Таблица4[],3,0)</f>
        <v>Местный бюджет</v>
      </c>
      <c r="Z313" s="35" t="str">
        <f>IF(LEFT(Результат[[#This Row],[ЦСР]],2)="06",VLOOKUP(Результат[[#This Row],[ЦСР]],Таблица3[[ЦСР]:[Пункт подпрограммы]],4,0),"")</f>
        <v>1.3.1</v>
      </c>
      <c r="AA313"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35" t="str">
        <f t="shared" si="4"/>
        <v>КФКиС</v>
      </c>
    </row>
    <row r="314" spans="1:29" hidden="1"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35" t="str">
        <f>VLOOKUP(Результат[[#This Row],[Тип средств]],Таблица4[],2,0)</f>
        <v>Бюджетные средства (Бюджет муниципального образования)</v>
      </c>
      <c r="Y314" s="35" t="str">
        <f>VLOOKUP(Результат[[#This Row],[Тип средств]],Таблица4[],3,0)</f>
        <v>Местный бюджет</v>
      </c>
      <c r="Z314" s="35" t="str">
        <f>IF(LEFT(Результат[[#This Row],[ЦСР]],2)="06",VLOOKUP(Результат[[#This Row],[ЦСР]],Таблица3[[ЦСР]:[Пункт подпрограммы]],4,0),"")</f>
        <v>1.3.1</v>
      </c>
      <c r="AA314" s="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35" t="str">
        <f t="shared" si="4"/>
        <v>КФКиС</v>
      </c>
    </row>
    <row r="315" spans="1:29" hidden="1"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35" t="str">
        <f>VLOOKUP(Результат[[#This Row],[Тип средств]],Таблица4[],2,0)</f>
        <v>Бюджетные средства (Бюджет муниципального образования)</v>
      </c>
      <c r="Y315" s="35" t="str">
        <f>VLOOKUP(Результат[[#This Row],[Тип средств]],Таблица4[],3,0)</f>
        <v>Местный бюджет</v>
      </c>
      <c r="Z315" s="35" t="str">
        <f>IF(LEFT(Результат[[#This Row],[ЦСР]],2)="06",VLOOKUP(Результат[[#This Row],[ЦСР]],Таблица3[[ЦСР]:[Пункт подпрограммы]],4,0),"")</f>
        <v/>
      </c>
      <c r="AA315" s="35" t="str">
        <f>IF(LEFT(Результат[[#This Row],[Пункт подпрограммы]],1)="1","Развитие физической культуры и спорта в городе Нефтеюганске","")</f>
        <v/>
      </c>
      <c r="AB315" s="35"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35" t="str">
        <f t="shared" si="4"/>
        <v>КФКиС</v>
      </c>
    </row>
    <row r="316" spans="1:29" x14ac:dyDescent="0.25">
      <c r="A316" t="s">
        <v>1387</v>
      </c>
      <c r="O316">
        <f>SUBTOTAL(109,Результат[Исполнено])</f>
        <v>69044517.890000001</v>
      </c>
      <c r="U316" s="46"/>
      <c r="X316">
        <f>SUBTOTAL(103,Результат[тип средств2])</f>
        <v>256</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13"/>
  <sheetViews>
    <sheetView workbookViewId="0">
      <selection activeCell="B37" sqref="B37"/>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1446</v>
      </c>
    </row>
    <row r="4" spans="1:10" x14ac:dyDescent="0.25">
      <c r="E4" t="s">
        <v>1395</v>
      </c>
      <c r="H4" t="s">
        <v>1397</v>
      </c>
    </row>
    <row r="5" spans="1:10" x14ac:dyDescent="0.25">
      <c r="A5" s="5" t="s">
        <v>1297</v>
      </c>
      <c r="B5" s="5" t="s">
        <v>1452</v>
      </c>
      <c r="C5" s="5" t="s">
        <v>1453</v>
      </c>
      <c r="D5" s="5" t="s">
        <v>1456</v>
      </c>
      <c r="E5" t="s">
        <v>1448</v>
      </c>
      <c r="F5" t="s">
        <v>1447</v>
      </c>
      <c r="G5" t="s">
        <v>1299</v>
      </c>
      <c r="H5" t="s">
        <v>1448</v>
      </c>
      <c r="I5" t="s">
        <v>1447</v>
      </c>
      <c r="J5" t="s">
        <v>1299</v>
      </c>
    </row>
    <row r="6" spans="1:10" x14ac:dyDescent="0.25">
      <c r="A6" t="s">
        <v>1389</v>
      </c>
      <c r="B6" t="s">
        <v>1425</v>
      </c>
      <c r="C6" t="s">
        <v>1455</v>
      </c>
      <c r="D6" t="s">
        <v>1429</v>
      </c>
      <c r="E6" s="6">
        <v>745600</v>
      </c>
      <c r="F6" s="6"/>
      <c r="G6" s="6"/>
      <c r="H6" s="6">
        <v>0</v>
      </c>
      <c r="I6" s="6"/>
      <c r="J6" s="6"/>
    </row>
    <row r="7" spans="1:10" x14ac:dyDescent="0.25">
      <c r="A7" t="s">
        <v>1390</v>
      </c>
      <c r="B7" t="s">
        <v>1425</v>
      </c>
      <c r="C7" t="s">
        <v>1455</v>
      </c>
      <c r="D7" t="s">
        <v>1429</v>
      </c>
      <c r="E7" s="6">
        <v>793854</v>
      </c>
      <c r="F7" s="6">
        <v>2381560</v>
      </c>
      <c r="G7" s="6"/>
      <c r="H7" s="6">
        <v>0</v>
      </c>
      <c r="I7" s="6">
        <v>0</v>
      </c>
      <c r="J7" s="6"/>
    </row>
    <row r="8" spans="1:10" x14ac:dyDescent="0.25">
      <c r="A8" t="s">
        <v>1391</v>
      </c>
      <c r="B8" t="s">
        <v>1425</v>
      </c>
      <c r="C8" t="s">
        <v>1455</v>
      </c>
      <c r="D8" t="s">
        <v>1429</v>
      </c>
      <c r="E8" s="6">
        <v>652826871</v>
      </c>
      <c r="F8" s="6">
        <v>22128700</v>
      </c>
      <c r="G8" s="6"/>
      <c r="H8" s="6">
        <v>69044517.890000001</v>
      </c>
      <c r="I8" s="6">
        <v>0</v>
      </c>
      <c r="J8" s="6"/>
    </row>
    <row r="9" spans="1:10" x14ac:dyDescent="0.25">
      <c r="A9" t="s">
        <v>1392</v>
      </c>
      <c r="B9" t="s">
        <v>1425</v>
      </c>
      <c r="C9" t="s">
        <v>1455</v>
      </c>
      <c r="D9" t="s">
        <v>1429</v>
      </c>
      <c r="E9" s="6">
        <v>59047</v>
      </c>
      <c r="F9" s="6">
        <v>617048</v>
      </c>
      <c r="G9" s="6">
        <v>504852</v>
      </c>
      <c r="H9" s="6">
        <v>0</v>
      </c>
      <c r="I9" s="6">
        <v>0</v>
      </c>
      <c r="J9" s="6">
        <v>0</v>
      </c>
    </row>
    <row r="10" spans="1:10" x14ac:dyDescent="0.25">
      <c r="A10" t="s">
        <v>1393</v>
      </c>
      <c r="B10" t="s">
        <v>1425</v>
      </c>
      <c r="C10" t="s">
        <v>1454</v>
      </c>
      <c r="D10" t="s">
        <v>1429</v>
      </c>
      <c r="E10" s="6">
        <v>22320000</v>
      </c>
      <c r="F10" s="6"/>
      <c r="G10" s="6"/>
      <c r="H10" s="6">
        <v>2639424.4299999997</v>
      </c>
      <c r="I10" s="6"/>
      <c r="J10" s="6"/>
    </row>
    <row r="11" spans="1:10" x14ac:dyDescent="0.25">
      <c r="A11" t="s">
        <v>1426</v>
      </c>
      <c r="B11" t="s">
        <v>1425</v>
      </c>
      <c r="C11" t="s">
        <v>1455</v>
      </c>
      <c r="D11" t="s">
        <v>1429</v>
      </c>
      <c r="E11" s="6">
        <v>6568691</v>
      </c>
      <c r="F11" s="6"/>
      <c r="G11" s="6"/>
      <c r="H11" s="6">
        <v>175800</v>
      </c>
      <c r="I11" s="6"/>
      <c r="J11" s="6"/>
    </row>
    <row r="12" spans="1:10" x14ac:dyDescent="0.25">
      <c r="A12" t="s">
        <v>1432</v>
      </c>
      <c r="B12" t="s">
        <v>1425</v>
      </c>
      <c r="C12" t="s">
        <v>1459</v>
      </c>
      <c r="D12" t="s">
        <v>1429</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1446</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1447</v>
      </c>
    </row>
    <row r="8" spans="1:3" x14ac:dyDescent="0.25">
      <c r="A8">
        <v>200010</v>
      </c>
      <c r="B8" t="s">
        <v>1304</v>
      </c>
      <c r="C8" t="s">
        <v>1447</v>
      </c>
    </row>
    <row r="9" spans="1:3" x14ac:dyDescent="0.25">
      <c r="A9">
        <v>200011</v>
      </c>
      <c r="B9" t="s">
        <v>1305</v>
      </c>
      <c r="C9" t="s">
        <v>1447</v>
      </c>
    </row>
    <row r="10" spans="1:3" x14ac:dyDescent="0.25">
      <c r="A10">
        <v>200020</v>
      </c>
      <c r="B10" t="s">
        <v>1306</v>
      </c>
      <c r="C10" t="s">
        <v>1447</v>
      </c>
    </row>
    <row r="11" spans="1:3" x14ac:dyDescent="0.25">
      <c r="A11">
        <v>200021</v>
      </c>
      <c r="B11" t="s">
        <v>1307</v>
      </c>
      <c r="C11" t="s">
        <v>1447</v>
      </c>
    </row>
    <row r="12" spans="1:3" x14ac:dyDescent="0.25">
      <c r="A12">
        <v>200022</v>
      </c>
      <c r="B12" t="s">
        <v>1308</v>
      </c>
      <c r="C12" t="s">
        <v>1447</v>
      </c>
    </row>
    <row r="13" spans="1:3" x14ac:dyDescent="0.25">
      <c r="A13">
        <v>200030</v>
      </c>
      <c r="B13" t="s">
        <v>1309</v>
      </c>
      <c r="C13" t="s">
        <v>1447</v>
      </c>
    </row>
    <row r="14" spans="1:3" x14ac:dyDescent="0.25">
      <c r="A14">
        <v>200031</v>
      </c>
      <c r="B14" t="s">
        <v>1310</v>
      </c>
      <c r="C14" t="s">
        <v>1447</v>
      </c>
    </row>
    <row r="15" spans="1:3" x14ac:dyDescent="0.25">
      <c r="A15">
        <v>200032</v>
      </c>
      <c r="B15" t="s">
        <v>1311</v>
      </c>
      <c r="C15" t="s">
        <v>1447</v>
      </c>
    </row>
    <row r="16" spans="1:3" x14ac:dyDescent="0.25">
      <c r="A16">
        <v>200033</v>
      </c>
      <c r="B16" t="s">
        <v>1312</v>
      </c>
      <c r="C16" t="s">
        <v>1447</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1448</v>
      </c>
    </row>
    <row r="30" spans="1:3" x14ac:dyDescent="0.25">
      <c r="A30">
        <v>400010</v>
      </c>
      <c r="B30" t="s">
        <v>1326</v>
      </c>
      <c r="C30" t="s">
        <v>1448</v>
      </c>
    </row>
    <row r="31" spans="1:3" x14ac:dyDescent="0.25">
      <c r="A31">
        <v>400011</v>
      </c>
      <c r="B31" t="s">
        <v>1327</v>
      </c>
      <c r="C31" t="s">
        <v>1448</v>
      </c>
    </row>
    <row r="32" spans="1:3" x14ac:dyDescent="0.25">
      <c r="A32">
        <v>400020</v>
      </c>
      <c r="B32" t="s">
        <v>1328</v>
      </c>
      <c r="C32" t="s">
        <v>1448</v>
      </c>
    </row>
    <row r="33" spans="1:3" x14ac:dyDescent="0.25">
      <c r="A33">
        <v>400040</v>
      </c>
      <c r="B33" t="s">
        <v>1329</v>
      </c>
      <c r="C33" t="s">
        <v>1448</v>
      </c>
    </row>
    <row r="34" spans="1:3" x14ac:dyDescent="0.25">
      <c r="A34">
        <v>400050</v>
      </c>
      <c r="B34" t="s">
        <v>1330</v>
      </c>
      <c r="C34" t="s">
        <v>1448</v>
      </c>
    </row>
    <row r="35" spans="1:3" x14ac:dyDescent="0.25">
      <c r="A35">
        <v>400051</v>
      </c>
      <c r="B35" t="s">
        <v>1331</v>
      </c>
      <c r="C35" t="s">
        <v>1448</v>
      </c>
    </row>
    <row r="36" spans="1:3" x14ac:dyDescent="0.25">
      <c r="A36">
        <v>400052</v>
      </c>
      <c r="B36" t="s">
        <v>1332</v>
      </c>
      <c r="C36" t="s">
        <v>1448</v>
      </c>
    </row>
    <row r="37" spans="1:3" x14ac:dyDescent="0.25">
      <c r="A37">
        <v>400053</v>
      </c>
      <c r="B37" t="s">
        <v>1333</v>
      </c>
      <c r="C37" t="s">
        <v>1448</v>
      </c>
    </row>
    <row r="38" spans="1:3" x14ac:dyDescent="0.25">
      <c r="A38">
        <v>400054</v>
      </c>
      <c r="B38" t="s">
        <v>1334</v>
      </c>
      <c r="C38" t="s">
        <v>1448</v>
      </c>
    </row>
    <row r="39" spans="1:3" x14ac:dyDescent="0.25">
      <c r="A39">
        <v>400060</v>
      </c>
      <c r="B39" t="s">
        <v>1335</v>
      </c>
      <c r="C39" t="s">
        <v>1448</v>
      </c>
    </row>
    <row r="40" spans="1:3" x14ac:dyDescent="0.25">
      <c r="A40">
        <v>400070</v>
      </c>
      <c r="B40" t="s">
        <v>1336</v>
      </c>
      <c r="C40" t="s">
        <v>1448</v>
      </c>
    </row>
    <row r="41" spans="1:3" x14ac:dyDescent="0.25">
      <c r="A41">
        <v>400080</v>
      </c>
      <c r="B41" t="s">
        <v>1337</v>
      </c>
      <c r="C41" t="s">
        <v>1448</v>
      </c>
    </row>
    <row r="42" spans="1:3" x14ac:dyDescent="0.25">
      <c r="A42">
        <v>400090</v>
      </c>
      <c r="B42" t="s">
        <v>1338</v>
      </c>
      <c r="C42" t="s">
        <v>1448</v>
      </c>
    </row>
    <row r="43" spans="1:3" x14ac:dyDescent="0.25">
      <c r="A43">
        <v>400100</v>
      </c>
      <c r="B43" t="s">
        <v>1339</v>
      </c>
      <c r="C43" t="s">
        <v>1448</v>
      </c>
    </row>
    <row r="44" spans="1:3" x14ac:dyDescent="0.25">
      <c r="A44">
        <v>500000</v>
      </c>
      <c r="B44" t="s">
        <v>1340</v>
      </c>
      <c r="C44" t="s">
        <v>1449</v>
      </c>
    </row>
    <row r="45" spans="1:3" x14ac:dyDescent="0.25">
      <c r="A45">
        <v>500010</v>
      </c>
      <c r="B45" t="s">
        <v>1341</v>
      </c>
      <c r="C45" t="s">
        <v>1449</v>
      </c>
    </row>
    <row r="46" spans="1:3" x14ac:dyDescent="0.25">
      <c r="A46">
        <v>500020</v>
      </c>
      <c r="B46" t="s">
        <v>1342</v>
      </c>
      <c r="C46" t="s">
        <v>1449</v>
      </c>
    </row>
    <row r="47" spans="1:3" x14ac:dyDescent="0.25">
      <c r="A47">
        <v>530010</v>
      </c>
      <c r="B47" t="s">
        <v>1343</v>
      </c>
      <c r="C47" t="s">
        <v>1449</v>
      </c>
    </row>
    <row r="48" spans="1:3" x14ac:dyDescent="0.25">
      <c r="A48">
        <v>530020</v>
      </c>
      <c r="B48" t="s">
        <v>1344</v>
      </c>
      <c r="C48" t="s">
        <v>1449</v>
      </c>
    </row>
    <row r="49" spans="1:3" x14ac:dyDescent="0.25">
      <c r="A49">
        <v>600000</v>
      </c>
      <c r="B49" t="s">
        <v>1345</v>
      </c>
    </row>
    <row r="50" spans="1:3" x14ac:dyDescent="0.25">
      <c r="A50">
        <v>640001</v>
      </c>
      <c r="B50" t="s">
        <v>1346</v>
      </c>
      <c r="C50" t="s">
        <v>1448</v>
      </c>
    </row>
    <row r="51" spans="1:3" x14ac:dyDescent="0.25">
      <c r="A51">
        <v>640002</v>
      </c>
      <c r="B51" t="s">
        <v>1347</v>
      </c>
      <c r="C51" t="s">
        <v>1450</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1447</v>
      </c>
    </row>
    <row r="57" spans="1:3" x14ac:dyDescent="0.25">
      <c r="A57">
        <v>640220</v>
      </c>
      <c r="B57" t="s">
        <v>1353</v>
      </c>
      <c r="C57" t="s">
        <v>1447</v>
      </c>
    </row>
    <row r="58" spans="1:3" x14ac:dyDescent="0.25">
      <c r="A58">
        <v>640230</v>
      </c>
      <c r="B58" t="s">
        <v>1354</v>
      </c>
      <c r="C58" t="s">
        <v>1447</v>
      </c>
    </row>
    <row r="59" spans="1:3" x14ac:dyDescent="0.25">
      <c r="A59">
        <v>640231</v>
      </c>
      <c r="B59" t="s">
        <v>1355</v>
      </c>
      <c r="C59" t="s">
        <v>1447</v>
      </c>
    </row>
    <row r="60" spans="1:3" x14ac:dyDescent="0.25">
      <c r="A60">
        <v>640232</v>
      </c>
      <c r="B60" t="s">
        <v>1356</v>
      </c>
      <c r="C60" t="s">
        <v>1447</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1448</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1447</v>
      </c>
    </row>
    <row r="73" spans="1:3" x14ac:dyDescent="0.25">
      <c r="A73">
        <v>750220</v>
      </c>
      <c r="B73" t="s">
        <v>1369</v>
      </c>
      <c r="C73" t="s">
        <v>1447</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1451</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tabSelected="1" view="pageBreakPreview" zoomScale="60" zoomScaleNormal="60" workbookViewId="0">
      <pane xSplit="3" ySplit="4" topLeftCell="D5" activePane="bottomRight" state="frozen"/>
      <selection pane="topRight" activeCell="D1" sqref="D1"/>
      <selection pane="bottomLeft" activeCell="A5" sqref="A5"/>
      <selection pane="bottomRight" activeCell="B13" sqref="B13"/>
    </sheetView>
  </sheetViews>
  <sheetFormatPr defaultColWidth="9.140625" defaultRowHeight="18.75" outlineLevelRow="1" x14ac:dyDescent="0.25"/>
  <cols>
    <col min="1" max="1" width="10" style="32"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29" customWidth="1"/>
    <col min="9" max="9" width="23.28515625" style="29" customWidth="1"/>
    <col min="10" max="10" width="21.7109375" style="29" customWidth="1"/>
    <col min="11" max="11" width="23.140625" style="29" customWidth="1"/>
    <col min="12" max="12" width="13.85546875" style="30" customWidth="1"/>
    <col min="13" max="13" width="14.42578125" style="30" customWidth="1"/>
    <col min="14" max="14" width="15.85546875" style="30" customWidth="1"/>
    <col min="15" max="15" width="13.5703125" style="30"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54" t="s">
        <v>1398</v>
      </c>
      <c r="B1" s="55"/>
      <c r="C1" s="55"/>
      <c r="D1" s="55"/>
      <c r="E1" s="55"/>
      <c r="F1" s="55"/>
      <c r="G1" s="55"/>
      <c r="H1" s="55"/>
      <c r="I1" s="55"/>
      <c r="J1" s="55"/>
      <c r="K1" s="55"/>
      <c r="L1" s="55"/>
      <c r="M1" s="55"/>
      <c r="N1" s="55"/>
      <c r="O1" s="55"/>
    </row>
    <row r="2" spans="1:21" ht="57" customHeight="1" x14ac:dyDescent="0.25">
      <c r="A2" s="56" t="s">
        <v>1399</v>
      </c>
      <c r="B2" s="8" t="s">
        <v>1400</v>
      </c>
      <c r="C2" s="57" t="s">
        <v>1401</v>
      </c>
      <c r="D2" s="58" t="s">
        <v>1402</v>
      </c>
      <c r="E2" s="58"/>
      <c r="F2" s="58"/>
      <c r="G2" s="58"/>
      <c r="H2" s="59" t="s">
        <v>1460</v>
      </c>
      <c r="I2" s="59"/>
      <c r="J2" s="59"/>
      <c r="K2" s="59"/>
      <c r="L2" s="60" t="s">
        <v>1403</v>
      </c>
      <c r="M2" s="61"/>
      <c r="N2" s="61"/>
      <c r="O2" s="62"/>
      <c r="T2" s="9"/>
    </row>
    <row r="3" spans="1:21" ht="55.5" customHeight="1" x14ac:dyDescent="0.25">
      <c r="A3" s="56"/>
      <c r="B3" s="10" t="s">
        <v>1404</v>
      </c>
      <c r="C3" s="57"/>
      <c r="D3" s="11" t="s">
        <v>1405</v>
      </c>
      <c r="E3" s="11" t="s">
        <v>1406</v>
      </c>
      <c r="F3" s="11" t="s">
        <v>1407</v>
      </c>
      <c r="G3" s="11" t="s">
        <v>1408</v>
      </c>
      <c r="H3" s="11" t="s">
        <v>1405</v>
      </c>
      <c r="I3" s="11" t="s">
        <v>1406</v>
      </c>
      <c r="J3" s="11" t="s">
        <v>1407</v>
      </c>
      <c r="K3" s="11" t="s">
        <v>1408</v>
      </c>
      <c r="L3" s="12" t="s">
        <v>1405</v>
      </c>
      <c r="M3" s="12" t="s">
        <v>1406</v>
      </c>
      <c r="N3" s="12" t="s">
        <v>1407</v>
      </c>
      <c r="O3" s="12" t="s">
        <v>1408</v>
      </c>
      <c r="T3" s="13"/>
    </row>
    <row r="4" spans="1:21" x14ac:dyDescent="0.25">
      <c r="A4" s="14" t="s">
        <v>1409</v>
      </c>
      <c r="B4" s="14" t="s">
        <v>1410</v>
      </c>
      <c r="C4" s="14" t="s">
        <v>1411</v>
      </c>
      <c r="D4" s="14" t="s">
        <v>1412</v>
      </c>
      <c r="E4" s="14" t="s">
        <v>1413</v>
      </c>
      <c r="F4" s="14" t="s">
        <v>1414</v>
      </c>
      <c r="G4" s="14" t="s">
        <v>1415</v>
      </c>
      <c r="H4" s="14" t="s">
        <v>1416</v>
      </c>
      <c r="I4" s="14" t="s">
        <v>1417</v>
      </c>
      <c r="J4" s="14" t="s">
        <v>1418</v>
      </c>
      <c r="K4" s="14" t="s">
        <v>1419</v>
      </c>
      <c r="L4" s="14" t="s">
        <v>1420</v>
      </c>
      <c r="M4" s="14" t="s">
        <v>1421</v>
      </c>
      <c r="N4" s="14" t="s">
        <v>1422</v>
      </c>
      <c r="O4" s="14" t="s">
        <v>1423</v>
      </c>
    </row>
    <row r="5" spans="1:21" s="15" customFormat="1" ht="30.75" customHeight="1" x14ac:dyDescent="0.25">
      <c r="A5" s="47" t="s">
        <v>1424</v>
      </c>
      <c r="B5" s="48"/>
      <c r="C5" s="48"/>
      <c r="D5" s="48"/>
      <c r="E5" s="48"/>
      <c r="F5" s="48"/>
      <c r="G5" s="48"/>
      <c r="H5" s="48"/>
      <c r="I5" s="48"/>
      <c r="J5" s="48"/>
      <c r="K5" s="48"/>
      <c r="L5" s="48"/>
      <c r="M5" s="48"/>
      <c r="N5" s="48"/>
      <c r="O5" s="48"/>
      <c r="T5" s="16"/>
    </row>
    <row r="6" spans="1:21" ht="49.7" customHeight="1" x14ac:dyDescent="0.25">
      <c r="A6" s="36" t="s">
        <v>1409</v>
      </c>
      <c r="B6" s="49" t="s">
        <v>1425</v>
      </c>
      <c r="C6" s="49"/>
      <c r="D6" s="37">
        <f>D7+D14+D18</f>
        <v>1170479195</v>
      </c>
      <c r="E6" s="37">
        <f t="shared" ref="E6:K6" si="0">E7+E14+E18</f>
        <v>426567708</v>
      </c>
      <c r="F6" s="37">
        <f t="shared" si="0"/>
        <v>504852</v>
      </c>
      <c r="G6" s="37">
        <f t="shared" si="0"/>
        <v>743406635</v>
      </c>
      <c r="H6" s="37">
        <f>H7+H14+H18</f>
        <v>71859742.319999993</v>
      </c>
      <c r="I6" s="37">
        <f t="shared" si="0"/>
        <v>0</v>
      </c>
      <c r="J6" s="37">
        <f t="shared" si="0"/>
        <v>0</v>
      </c>
      <c r="K6" s="37">
        <f t="shared" si="0"/>
        <v>71859742.319999993</v>
      </c>
      <c r="L6" s="45">
        <f>IFERROR(H6/D6,0)</f>
        <v>6.1393438368633278E-2</v>
      </c>
      <c r="M6" s="45">
        <f>IFERROR(I6/E6,0)</f>
        <v>0</v>
      </c>
      <c r="N6" s="45">
        <f>IFERROR(J6/F6,0)</f>
        <v>0</v>
      </c>
      <c r="O6" s="45">
        <f>IFERROR(K6/G6,0)</f>
        <v>9.6662766966022565E-2</v>
      </c>
    </row>
    <row r="7" spans="1:21" ht="79.5" customHeight="1" x14ac:dyDescent="0.25">
      <c r="A7" s="36" t="s">
        <v>1388</v>
      </c>
      <c r="B7" s="39" t="s">
        <v>599</v>
      </c>
      <c r="C7" s="39"/>
      <c r="D7" s="37">
        <f>SUM(D8:D13)</f>
        <v>686925393</v>
      </c>
      <c r="E7" s="37">
        <f t="shared" ref="E7:J7" si="1">SUM(E8:E13)</f>
        <v>25127308</v>
      </c>
      <c r="F7" s="37">
        <f t="shared" si="1"/>
        <v>504852</v>
      </c>
      <c r="G7" s="37">
        <f t="shared" si="1"/>
        <v>661293233</v>
      </c>
      <c r="H7" s="37">
        <f>SUM(H8:H13)</f>
        <v>69220317.890000001</v>
      </c>
      <c r="I7" s="37">
        <f t="shared" si="1"/>
        <v>0</v>
      </c>
      <c r="J7" s="37">
        <f t="shared" si="1"/>
        <v>0</v>
      </c>
      <c r="K7" s="37">
        <f>SUM(K8:K13)</f>
        <v>69220317.890000001</v>
      </c>
      <c r="L7" s="45">
        <f t="shared" ref="L7:L20" si="2">IFERROR(H7/D7,0)</f>
        <v>0.10076832010488801</v>
      </c>
      <c r="M7" s="45">
        <f t="shared" ref="M7:M20" si="3">IFERROR(I7/E7,0)</f>
        <v>0</v>
      </c>
      <c r="N7" s="45">
        <f t="shared" ref="N7:N20" si="4">IFERROR(J7/F7,0)</f>
        <v>0</v>
      </c>
      <c r="O7" s="45">
        <f t="shared" ref="O7:O20" si="5">IFERROR(K7/G7,0)</f>
        <v>0.1046741663693994</v>
      </c>
    </row>
    <row r="8" spans="1:21" s="69" customFormat="1" ht="55.5" customHeight="1" x14ac:dyDescent="0.25">
      <c r="A8" s="50" t="s">
        <v>1426</v>
      </c>
      <c r="B8" s="52" t="s">
        <v>1427</v>
      </c>
      <c r="C8" s="63" t="s">
        <v>1428</v>
      </c>
      <c r="D8" s="64">
        <f>SUM(E8:G8)</f>
        <v>299170</v>
      </c>
      <c r="E8" s="65">
        <v>0</v>
      </c>
      <c r="F8" s="65">
        <v>0</v>
      </c>
      <c r="G8" s="65">
        <v>299170</v>
      </c>
      <c r="H8" s="66">
        <f t="shared" ref="H8:H13" si="6">SUM(I8:K8)</f>
        <v>0</v>
      </c>
      <c r="I8" s="67">
        <v>0</v>
      </c>
      <c r="J8" s="67">
        <v>0</v>
      </c>
      <c r="K8" s="67">
        <v>0</v>
      </c>
      <c r="L8" s="68">
        <f t="shared" si="2"/>
        <v>0</v>
      </c>
      <c r="M8" s="68">
        <f t="shared" si="3"/>
        <v>0</v>
      </c>
      <c r="N8" s="68">
        <f t="shared" si="4"/>
        <v>0</v>
      </c>
      <c r="O8" s="68">
        <f t="shared" si="5"/>
        <v>0</v>
      </c>
    </row>
    <row r="9" spans="1:21" ht="83.1" customHeight="1" x14ac:dyDescent="0.25">
      <c r="A9" s="51"/>
      <c r="B9" s="53"/>
      <c r="C9" s="19" t="s">
        <v>1429</v>
      </c>
      <c r="D9" s="41">
        <f>SUM(E9:G9)</f>
        <v>6568691</v>
      </c>
      <c r="E9" s="42">
        <f>SUMIF(Свод!A:A,"1.1.1",Свод!F:F)</f>
        <v>0</v>
      </c>
      <c r="F9" s="42">
        <f>SUMIF(Свод!A:A,"1.1.1",Свод!G:G)</f>
        <v>0</v>
      </c>
      <c r="G9" s="42">
        <f>SUMIF(Свод!A:A,"1.1.1",Свод!E:E)</f>
        <v>6568691</v>
      </c>
      <c r="H9" s="38">
        <f t="shared" si="6"/>
        <v>175800</v>
      </c>
      <c r="I9" s="44">
        <f>SUMIF(Свод!A:A,"1.1.1",Свод!I:I)</f>
        <v>0</v>
      </c>
      <c r="J9" s="44">
        <f>SUMIF(Свод!A:A,"1.1.1",Свод!J:J)</f>
        <v>0</v>
      </c>
      <c r="K9" s="44">
        <f>SUMIF(Свод!A:A,"1.1.1",Свод!H:H)</f>
        <v>175800</v>
      </c>
      <c r="L9" s="45">
        <f t="shared" si="2"/>
        <v>2.6763323164386937E-2</v>
      </c>
      <c r="M9" s="45">
        <f t="shared" si="3"/>
        <v>0</v>
      </c>
      <c r="N9" s="45">
        <f t="shared" si="4"/>
        <v>0</v>
      </c>
      <c r="O9" s="45">
        <f t="shared" si="5"/>
        <v>2.6763323164386937E-2</v>
      </c>
      <c r="T9" s="9"/>
      <c r="U9" s="9"/>
    </row>
    <row r="10" spans="1:21" ht="42" customHeight="1" x14ac:dyDescent="0.25">
      <c r="A10" s="20" t="s">
        <v>1389</v>
      </c>
      <c r="B10" s="21" t="s">
        <v>547</v>
      </c>
      <c r="C10" s="19" t="s">
        <v>1429</v>
      </c>
      <c r="D10" s="41">
        <f t="shared" ref="D10:D13" si="7">SUM(E10:G10)</f>
        <v>745600</v>
      </c>
      <c r="E10" s="42">
        <f>SUMIF(Свод!A:A,"1.1.2",Свод!F:F)</f>
        <v>0</v>
      </c>
      <c r="F10" s="42">
        <f>SUMIF(Свод!A:A,"1.1.2",Свод!G:G)</f>
        <v>0</v>
      </c>
      <c r="G10" s="42">
        <f>SUMIF(Свод!A:A,"1.1.2",Свод!E:E)</f>
        <v>745600</v>
      </c>
      <c r="H10" s="38">
        <f t="shared" si="6"/>
        <v>0</v>
      </c>
      <c r="I10" s="44">
        <f>SUMIF(Свод!A:A,"1.1.2",Свод!I:I)</f>
        <v>0</v>
      </c>
      <c r="J10" s="44">
        <f>SUMIF(Свод!A:A,"1.1.2",Свод!J:J)</f>
        <v>0</v>
      </c>
      <c r="K10" s="42">
        <f>SUMIF(Свод!A:A,"1.1.2",Свод!H:H)</f>
        <v>0</v>
      </c>
      <c r="L10" s="45">
        <f t="shared" si="2"/>
        <v>0</v>
      </c>
      <c r="M10" s="45">
        <f t="shared" si="3"/>
        <v>0</v>
      </c>
      <c r="N10" s="45">
        <f t="shared" si="4"/>
        <v>0</v>
      </c>
      <c r="O10" s="45">
        <f t="shared" si="5"/>
        <v>0</v>
      </c>
      <c r="T10" s="9"/>
      <c r="U10" s="9"/>
    </row>
    <row r="11" spans="1:21" ht="137.44999999999999" customHeight="1" x14ac:dyDescent="0.25">
      <c r="A11" s="22" t="s">
        <v>1390</v>
      </c>
      <c r="B11" s="21" t="s">
        <v>603</v>
      </c>
      <c r="C11" s="19" t="s">
        <v>1429</v>
      </c>
      <c r="D11" s="41">
        <f>SUM(E11:G11)</f>
        <v>3175414</v>
      </c>
      <c r="E11" s="42">
        <f>SUMIF(Свод!A:A,"1.1.3",Свод!F:F)</f>
        <v>2381560</v>
      </c>
      <c r="F11" s="42">
        <f>SUMIF(Свод!A:A,"1.1.3",Свод!G:G)</f>
        <v>0</v>
      </c>
      <c r="G11" s="42">
        <f>SUMIF(Свод!A:A,"1.1.3",Свод!E:E)</f>
        <v>793854</v>
      </c>
      <c r="H11" s="38">
        <f t="shared" si="6"/>
        <v>0</v>
      </c>
      <c r="I11" s="44">
        <f>SUMIF(Свод!A:A,"1.1.3",Свод!I:I)</f>
        <v>0</v>
      </c>
      <c r="J11" s="44">
        <f>SUMIF(Свод!A:A,"1.1.3",Свод!J:J)</f>
        <v>0</v>
      </c>
      <c r="K11" s="44">
        <f>SUMIF(Свод!A:A,"1.1.3",Свод!H:H)</f>
        <v>0</v>
      </c>
      <c r="L11" s="45">
        <f t="shared" si="2"/>
        <v>0</v>
      </c>
      <c r="M11" s="45">
        <f t="shared" si="3"/>
        <v>0</v>
      </c>
      <c r="N11" s="45">
        <f t="shared" si="4"/>
        <v>0</v>
      </c>
      <c r="O11" s="45">
        <f t="shared" si="5"/>
        <v>0</v>
      </c>
    </row>
    <row r="12" spans="1:21" ht="62.85" customHeight="1" x14ac:dyDescent="0.25">
      <c r="A12" s="20" t="s">
        <v>1391</v>
      </c>
      <c r="B12" s="21" t="s">
        <v>1430</v>
      </c>
      <c r="C12" s="19" t="s">
        <v>1429</v>
      </c>
      <c r="D12" s="41">
        <f t="shared" si="7"/>
        <v>674955571</v>
      </c>
      <c r="E12" s="42">
        <f>SUMIF(Свод!A:A,"1.1.4",Свод!F:F)</f>
        <v>22128700</v>
      </c>
      <c r="F12" s="42">
        <f>SUMIF(Свод!A:A,"1.1.4",Свод!G:G)</f>
        <v>0</v>
      </c>
      <c r="G12" s="42">
        <f>SUMIF(Свод!A:A,"1.1.4",Свод!E:E)</f>
        <v>652826871</v>
      </c>
      <c r="H12" s="38">
        <f>SUM(I12:K12)</f>
        <v>69044517.890000001</v>
      </c>
      <c r="I12" s="44">
        <f>SUMIF(Свод!A:A,"1.1.4",Свод!I:I)</f>
        <v>0</v>
      </c>
      <c r="J12" s="44">
        <f>SUMIF(Свод!A:A,"1.1.4",Свод!J:J)</f>
        <v>0</v>
      </c>
      <c r="K12" s="44">
        <f>SUMIF(Свод!A:A,"1.1.4",Свод!H:H)</f>
        <v>69044517.890000001</v>
      </c>
      <c r="L12" s="45">
        <f t="shared" si="2"/>
        <v>0.10229490777845583</v>
      </c>
      <c r="M12" s="45">
        <f t="shared" si="3"/>
        <v>0</v>
      </c>
      <c r="N12" s="45">
        <f t="shared" si="4"/>
        <v>0</v>
      </c>
      <c r="O12" s="45">
        <f t="shared" si="5"/>
        <v>0.10576237124589806</v>
      </c>
      <c r="T12" s="9"/>
    </row>
    <row r="13" spans="1:21" ht="62.85" customHeight="1" x14ac:dyDescent="0.25">
      <c r="A13" s="20" t="s">
        <v>1392</v>
      </c>
      <c r="B13" s="21" t="s">
        <v>609</v>
      </c>
      <c r="C13" s="19" t="s">
        <v>1429</v>
      </c>
      <c r="D13" s="41">
        <f t="shared" si="7"/>
        <v>1180947</v>
      </c>
      <c r="E13" s="42">
        <f>SUMIF(Свод!A:A,"1.1.5",Свод!F:F)</f>
        <v>617048</v>
      </c>
      <c r="F13" s="42">
        <f>SUMIF(Свод!A:A,"1.1.5",Свод!G:G)</f>
        <v>504852</v>
      </c>
      <c r="G13" s="42">
        <f>SUMIF(Свод!A:A,"1.1.5",Свод!E:E)</f>
        <v>59047</v>
      </c>
      <c r="H13" s="38">
        <f t="shared" si="6"/>
        <v>0</v>
      </c>
      <c r="I13" s="42">
        <f>SUMIF(Свод!A:A,"1.1.4",Свод!I:I)</f>
        <v>0</v>
      </c>
      <c r="J13" s="42">
        <f>SUMIF(Свод!A:A,"1.1.5",Свод!J:J)</f>
        <v>0</v>
      </c>
      <c r="K13" s="42">
        <f>SUMIF(Свод!A:A,"1.1.5",Свод!H:H)</f>
        <v>0</v>
      </c>
      <c r="L13" s="45">
        <f t="shared" si="2"/>
        <v>0</v>
      </c>
      <c r="M13" s="45">
        <f t="shared" si="3"/>
        <v>0</v>
      </c>
      <c r="N13" s="45">
        <f t="shared" si="4"/>
        <v>0</v>
      </c>
      <c r="O13" s="45">
        <f t="shared" si="5"/>
        <v>0</v>
      </c>
    </row>
    <row r="14" spans="1:21" s="15" customFormat="1" ht="69" customHeight="1" x14ac:dyDescent="0.25">
      <c r="A14" s="17" t="s">
        <v>1431</v>
      </c>
      <c r="B14" s="18" t="s">
        <v>611</v>
      </c>
      <c r="C14" s="23"/>
      <c r="D14" s="41">
        <f>SUM(D15:D17)</f>
        <v>461233802</v>
      </c>
      <c r="E14" s="43">
        <f t="shared" ref="E14:K14" si="8">SUM(E15:E17)</f>
        <v>401440400</v>
      </c>
      <c r="F14" s="43">
        <f t="shared" si="8"/>
        <v>0</v>
      </c>
      <c r="G14" s="43">
        <f t="shared" si="8"/>
        <v>59793402</v>
      </c>
      <c r="H14" s="40">
        <f t="shared" si="8"/>
        <v>0</v>
      </c>
      <c r="I14" s="43">
        <f t="shared" si="8"/>
        <v>0</v>
      </c>
      <c r="J14" s="43">
        <f t="shared" si="8"/>
        <v>0</v>
      </c>
      <c r="K14" s="43">
        <f t="shared" si="8"/>
        <v>0</v>
      </c>
      <c r="L14" s="45">
        <f t="shared" si="2"/>
        <v>0</v>
      </c>
      <c r="M14" s="45">
        <f t="shared" si="3"/>
        <v>0</v>
      </c>
      <c r="N14" s="45">
        <f t="shared" si="4"/>
        <v>0</v>
      </c>
      <c r="O14" s="45">
        <f t="shared" si="5"/>
        <v>0</v>
      </c>
    </row>
    <row r="15" spans="1:21" ht="80.650000000000006" customHeight="1" x14ac:dyDescent="0.25">
      <c r="A15" s="20" t="s">
        <v>1432</v>
      </c>
      <c r="B15" s="21" t="s">
        <v>1433</v>
      </c>
      <c r="C15" s="19" t="s">
        <v>1429</v>
      </c>
      <c r="D15" s="41">
        <f>SUM(E15:G15)</f>
        <v>310000</v>
      </c>
      <c r="E15" s="42">
        <f>SUMIF(Свод!A:A,"1.2.1",Свод!F:F)</f>
        <v>310000</v>
      </c>
      <c r="F15" s="42">
        <f>SUMIF(Свод!A:A,"1.2.1",Свод!G:G)</f>
        <v>0</v>
      </c>
      <c r="G15" s="42">
        <f>SUMIF(Свод!A:A,"1.2.1",Свод!E:E)</f>
        <v>0</v>
      </c>
      <c r="H15" s="38">
        <f>SUM(I15:K15)</f>
        <v>0</v>
      </c>
      <c r="I15" s="44">
        <f>SUMIF(Свод!A:A,"1.2.1",Свод!I:I)</f>
        <v>0</v>
      </c>
      <c r="J15" s="44">
        <f>SUMIF(Свод!A:A,"1.2.1",Свод!J:J)</f>
        <v>0</v>
      </c>
      <c r="K15" s="44">
        <f>SUMIF(Свод!A:A,"1.2.1",Свод!H:H)</f>
        <v>0</v>
      </c>
      <c r="L15" s="45">
        <f t="shared" si="2"/>
        <v>0</v>
      </c>
      <c r="M15" s="45">
        <f t="shared" si="3"/>
        <v>0</v>
      </c>
      <c r="N15" s="45">
        <f t="shared" si="4"/>
        <v>0</v>
      </c>
      <c r="O15" s="45">
        <f t="shared" si="5"/>
        <v>0</v>
      </c>
    </row>
    <row r="16" spans="1:21" s="69" customFormat="1" ht="42" customHeight="1" x14ac:dyDescent="0.25">
      <c r="A16" s="50" t="s">
        <v>1434</v>
      </c>
      <c r="B16" s="52" t="s">
        <v>1435</v>
      </c>
      <c r="C16" s="63" t="s">
        <v>1436</v>
      </c>
      <c r="D16" s="64">
        <f>SUM(E16:G16)</f>
        <v>460923802</v>
      </c>
      <c r="E16" s="65">
        <v>401130400</v>
      </c>
      <c r="F16" s="65">
        <v>0</v>
      </c>
      <c r="G16" s="65">
        <v>59793402</v>
      </c>
      <c r="H16" s="66">
        <f>SUM(I16:K16)</f>
        <v>0</v>
      </c>
      <c r="I16" s="67">
        <v>0</v>
      </c>
      <c r="J16" s="67">
        <v>0</v>
      </c>
      <c r="K16" s="67">
        <v>0</v>
      </c>
      <c r="L16" s="68">
        <f t="shared" si="2"/>
        <v>0</v>
      </c>
      <c r="M16" s="68">
        <f t="shared" si="3"/>
        <v>0</v>
      </c>
      <c r="N16" s="68">
        <f t="shared" si="4"/>
        <v>0</v>
      </c>
      <c r="O16" s="68">
        <f t="shared" si="5"/>
        <v>0</v>
      </c>
    </row>
    <row r="17" spans="1:15" ht="52.35" customHeight="1" x14ac:dyDescent="0.25">
      <c r="A17" s="51"/>
      <c r="B17" s="53"/>
      <c r="C17" s="19" t="s">
        <v>1429</v>
      </c>
      <c r="D17" s="41">
        <f>SUM(E17:G17)</f>
        <v>0</v>
      </c>
      <c r="E17" s="42">
        <f>SUMIF(Свод!A:A,"1.2.2",Свод!F:F)</f>
        <v>0</v>
      </c>
      <c r="F17" s="42">
        <f>SUMIF(Свод!A:A,"1.2.2",Свод!G:G)</f>
        <v>0</v>
      </c>
      <c r="G17" s="42">
        <f>SUMIF(Свод!A:A,"1.2.2",Свод!E:E)</f>
        <v>0</v>
      </c>
      <c r="H17" s="38">
        <f>SUM(I17:K17)</f>
        <v>0</v>
      </c>
      <c r="I17" s="44">
        <f>SUMIF(Свод!A:A,"1.2.2",Свод!I:I)</f>
        <v>0</v>
      </c>
      <c r="J17" s="44">
        <f>SUMIF(Свод!A:A,"1.2.2",Свод!J:J)</f>
        <v>0</v>
      </c>
      <c r="K17" s="44">
        <f>SUMIF(Свод!A:A,"1.2.2",Свод!H:H)</f>
        <v>0</v>
      </c>
      <c r="L17" s="45">
        <f t="shared" si="2"/>
        <v>0</v>
      </c>
      <c r="M17" s="45">
        <f t="shared" si="3"/>
        <v>0</v>
      </c>
      <c r="N17" s="45">
        <f t="shared" si="4"/>
        <v>0</v>
      </c>
      <c r="O17" s="45">
        <f t="shared" si="5"/>
        <v>0</v>
      </c>
    </row>
    <row r="18" spans="1:15" s="15" customFormat="1" ht="62.25" customHeight="1" x14ac:dyDescent="0.25">
      <c r="A18" s="17" t="s">
        <v>1437</v>
      </c>
      <c r="B18" s="18" t="s">
        <v>616</v>
      </c>
      <c r="C18" s="19" t="s">
        <v>1429</v>
      </c>
      <c r="D18" s="41">
        <f>D19+D20</f>
        <v>22320000</v>
      </c>
      <c r="E18" s="43">
        <f t="shared" ref="E18:K18" si="9">E19+E20</f>
        <v>0</v>
      </c>
      <c r="F18" s="43">
        <f t="shared" si="9"/>
        <v>0</v>
      </c>
      <c r="G18" s="43">
        <f t="shared" si="9"/>
        <v>22320000</v>
      </c>
      <c r="H18" s="40">
        <f t="shared" si="9"/>
        <v>2639424.4299999997</v>
      </c>
      <c r="I18" s="43">
        <f t="shared" si="9"/>
        <v>0</v>
      </c>
      <c r="J18" s="43">
        <f t="shared" si="9"/>
        <v>0</v>
      </c>
      <c r="K18" s="43">
        <f t="shared" si="9"/>
        <v>2639424.4299999997</v>
      </c>
      <c r="L18" s="45">
        <f t="shared" si="2"/>
        <v>0.11825378270609317</v>
      </c>
      <c r="M18" s="45">
        <f t="shared" si="3"/>
        <v>0</v>
      </c>
      <c r="N18" s="45">
        <f t="shared" si="4"/>
        <v>0</v>
      </c>
      <c r="O18" s="45">
        <f t="shared" si="5"/>
        <v>0.11825378270609317</v>
      </c>
    </row>
    <row r="19" spans="1:15" ht="69.400000000000006" customHeight="1" x14ac:dyDescent="0.25">
      <c r="A19" s="20" t="s">
        <v>1393</v>
      </c>
      <c r="B19" s="21" t="s">
        <v>1438</v>
      </c>
      <c r="C19" s="19" t="s">
        <v>1429</v>
      </c>
      <c r="D19" s="41">
        <f>SUM(E19:G19)</f>
        <v>22320000</v>
      </c>
      <c r="E19" s="42">
        <f>SUMIF(Свод!A:A,"1.3.1",Свод!F:F)</f>
        <v>0</v>
      </c>
      <c r="F19" s="42">
        <f>SUMIF(Свод!A:A,"1.3.1",Свод!G:G)</f>
        <v>0</v>
      </c>
      <c r="G19" s="42">
        <f>SUMIF(Свод!A:A,"1.3.1",Свод!E:E)</f>
        <v>22320000</v>
      </c>
      <c r="H19" s="38">
        <f>SUM(I19:K19)</f>
        <v>2639424.4299999997</v>
      </c>
      <c r="I19" s="44">
        <f>SUMIF(Свод!A:A,"1.3.1",Свод!I:I)</f>
        <v>0</v>
      </c>
      <c r="J19" s="44">
        <f>SUMIF(Свод!A:A,"1.3.1",Свод!J:J)</f>
        <v>0</v>
      </c>
      <c r="K19" s="44">
        <f>SUMIF(Свод!A:A,"1.3.1",Свод!H:H)</f>
        <v>2639424.4299999997</v>
      </c>
      <c r="L19" s="45">
        <f t="shared" si="2"/>
        <v>0.11825378270609317</v>
      </c>
      <c r="M19" s="45">
        <f t="shared" si="3"/>
        <v>0</v>
      </c>
      <c r="N19" s="45">
        <f t="shared" si="4"/>
        <v>0</v>
      </c>
      <c r="O19" s="45">
        <f t="shared" si="5"/>
        <v>0.11825378270609317</v>
      </c>
    </row>
    <row r="20" spans="1:15" ht="67.5" customHeight="1" x14ac:dyDescent="0.25">
      <c r="A20" s="20" t="s">
        <v>1439</v>
      </c>
      <c r="B20" s="24" t="s">
        <v>1440</v>
      </c>
      <c r="C20" s="19" t="s">
        <v>1429</v>
      </c>
      <c r="D20" s="41">
        <f>SUM(E20:G20)</f>
        <v>0</v>
      </c>
      <c r="E20" s="42">
        <f>SUMIF(Свод!A:A,"1.3.2",Свод!F:F)</f>
        <v>0</v>
      </c>
      <c r="F20" s="42">
        <f>SUMIF(Свод!A:A,"1.3.2",Свод!G:G)</f>
        <v>0</v>
      </c>
      <c r="G20" s="42">
        <f>SUMIF(Свод!A:A,"1.3.2",Свод!E:E)</f>
        <v>0</v>
      </c>
      <c r="H20" s="38">
        <f>SUM(I20:K20)</f>
        <v>0</v>
      </c>
      <c r="I20" s="44">
        <f>SUMIF(Свод!A:A,"1.3.2",Свод!I:I)</f>
        <v>0</v>
      </c>
      <c r="J20" s="44">
        <f>SUMIF(Свод!A:A,"1.3.2",Свод!J:J)</f>
        <v>0</v>
      </c>
      <c r="K20" s="44">
        <f>SUMIF(Свод!A:A,"1.3.2",Свод!H:H)</f>
        <v>0</v>
      </c>
      <c r="L20" s="45">
        <f t="shared" si="2"/>
        <v>0</v>
      </c>
      <c r="M20" s="45">
        <f t="shared" si="3"/>
        <v>0</v>
      </c>
      <c r="N20" s="45">
        <f t="shared" si="4"/>
        <v>0</v>
      </c>
      <c r="O20" s="45">
        <f t="shared" si="5"/>
        <v>0</v>
      </c>
    </row>
    <row r="22" spans="1:15" x14ac:dyDescent="0.25">
      <c r="B22" s="7" t="s">
        <v>1457</v>
      </c>
    </row>
    <row r="23" spans="1:15" hidden="1" outlineLevel="1" x14ac:dyDescent="0.25">
      <c r="A23" s="25"/>
      <c r="B23" s="26"/>
      <c r="C23" s="27" t="s">
        <v>1441</v>
      </c>
      <c r="D23" s="28">
        <f>SUMIF(Результат!C:C,"06*",Результат!U:U)</f>
        <v>709256223</v>
      </c>
      <c r="E23" s="28">
        <f>SUMIFS(Результат!U:U,Результат!C:C,"06*",Результат!Y:Y,"Окружной бюджет")</f>
        <v>25437308</v>
      </c>
      <c r="F23" s="28">
        <f>SUMIFS(Результат!U:U,Результат!C:C,"06*",Результат!Y:Y,"Федеральный бюджет")</f>
        <v>504852</v>
      </c>
      <c r="G23" s="28">
        <f>SUMIFS(Результат!U:U,Результат!C:C,"06*",Результат!Y:Y,"Местный бюджет")</f>
        <v>683314063</v>
      </c>
      <c r="H23" s="28">
        <f>SUMIF(Результат!C:C,"06*",Результат!O:O)</f>
        <v>71859742.319999993</v>
      </c>
      <c r="I23" s="29">
        <f>SUMIFS(Результат!O:O,Результат!C:C,"06*",Результат!Y:Y,"Окружной бюджет")</f>
        <v>0</v>
      </c>
      <c r="J23" s="29">
        <f>SUMIFS(Результат!O:O,Результат!C:C,"06*",Результат!Y:Y,"Федеральный бюджет")</f>
        <v>0</v>
      </c>
      <c r="K23" s="29">
        <f>SUMIFS(Результат!O:O,Результат!C:C,"06*",Результат!Y:Y,"Местный бюджет")</f>
        <v>71859742.319999993</v>
      </c>
    </row>
    <row r="24" spans="1:15" hidden="1" outlineLevel="1" x14ac:dyDescent="0.25">
      <c r="A24" s="25"/>
      <c r="B24" s="26"/>
      <c r="C24" s="27" t="s">
        <v>1442</v>
      </c>
      <c r="D24" s="28">
        <f t="shared" ref="D24:K24" si="10">D6</f>
        <v>1170479195</v>
      </c>
      <c r="E24" s="28">
        <f t="shared" si="10"/>
        <v>426567708</v>
      </c>
      <c r="F24" s="28">
        <f t="shared" si="10"/>
        <v>504852</v>
      </c>
      <c r="G24" s="28">
        <f t="shared" si="10"/>
        <v>743406635</v>
      </c>
      <c r="H24" s="28">
        <f t="shared" si="10"/>
        <v>71859742.319999993</v>
      </c>
      <c r="I24" s="28">
        <f t="shared" si="10"/>
        <v>0</v>
      </c>
      <c r="J24" s="28">
        <f t="shared" si="10"/>
        <v>0</v>
      </c>
      <c r="K24" s="29">
        <f t="shared" si="10"/>
        <v>71859742.319999993</v>
      </c>
    </row>
    <row r="25" spans="1:15" hidden="1" outlineLevel="1" x14ac:dyDescent="0.25">
      <c r="A25" s="25"/>
      <c r="B25" s="26"/>
      <c r="C25" s="27" t="s">
        <v>1443</v>
      </c>
      <c r="D25" s="31">
        <f>D24-D23</f>
        <v>461222972</v>
      </c>
      <c r="E25" s="31">
        <f>E24-E23</f>
        <v>401130400</v>
      </c>
      <c r="F25" s="31">
        <f>F24-F23</f>
        <v>0</v>
      </c>
      <c r="G25" s="31">
        <f>G24-G23</f>
        <v>60092572</v>
      </c>
      <c r="H25" s="31">
        <f>ROUND(H24-H23,2)</f>
        <v>0</v>
      </c>
      <c r="I25" s="31">
        <f>ROUND(I24-I23,2)</f>
        <v>0</v>
      </c>
      <c r="J25" s="31">
        <f>ROUND(J24-J23,2)</f>
        <v>0</v>
      </c>
      <c r="K25" s="31">
        <f>ROUND(K24-K23,2)</f>
        <v>0</v>
      </c>
    </row>
    <row r="26" spans="1:15" hidden="1" outlineLevel="1" x14ac:dyDescent="0.25">
      <c r="A26" s="25"/>
      <c r="B26" s="26"/>
      <c r="C26" s="27" t="s">
        <v>1444</v>
      </c>
      <c r="D26" s="31">
        <f t="shared" ref="D26:K26" si="11">D16+D8</f>
        <v>461222972</v>
      </c>
      <c r="E26" s="31">
        <f t="shared" si="11"/>
        <v>401130400</v>
      </c>
      <c r="F26" s="31">
        <f t="shared" si="11"/>
        <v>0</v>
      </c>
      <c r="G26" s="31">
        <f t="shared" si="11"/>
        <v>60092572</v>
      </c>
      <c r="H26" s="31">
        <f t="shared" si="11"/>
        <v>0</v>
      </c>
      <c r="I26" s="31">
        <f t="shared" si="11"/>
        <v>0</v>
      </c>
      <c r="J26" s="31">
        <f t="shared" si="11"/>
        <v>0</v>
      </c>
      <c r="K26" s="31">
        <f t="shared" si="11"/>
        <v>0</v>
      </c>
    </row>
    <row r="27" spans="1:15" hidden="1" outlineLevel="1" x14ac:dyDescent="0.25">
      <c r="A27" s="25"/>
      <c r="B27" s="26"/>
      <c r="C27" s="27" t="s">
        <v>1445</v>
      </c>
      <c r="D27" s="31">
        <f t="shared" ref="D27:K27" si="12">D25-D26</f>
        <v>0</v>
      </c>
      <c r="E27" s="31">
        <f t="shared" si="12"/>
        <v>0</v>
      </c>
      <c r="F27" s="31">
        <f t="shared" si="12"/>
        <v>0</v>
      </c>
      <c r="G27" s="31">
        <f t="shared" si="12"/>
        <v>0</v>
      </c>
      <c r="H27" s="31">
        <f t="shared" si="12"/>
        <v>0</v>
      </c>
      <c r="I27" s="31">
        <f t="shared" si="12"/>
        <v>0</v>
      </c>
      <c r="J27" s="31">
        <f t="shared" si="12"/>
        <v>0</v>
      </c>
      <c r="K27" s="31">
        <f t="shared" si="12"/>
        <v>0</v>
      </c>
    </row>
    <row r="28" spans="1:15" hidden="1" outlineLevel="1" x14ac:dyDescent="0.25">
      <c r="D28" s="33">
        <f t="shared" ref="D28:K28" si="13">D26-D25-D27</f>
        <v>0</v>
      </c>
      <c r="E28" s="33">
        <f t="shared" si="13"/>
        <v>0</v>
      </c>
      <c r="F28" s="33">
        <f t="shared" si="13"/>
        <v>0</v>
      </c>
      <c r="G28" s="33">
        <f t="shared" si="13"/>
        <v>0</v>
      </c>
      <c r="H28" s="33">
        <f t="shared" si="13"/>
        <v>0</v>
      </c>
      <c r="I28" s="33">
        <f t="shared" si="13"/>
        <v>0</v>
      </c>
      <c r="J28" s="33">
        <f t="shared" si="13"/>
        <v>0</v>
      </c>
      <c r="K28" s="33">
        <f t="shared" si="13"/>
        <v>0</v>
      </c>
    </row>
    <row r="29" spans="1:15" collapsed="1" x14ac:dyDescent="0.25"/>
    <row r="30" spans="1:15" x14ac:dyDescent="0.25">
      <c r="H30" s="34"/>
    </row>
  </sheetData>
  <mergeCells count="12">
    <mergeCell ref="A1:O1"/>
    <mergeCell ref="A2:A3"/>
    <mergeCell ref="C2:C3"/>
    <mergeCell ref="D2:G2"/>
    <mergeCell ref="H2:K2"/>
    <mergeCell ref="L2:O2"/>
    <mergeCell ref="A5:O5"/>
    <mergeCell ref="B6:C6"/>
    <mergeCell ref="A8:A9"/>
    <mergeCell ref="B8:B9"/>
    <mergeCell ref="A16:A17"/>
    <mergeCell ref="B16:B17"/>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A U H A A B Q S w M E F A A C A A g A o Z p m 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o Z p m 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G a Z l Y N S H o C / w M A A B o P A A A T A B w A R m 9 y b X V s Y X M v U 2 V j d G l v b j E u b S C i G A A o o B Q A A A A A A A A A A A A A A A A A A A A A A A A A A A C t V 1 9 P E 0 E Q f y f h O 2 z O l z a 5 N N 6 1 + B 8 T g x q N L 0 Z I T K T E H L C G h u s d u T s i h p B Q 8 F + C 0 a A + E B O B q v H R V K R S o d C v M P u N n N 0 r 4 d q 7 6 V E R c m k 7 O z s z v 9 m Z 3 + z 5 f C o o u Q 4 b D T + N q 4 M D g w P + j O X x a Q b b U I c 9 s Q o H 4 o 1 Y g Z p Y Y c P M 5 s H g A M M / 2 B A V l B 6 J V 3 A I D d j H t V s L U 9 z O P X S 9 2 U n X n c 3 c L t k 8 N + I 6 A X c C P 6 M 9 u l I s M N R f g V 2 0 e 8 D E q n g l 1 q V h n c E + H M G h W B H L + H k g 3 j F o K F U 0 X k e N Q / w u n a H w E 3 z D p w H V 4 s U c a o k K t O Q W V K m r O O p F 8 7 y Z L 4 o K g z 2 o Q U t a R K U j a B Z h X b x F 3 7 / b J m v o p r 3 a k o b E G / m z h l 9 e o P o u P j s s 9 L j F Y A v W o c o y 8 B l + Z F n G y O Y W b H 9 B y + r M m b d t n Q X e P M / q 7 c T E 0 v Z 4 d I b z A B P U n b P F 8 b s B L w 9 r 8 S 2 a f q / k T A 9 r a q c 2 s T R + 0 w q s i b a H c x r G g + G J N f F a w T 4 U a 1 A P A f 9 S 2 c B F T G l D Q 5 9 j 1 i Q e w 3 3 P L b s B v 8 O t a e 7 5 G S p G n Y 2 3 N W / Y 9 u i U Z V u e P y z B T W R P f G + g o 6 b y e + z 7 D 5 O H A 6 0 T f 2 O e 5 f h P X K 8 8 4 t r z Z W f s 2 R z 3 M 6 e P W 1 9 c 1 P 7 l u F C N q f T W c a 2 O U q w c G d 1 z j A 7 X 0 G E l D A C F y u W u O u I W u q 4 p 3 f Z S S x l o S A U N T x e j Z 5 b z b E l n i 1 o I y E w W 5 5 P F h W T x U L L 4 Q r L 4 Y r L 4 U r L 4 c r L Y O E / I D U J O A D U I p A Y B 1 S C w G g R Y g 0 B r E H A N A q 9 J 4 D U J v C a B 1 y T w m g R e k 8 B r E n h N A q 9 J 4 D U J v H k C b 5 7 A m 6 c K u Q P v U q T 7 v 2 J X 1 b B f I v 2 7 I 7 s F 2 1 D x L 5 M U p 3 i 8 g 4 B G Z 0 t z m d 7 k o e e z / R K c Q T J c 3 5 G e k f q M / 8 V 9 R k h + H 5 C i c e R 0 n w 5 K 9 2 B L L K P 8 r h N c K O S k 9 V 4 E B N + h C t u n 5 B 9 4 r 1 S 7 L M M X C V B m S 3 G q G m E 7 V A C x e s X 5 u Y k h f I C v 1 J Y 4 J 0 E V R 9 P P U + y M V a 9 K 8 o G 8 W s i h J u 8 Z c k 5 U p D m k / g Z W R E O d 9 Z m o C w O T k 0 O 8 l P b j 5 n B 5 G 5 8 q G X V S j t Q o 2 o Z N a l O c y F S S m v h f C + e e v P e 0 h x p p J J 6 v u J E C a S R B e S j N Y z x 5 G 1 1 3 t q N j D W e + P M m 9 U G l T V Z k 8 Q u z O J I X I r Q y 7 Z g d V l + U G v F c a C Y H T 2 m Z f 2 v m + t A u 9 t X s e W G c G m K w z T H x D / e x q v i g 7 f 0 T n q 2 h T 0 d t q j A D D 6 y e K f o q X Y i 3 C z t z G F 4 D w y P z e N C 3 5 K U p P U U o 6 Y Z t j K i H J o 5 M X k j r + 1 L 2 c 0 I / R H u z q r p S + S e m I l B 5 I r u 5 4 O a f V b 1 r F p t V o W l X 2 q M O U y o s W W / V k f D L 5 w t V S d + b O s m m G l 2 / 1 n q G U m 9 1 V 9 8 B 9 q k q u v 9 L V G b e m Z l h m / L j 8 J t i 1 6 + p t L J s d H C g 5 Z w 3 y 6 l 9 Q S w E C L Q A U A A I A C A C h m m Z W y z L E l 6 Q A A A D 1 A A A A E g A A A A A A A A A A A A A A A A A A A A A A Q 2 9 u Z m l n L 1 B h Y 2 t h Z 2 U u e G 1 s U E s B A i 0 A F A A C A A g A o Z p m V g / K 6 a u k A A A A 6 Q A A A B M A A A A A A A A A A A A A A A A A 8 A A A A F t D b 2 5 0 Z W 5 0 X 1 R 5 c G V z X S 5 4 b W x Q S w E C L Q A U A A I A C A C h m m Z W D U h 6 A v 8 D A A A a D w A A E w A A A A A A A A A A A A A A A A D h A Q A A R m 9 y b X V s Y X M v U 2 V j d G l v b j E u b V B L B Q Y A A A A A A w A D A M I A A A A t B 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Z I w A A A A A A A L c 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l R D A l Q T A l R D A l Q j U l R D A l Q j c l R D E l O D M l R D A l Q k I l R D E l O E M l R D E l O D I l R D A l Q j A l R D E l O D I 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9 C d 0 L D Q s t C 4 0 L P Q s N G G 0 L j R j y I g L z 4 8 R W 5 0 c n k g V H l w Z T 0 i R m l s b F R h c m d l d C I g V m F s d W U 9 I n P Q o N C 1 0 L f R g 9 C 7 0 Y z R g t C w 0 Y I i I C 8 + P E V u d H J 5 I F R 5 c G U 9 I k Z p b G x l Z E N v b X B s Z X R l U m V z d W x 0 V G 9 X b 3 J r c 2 h l Z X Q i I F Z h b H V l P S J s M S I g L z 4 8 R W 5 0 c n k g V H l w Z T 0 i R m l s b F N 0 Y X R 1 c y I g V m F s d W U 9 I n N D b 2 1 w b G V 0 Z S 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R m l s b E N v b H V t b l R 5 c G V z I i B W Y W x 1 Z T 0 i c 0 F B T U F B d 0 1 E Q X d B Q U F 3 T U R B d 0 1 G Q l F N R E F 3 T U R B d z 0 9 I i A v P j x F b n R y e S B U e X B l P S J G a W x s T G F z d F V w Z G F 0 Z W Q i I F Z h b H V l P S J k M j A y M y 0 w M y 0 w N l Q x N D o y M T o w M i 4 3 M T c 3 M D c y W i I g L z 4 8 R W 5 0 c n k g V H l w Z T 0 i R m l s b E V y c m 9 y Q 2 9 1 b n Q i I F Z h b H V l P S J s M C I g L z 4 8 R W 5 0 c n k g V H l w Z T 0 i R m l s b E V y c m 9 y Q 2 9 k Z S I g V m F s d W U 9 I n N V b m t u b 3 d u I i A v P j x F b n R y e S B U e X B l P S J G a W x s Q 2 9 1 b n Q i I F Z h b H V l P S J s M z E w I i A v P j x F b n R y e S B U e X B l P S J B Z G R l Z F R v R G F 0 Y U 1 v Z G V s I i B W Y W x 1 Z T 0 i b D A i I C 8 + P E V u d H J 5 I F R 5 c G U 9 I l F 1 Z X J 5 S U Q i I F Z h b H V l P S J z O D B k O T F k Z T I t O D Y 5 N i 0 0 Z j c 5 L T k x N z A t N z A 0 N z h h M T E 4 M j E 1 I i A v P j x F b n R y e S B U e X B l P S J S Z W x h d G l v b n N o a X B J b m Z v Q 2 9 u d G F p b m V y I i B W Y W x 1 Z T 0 i c 3 s m c X V v d D t j b 2 x 1 b W 5 D b 3 V u d C Z x d W 9 0 O z o y M i w m c X V v d D t r Z X l D b 2 x 1 b W 5 O Y W 1 l c y Z x d W 9 0 O z p b X S w m c X V v d D t x d W V y e V J l b G F 0 a W 9 u c 2 h p c H M m c X V v d D s 6 W 1 0 s J n F 1 b 3 Q 7 Y 2 9 s d W 1 u S W R l b n R p d G l l c y Z x d W 9 0 O z p b J n F 1 b 3 Q 7 U 2 V j d G l v b j E v 0 K D Q t d C 3 0 Y P Q u 9 G M 0 Y L Q s N G C L 9 C Y 0 L f Q v N C 1 0 L 3 Q t d C 9 0 L 3 R i 9 C 5 I N G C 0 L j Q v z E u e 9 C T 0 K D Q k d C h L D B 9 J n F 1 b 3 Q 7 L C Z x d W 9 0 O 1 N l Y 3 R p b 2 4 x L 9 C g 0 L X Q t 9 G D 0 L v R j N G C 0 L D R g i / Q m N C 3 0 L z Q t d C 9 0 L X Q v d C 9 0 Y v Q u S D R g t C 4 0 L 8 x L n v Q o N C 3 0 J / R g C w x f S Z x d W 9 0 O y w m c X V v d D t T Z W N 0 a W 9 u M S / Q o N C 1 0 L f R g 9 C 7 0 Y z R g t C w 0 Y I v 0 J j Q t 9 C 8 0 L X Q v d C 1 0 L 3 Q v d G L 0 L k g 0 Y L Q u N C / M S 5 7 0 K b Q o d C g L D N 9 J n F 1 b 3 Q 7 L C Z x d W 9 0 O 1 N l Y 3 R p b 2 4 x L 9 C g 0 L X Q t 9 G D 0 L v R j N G C 0 L D R g i / Q m N C 3 0 L z Q t d C 9 0 L X Q v d C 9 0 Y v Q u S D R g t C 4 0 L 8 x L n v Q k t C g L D V 9 J n F 1 b 3 Q 7 L C Z x d W 9 0 O 1 N l Y 3 R p b 2 4 x L 9 C g 0 L X Q t 9 G D 0 L v R j N G C 0 L D R g i / Q m N C 3 0 L z Q t d C 9 0 L X Q v d C 9 0 Y v Q u S D R g t C 4 0 L 8 x L n v Q o t C 4 0 L 8 g 0 Y H R g N C 1 0 L T R g d G C 0 L I s N n 0 m c X V v d D s s J n F 1 b 3 Q 7 U 2 V j d G l v b j E v 0 K D Q t d C 3 0 Y P Q u 9 G M 0 Y L Q s N G C L 9 C Y 0 L f Q v N C 1 0 L 3 Q t d C 9 0 L 3 R i 9 C 5 I N G C 0 L j Q v z E u e 9 C a 0 J 7 Q o d C T 0 K M s O H 0 m c X V v d D s s J n F 1 b 3 Q 7 U 2 V j d G l v b j E v 0 K D Q t d C 3 0 Y P Q u 9 G M 0 Y L Q s N G C L 9 C Y 0 L f Q v N C 1 0 L 3 Q t d C 9 0 L 3 R i 9 C 5 I N G C 0 L j Q v z E u e 9 C h 0 Y P Q s d C a 0 J 7 Q o d C T 0 K M s M T B 9 J n F 1 b 3 Q 7 L C Z x d W 9 0 O 1 N l Y 3 R p b 2 4 x L 9 C g 0 L X Q t 9 G D 0 L v R j N G C 0 L D R g i / Q m N C 3 0 L z Q t d C 9 0 L X Q v d C 9 0 Y v Q u S D R g t C 4 0 L 8 x L n v Q n 9 C + 0 L v R g 9 G H 0 L D R g t C 1 0 L v R j C D R g d G D 0 L H R g d C 4 0 L T Q u N C 4 L D E y f S Z x d W 9 0 O y w m c X V v d D t T Z W N 0 a W 9 u M S / Q o N C 1 0 L f R g 9 C 7 0 Y z R g t C w 0 Y I v 0 J j Q t 9 C 8 0 L X Q v d C 1 0 L 3 Q v d G L 0 L k g 0 Y L Q u N C / M S 5 7 0 J r Q v t C 0 I N G G 0 L X Q u 9 C 4 L D E 1 f S Z x d W 9 0 O y w m c X V v d D t T Z W N 0 a W 9 u M S / Q o N C 1 0 L f R g 9 C 7 0 Y z R g t C w 0 Y I v 0 J j Q t 9 C 8 0 L X Q v d C 1 0 L 3 Q v d G L 0 L k g 0 Y L Q u N C / M S 5 7 0 J r Q o N C a 0 K E s M T Z 9 J n F 1 b 3 Q 7 L C Z x d W 9 0 O 1 N l Y 3 R p b 2 4 x L 9 C g 0 L X Q t 9 G D 0 L v R j N G C 0 L D R g i / Q m N C 3 0 L z Q t d C 9 0 L X Q v d C 9 0 Y v Q u S D R g t C 4 0 L 8 x L n v Q m t C + 0 L Q g 0 K D Q n i w x O H 0 m c X V v d D s s J n F 1 b 3 Q 7 U 2 V j d G l v b j E v 0 K D Q t d C 3 0 Y P Q u 9 G M 0 Y L Q s N G C L 9 C Y 0 L f Q v N C 1 0 L 3 Q t d C 9 0 L 3 R i 9 C 5 I N G C 0 L j Q v z E u e 9 C h 0 Y P Q v N C 8 0 L A g 0 L 3 Q s C A y M D I z I N C z 0 L 7 Q t C w y M H 0 m c X V v d D s s J n F 1 b 3 Q 7 U 2 V j d G l v b j E v 0 K D Q t d C 3 0 Y P Q u 9 G M 0 Y L Q s N G C L 9 C Y 0 L f Q v N C 1 0 L 3 Q t d C 9 0 L 3 R i 9 C 5 I N G C 0 L j Q v z E u e 9 C h 0 Y P Q v N C 8 0 L A g 0 L 3 Q s C A y M D I 0 I N C z 0 L 7 Q t C w y M n 0 m c X V v d D s s J n F 1 b 3 Q 7 U 2 V j d G l v b j E v 0 K D Q t d C 3 0 Y P Q u 9 G M 0 Y L Q s N G C L 9 C Y 0 L f Q v N C 1 0 L 3 Q t d C 9 0 L 3 R i 9 C 5 I N G C 0 L j Q v z E u e 9 C h 0 Y P Q v N C 8 0 L A g 0 L 3 Q s C A y M D I 1 I N C z 0 L 7 Q t C w y M 3 0 m c X V v d D s s J n F 1 b 3 Q 7 U 2 V j d G l v b j E v 0 K D Q t d C 3 0 Y P Q u 9 G M 0 Y L Q s N G C L 9 C Y 0 L f Q v N C 1 0 L 3 Q t d C 9 0 L 3 R i 9 C 5 I N G C 0 L j Q v z E u e 9 C Y 0 Y H Q v 9 C + 0 L v Q v d C 1 0 L 3 Q v i w y N X 0 m c X V v d D s s J n F 1 b 3 Q 7 U 2 V j d G l v b j E v 0 K D Q t d C 3 0 Y P Q u 9 G M 0 Y L Q s N G C L 9 C Y 0 L f Q v N C 1 0 L 3 Q t d C 9 0 L 3 R i 9 C 5 I N G C 0 L j Q v z E u e 9 C e 0 Y H R g t C w 0 Y L Q v t C 6 L D I 2 f S Z x d W 9 0 O y w m c X V v d D t T Z W N 0 a W 9 u M S / Q o N C 1 0 L f R g 9 C 7 0 Y z R g t C w 0 Y I v 0 J j Q t 9 C 8 0 L X Q v d C 1 0 L 3 Q v d G L 0 L k g 0 Y L Q u N C / M S 5 7 0 J r Q n y D Q n 9 C R 0 K E g 0 L r Q s t C w 0 Y D R g t C w 0 L s g M S w y N 3 0 m c X V v d D s s J n F 1 b 3 Q 7 U 2 V j d G l v b j E v 0 K D Q t d C 3 0 Y P Q u 9 G M 0 Y L Q s N G C L 9 C Y 0 L f Q v N C 1 0 L 3 Q t d C 9 0 L 3 R i 9 C 5 I N G C 0 L j Q v z E u e 9 C a 0 J 8 g 0 J / Q k d C h I N C 6 0 L L Q s N G A 0 Y L Q s N C 7 I D I s M j h 9 J n F 1 b 3 Q 7 L C Z x d W 9 0 O 1 N l Y 3 R p b 2 4 x L 9 C g 0 L X Q t 9 G D 0 L v R j N G C 0 L D R g i / Q m N C 3 0 L z Q t d C 9 0 L X Q v d C 9 0 Y v Q u S D R g t C 4 0 L 8 x L n v Q m t C f I N C f 0 J H Q o S D Q u t C y 0 L D R g N G C 0 L D Q u y A z L D I 5 f S Z x d W 9 0 O y w m c X V v d D t T Z W N 0 a W 9 u M S / Q o N C 1 0 L f R g 9 C 7 0 Y z R g t C w 0 Y I v 0 J j Q t 9 C 8 0 L X Q v d C 1 0 L 3 Q v d G L 0 L k g 0 Y L Q u N C / M S 5 7 0 J r Q n y D Q n 9 C R 0 K E g 0 L r Q s t C w 0 Y D R g t C w 0 L s g N C w z M H 0 m c X V v d D s s J n F 1 b 3 Q 7 U 2 V j d G l v b j E v 0 K D Q t d C 3 0 Y P Q u 9 G M 0 Y L Q s N G C L 9 C Y 0 L f Q v N C 1 0 L 3 Q t d C 9 0 L 3 R i 9 C 5 I N G C 0 L j Q v z E u e 9 C a 0 J 8 g 0 J / Q k d C h I D I w M j M g 0 L P Q v t C 0 L D M x f S Z x d W 9 0 O y w m c X V v d D t T Z W N 0 a W 9 u M S / Q o N C 1 0 L f R g 9 C 7 0 Y z R g t C w 0 Y I v 0 J j Q t 9 C 8 0 L X Q v d C 1 0 L 3 Q v d G L 0 L k g 0 Y L Q u N C / M S 5 7 0 J 7 R g d G C 0 L D R g t C + 0 L o g 0 L v Q u N C 8 0 L j R g t C + 0 L I s M z J 9 J n F 1 b 3 Q 7 X S w m c X V v d D t D b 2 x 1 b W 5 D b 3 V u d C Z x d W 9 0 O z o y M i w m c X V v d D t L Z X l D b 2 x 1 b W 5 O Y W 1 l c y Z x d W 9 0 O z p b X S w m c X V v d D t D 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1 J l b G F 0 a W 9 u c 2 h p c E l u Z m 8 m c X V v d D s 6 W 1 1 9 I i A v P j w v U 3 R h Y m x l R W 5 0 c m l l c z 4 8 L 0 l 0 Z W 0 + P E l 0 Z W 0 + P E l 0 Z W 1 M b 2 N h d G l v b j 4 8 S X R l b V R 5 c G U + R m 9 y b X V s Y T w v S X R l b V R 5 c G U + P E l 0 Z W 1 Q Y X R o P l N l Y 3 R p b 2 4 x L y V E M C V B M C V E M C V C N S V E M C V C N y V E M S U 4 M y V E M C V C Q i V E M S U 4 Q y V E M S U 4 M i V E M C V C M C V E M S U 4 M i 8 l R D A l O T g l R D E l O D E l R D E l O D I l R D A l Q k U l R D E l O D c l R D A l Q k Q l R D A l Q j g l R D A l Q k E 8 L 0 l 0 Z W 1 Q Y X R o P j w v S X R l b U x v Y 2 F 0 a W 9 u P j x T d G F i b G V F b n R y a W V z I C 8 + P C 9 J d G V t P j x J d G V t P j x J d G V t T G 9 j Y X R p b 2 4 + P E l 0 Z W 1 U e X B l P k Z v c m 1 1 b G E 8 L 0 l 0 Z W 1 U e X B l P j x J d G V t U G F 0 a D 5 T Z W N 0 a W 9 u M S 8 l R D A l Q T A l R D A l Q j U l R D A l Q j c l R D E l O D M l R D A l Q k I l R D E l O E M l R D E l O D I l R D A l Q j A l R D E l O D I v J U Q w J U E w J U Q w J U I 1 J U Q w J U I 3 J U Q x J T g z J U Q w J U J C J U Q x J T h D J U Q x J T g y J U Q w J U I w J U Q x J T g y X 1 N o Z W V 0 P C 9 J d G V t U G F 0 a D 4 8 L 0 l 0 Z W 1 M b 2 N h d G l v b j 4 8 U 3 R h Y m x l R W 5 0 c m l l c y A v P j w v S X R l b T 4 8 S X R l b T 4 8 S X R l b U x v Y 2 F 0 a W 9 u P j x J d G V t V H l w Z T 5 G b 3 J t d W x h P C 9 J d G V t V H l w Z T 4 8 S X R l b V B h d G g + U 2 V j d G l v b j E v J U Q w J U E w J U Q w J U I 1 J U Q w J U I 3 J U Q x J T g z J U Q w J U J C J U Q x J T h D J U Q x J T g y J U Q w J U I w J U Q x J T g y L y V E M C U 5 R i V E M C V C R S V E M C V C M i V E M S U 4 Q i V E M S U 4 O C V E M C V C N S V E M C V C R C V E M C V C R C V E M S U 4 Q i V E M C V C N S U y M C V E M C V C N y V E M C V C M C V E M C V C M y V E M C V C R S V E M C V C Q i V E M C V C R S V E M C V C M i V E M C V C Q S V E M C V C O D 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8 L 0 l 0 Z W 1 Q Y X R o P j w v S X R l b U x v Y 2 F 0 a W 9 u P j x T d G F i b G V F b n R y a W V z I C 8 + P C 9 J d G V t P j x J d G V t P j x J d G V t T G 9 j Y X R p b 2 4 + P E l 0 Z W 1 U e X B l P k Z v c m 1 1 b G E 8 L 0 l 0 Z W 1 U e X B l P j x J d G V t U G F 0 a D 5 T Z W N 0 a W 9 u M S 8 l R D A l Q T A l R D A l Q j U l R D A l Q j c l R D E l O D M l R D A l Q k I l R D E l O E M l R D E l O D I l R D A l Q j A l R D E l O D I v J U Q w J U E z J U Q w J U I 0 J U Q w J U I w J U Q w J U J C J U Q w J U I 1 J U Q w J U J E J U Q w J U J E J U Q x J T h C J U Q w J U I 1 J T I w J U Q w J U I y J U Q w J U I 1 J U Q x J T g w J U Q x J T g 1 J U Q w J U J E J U Q w J U I 4 J U Q w J U I 1 J T I w J U Q x J T g x J U Q x J T g y J U Q x J T g w J U Q w J U J F J U Q w J U J B J U Q w J U I 4 P C 9 J d G V t U G F 0 a D 4 8 L 0 l 0 Z W 1 M b 2 N h d G l v b j 4 8 U 3 R h Y m x l R W 5 0 c m l l c y A v P j w v S X R l b T 4 8 S X R l b T 4 8 S X R l b U x v Y 2 F 0 a W 9 u P j x J d G V t V H l w Z T 5 G b 3 J t d W x h P C 9 J d G V t V H l w Z T 4 8 S X R l b V B h d G g + U 2 V j d G l v b j E v J U Q w J U E w J U Q w J U I 1 J U Q w J U I 3 J U Q x J T g z J U Q w J U J C J U Q x J T h D J U Q x J T g y J U Q w J U I w J U Q x J T g y L y V E M C U 5 R i V E M C V C R S V E M C V C M i V E M S U 4 Q i V E M S U 4 O C V E M C V C N S V E M C V C R C V E M C V C R C V E M S U 4 Q i V E M C V C N S U y M C V E M C V C N y V E M C V C M C V E M C V C M y V E M C V C R S V E M C V C Q i V E M C V C R S V E M C V C M i V E M C V C Q S V E M C V C O D E 8 L 0 l 0 Z W 1 Q Y X R o P j w v S X R l b U x v Y 2 F 0 a W 9 u P j x T d G F i b G V F b n R y a W V z I C 8 + P C 9 J d G V t P j x J d G V t P j x J d G V t T G 9 j Y X R p b 2 4 + P E l 0 Z W 1 U e X B l P k Z v c m 1 1 b G E 8 L 0 l 0 Z W 1 U e X B l P j x J d G V t U G F 0 a D 5 T Z W N 0 a W 9 u M S 8 l R D A l Q T A l R D A l Q j U l R D A l Q j c l R D E l O D M l R D A l Q k I l R D E l O E M l R D E l O D I l R D A l Q j A l R D E l O D I v J U Q w J T k 4 J U Q w J U I 3 J U Q w J U J D J U Q w J U I 1 J U Q w J U J E J U Q w J U I 1 J U Q w J U J E J U Q w J U J E J U Q x J T h C J U Q w J U I 5 J T I w J U Q x J T g y J U Q w J U I 4 J U Q w J U J G M T w v S X R l b V B h d G g + P C 9 J d G V t T G 9 j Y X R p b 2 4 + P F N 0 Y W J s Z U V u d H J p Z X M g L z 4 8 L 0 l 0 Z W 0 + P E l 0 Z W 0 + P E l 0 Z W 1 M b 2 N h d G l v b j 4 8 S X R l b V R 5 c G U + R m 9 y b X V s Y T w v S X R l b V R 5 c G U + P E l 0 Z W 1 Q Y X R o P l N l Y 3 R p b 2 4 x L y V E M C V B M C V E M C V C N S V E M C V C N y V E M S U 4 M y V E M C V C Q i V E M S U 4 Q y V E M S U 4 M i V E M C V C M C V E M S U 4 M i 8 l R D A l O T Q l R D E l O D A l R D E l O D M l R D A l Q j M l R D A l Q j g l R D A l Q j U l M j A l R D E l O D M l R D A l Q j Q l R D A l Q j A l R D A l Q k I l R D A l Q j U l R D A l Q k Q l R D A l Q k Q l R D E l O E I l R D A l Q j U l M j A l R D E l O D E l R D E l O D I l R D A l Q k U l R D A l Q k I l R D A l Q j E l R D E l O D Y l R D E l O E I 8 L 0 l 0 Z W 1 Q Y X R o P j w v S X R l b U x v Y 2 F 0 a W 9 u P j x T d G F i b G V F b n R y a W V z I C 8 + P C 9 J d G V t P j x J d G V t P j x J d G V t T G 9 j Y X R p b 2 4 + P E l 0 Z W 1 U e X B l P k Z v c m 1 1 b G E 8 L 0 l 0 Z W 1 U e X B l P j x J d G V t U G F 0 a D 5 T Z W N 0 a W 9 u M S 8 l R D A l Q T A l R D A l Q j U l R D A l Q j c l R D E l O D M l R D A l Q k I l R D E l O E M l R D E l O D I l R D A l Q j A l R D E l O D I v J U Q w J U E x J U Q x J T g y J U Q x J T g w J U Q w J U J F J U Q w J U J B J U Q w J U I 4 J T I w J U Q x J T g x J T I w J U Q w J U J G J U Q x J T g w J U Q w J U I 4 J U Q w J U J D J U Q w J U I 1 J U Q w J U J E J U Q w J U I 1 J U Q w J U J E J U Q w J U J E J U Q x J T h C J U Q w J U J D J T I w J U Q x J T g 0 J U Q w J U I 4 J U Q w J U J C J U Q x J T h D J U Q x J T g y J U Q x J T g w J U Q w J U J F J U Q w J U J D P C 9 J d G V t U G F 0 a D 4 8 L 0 l 0 Z W 1 M b 2 N h d G l v b j 4 8 U 3 R h Y m x l R W 5 0 c m l l c y A v P j w v S X R l b T 4 8 L 0 l 0 Z W 1 z P j w v T G 9 j Y W x Q Y W N r Y W d l T W V 0 Y W R h d G F G a W x l P h Y A A A B Q S w U G A A A A A A A A A A A A A A A A A A A A A A A A J g E A A A E A A A D Q j J 3 f A R X R E Y x 6 A M B P w p f r A Q A A A I K T h u Y 7 V L l B r T q R / + G d 1 z M A A A A A A g A A A A A A E G Y A A A A B A A A g A A A A 2 3 b m 4 o w H Z I u M S U w L b W Z u L J K B W p i Y A D 7 z t 8 A E s b M Y Y H Q A A A A A D o A A A A A C A A A g A A A A 3 9 3 Z j c h 7 W 5 1 9 y 9 V N w 7 O C B E z 8 7 Z s o a h l 3 W L k M H v 8 Q Z o F Q A A A A b T N W v i W o 7 D I 3 m a / 3 i 7 K U O B T 4 m e 4 N E U y f p V 1 p k j H Z Y 8 p N D Y O w V b 2 B B P q 1 c q 3 v o v D I u + L D 2 j Y B W D 6 V O f a J b c z g 1 N S F Y z w + + r G H W R B 9 d 5 B E G 4 V A A A A A f O 4 9 U N d u 5 I b H l u Q X 3 J y s n q u j X X U S p D / X Z i t T r U 6 X s l A 0 s / U k D L I 0 C A z 6 u V F Q O 2 e R h 3 T O w y 9 Q 3 9 L C A 1 u x 5 5 4 m Z w = = < / 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User</cp:lastModifiedBy>
  <cp:lastPrinted>2023-02-03T13:32:27Z</cp:lastPrinted>
  <dcterms:created xsi:type="dcterms:W3CDTF">2023-02-03T08:58:35Z</dcterms:created>
  <dcterms:modified xsi:type="dcterms:W3CDTF">2023-03-07T03:15:25Z</dcterms:modified>
</cp:coreProperties>
</file>