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200.200\common\4 отдел учёта, контроля и отчетности КФКиС\9. Сетевой по программе КФКиС на сайт\2022\Отчеты\"/>
    </mc:Choice>
  </mc:AlternateContent>
  <xr:revisionPtr revIDLastSave="0" documentId="13_ncr:1_{AB15ED43-8F11-4D0B-B37D-8E0F0412E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3" l="1"/>
  <c r="H7" i="33"/>
  <c r="H6" i="33"/>
  <c r="M13" i="33"/>
  <c r="D16" i="33"/>
  <c r="D9" i="33" l="1"/>
  <c r="M8" i="33" l="1"/>
  <c r="N8" i="33"/>
  <c r="O8" i="33"/>
  <c r="M9" i="33"/>
  <c r="N9" i="33"/>
  <c r="O9" i="33"/>
  <c r="M10" i="33"/>
  <c r="N10" i="33"/>
  <c r="O10" i="33"/>
  <c r="M11" i="33"/>
  <c r="N11" i="33"/>
  <c r="O11" i="33"/>
  <c r="M12" i="33"/>
  <c r="N12" i="33"/>
  <c r="O12" i="33"/>
  <c r="N13" i="33"/>
  <c r="O13" i="33"/>
  <c r="M15" i="33"/>
  <c r="N15" i="33"/>
  <c r="O15" i="33"/>
  <c r="M16" i="33"/>
  <c r="N16" i="33"/>
  <c r="O16" i="33"/>
  <c r="M17" i="33"/>
  <c r="N17" i="33"/>
  <c r="O17" i="33"/>
  <c r="M19" i="33"/>
  <c r="N19" i="33"/>
  <c r="O19" i="33"/>
  <c r="M20" i="33"/>
  <c r="N20" i="33"/>
  <c r="O20" i="33"/>
  <c r="H16" i="33" l="1"/>
  <c r="L16" i="33" l="1"/>
  <c r="K7" i="33"/>
  <c r="E7" i="33"/>
  <c r="F7" i="33"/>
  <c r="G7" i="33"/>
  <c r="I7" i="33"/>
  <c r="J7" i="33"/>
  <c r="H13" i="33"/>
  <c r="D13" i="33"/>
  <c r="N7" i="33" l="1"/>
  <c r="M7" i="33"/>
  <c r="L13" i="33"/>
  <c r="O7" i="33"/>
  <c r="E18" i="33"/>
  <c r="F18" i="33"/>
  <c r="G18" i="33"/>
  <c r="I18" i="33"/>
  <c r="J18" i="33"/>
  <c r="K18" i="33"/>
  <c r="D20" i="33"/>
  <c r="H20" i="33"/>
  <c r="L20" i="33" s="1"/>
  <c r="N18" i="33" l="1"/>
  <c r="M18" i="33"/>
  <c r="O18" i="33"/>
  <c r="E14" i="33"/>
  <c r="F14" i="33"/>
  <c r="G14" i="33"/>
  <c r="I14" i="33"/>
  <c r="J14" i="33"/>
  <c r="K14" i="33"/>
  <c r="H17" i="33"/>
  <c r="D17" i="33"/>
  <c r="N14" i="33" l="1"/>
  <c r="L17" i="33"/>
  <c r="O14" i="33"/>
  <c r="M14" i="33"/>
  <c r="H19" i="33"/>
  <c r="D19" i="33"/>
  <c r="D11" i="33"/>
  <c r="H12" i="33"/>
  <c r="D12" i="33"/>
  <c r="D7" i="33" s="1"/>
  <c r="D6" i="33" s="1"/>
  <c r="H9" i="33"/>
  <c r="L9" i="33" l="1"/>
  <c r="L19" i="33"/>
  <c r="L12" i="33"/>
  <c r="D18" i="33"/>
  <c r="H18" i="33"/>
  <c r="L18" i="33" l="1"/>
  <c r="G6" i="33"/>
  <c r="J6" i="33"/>
  <c r="K6" i="33"/>
  <c r="O6" i="33" l="1"/>
  <c r="I6" i="33"/>
  <c r="F6" i="33" l="1"/>
  <c r="N6" i="33" s="1"/>
  <c r="D15" i="33"/>
  <c r="D14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T13" i="37" s="1"/>
  <c r="K8" i="37"/>
  <c r="G8" i="37"/>
  <c r="W8" i="37" s="1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L14" i="37" s="1"/>
  <c r="D16" i="37"/>
  <c r="W15" i="37"/>
  <c r="U15" i="37"/>
  <c r="T15" i="37"/>
  <c r="S14" i="37"/>
  <c r="R14" i="37"/>
  <c r="Q14" i="37"/>
  <c r="N14" i="37"/>
  <c r="M14" i="37"/>
  <c r="K14" i="37"/>
  <c r="J14" i="37"/>
  <c r="J4" i="37" s="1"/>
  <c r="I14" i="37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U8" i="37"/>
  <c r="P8" i="37"/>
  <c r="L8" i="37"/>
  <c r="S7" i="37"/>
  <c r="O7" i="37" s="1"/>
  <c r="R7" i="37"/>
  <c r="Q7" i="37"/>
  <c r="N7" i="37"/>
  <c r="M7" i="37"/>
  <c r="F7" i="37"/>
  <c r="E7" i="37"/>
  <c r="W6" i="37"/>
  <c r="U6" i="37"/>
  <c r="O6" i="37"/>
  <c r="L6" i="37" s="1"/>
  <c r="L5" i="37" s="1"/>
  <c r="D6" i="37"/>
  <c r="D5" i="37" s="1"/>
  <c r="D8" i="37" l="1"/>
  <c r="P14" i="37"/>
  <c r="G7" i="37"/>
  <c r="I4" i="37"/>
  <c r="K4" i="37"/>
  <c r="H12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 l="1"/>
  <c r="T18" i="37"/>
  <c r="G4" i="37"/>
  <c r="W4" i="37" s="1"/>
  <c r="D4" i="37"/>
  <c r="T12" i="37"/>
  <c r="U4" i="37"/>
  <c r="L4" i="37"/>
  <c r="P4" i="37"/>
  <c r="T7" i="37"/>
  <c r="T4" i="37" l="1"/>
  <c r="D10" i="33"/>
  <c r="D8" i="33"/>
  <c r="D26" i="33" s="1"/>
  <c r="D24" i="33" l="1"/>
  <c r="D25" i="33" s="1"/>
  <c r="D28" i="33" s="1"/>
  <c r="H15" i="33"/>
  <c r="L15" i="33" s="1"/>
  <c r="H14" i="33" l="1"/>
  <c r="L14" i="33" s="1"/>
  <c r="H8" i="33" l="1"/>
  <c r="H10" i="33"/>
  <c r="L10" i="33" s="1"/>
  <c r="H11" i="33"/>
  <c r="L11" i="33" s="1"/>
  <c r="L8" i="33" l="1"/>
  <c r="H26" i="33"/>
  <c r="L7" i="33"/>
  <c r="H24" i="33" l="1"/>
  <c r="H25" i="33" s="1"/>
  <c r="M7" i="36"/>
  <c r="M6" i="36"/>
  <c r="H27" i="33" l="1"/>
  <c r="H28" i="33" s="1"/>
  <c r="L6" i="33"/>
  <c r="L6" i="36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<sst xmlns="http://schemas.openxmlformats.org/spreadsheetml/2006/main" count="191" uniqueCount="100">
  <si>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</si>
  <si>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</si>
  <si>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</si>
  <si>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</si>
  <si>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</si>
  <si>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</si>
  <si>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</si>
  <si>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</si>
  <si>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</si>
  <si>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</si>
  <si>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</si>
  <si>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</si>
  <si>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</si>
  <si>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</si>
  <si>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</si>
  <si>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</si>
  <si>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</si>
  <si>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</si>
  <si>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</si>
  <si>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</si>
  <si>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</si>
  <si>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</si>
  <si>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</si>
  <si>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</si>
  <si>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</si>
  <si>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</si>
  <si>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</si>
  <si>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</si>
  <si>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</si>
  <si>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</si>
  <si>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</si>
  <si>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</si>
  <si>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</si>
  <si>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</si>
  <si>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</si>
  <si>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</si>
  <si>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</si>
  <si>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</si>
  <si>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</si>
  <si>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</si>
  <si>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</si>
  <si>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</si>
  <si>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</si>
  <si>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</si>
  <si>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</si>
  <si>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</si>
  <si>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</si>
  <si>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</si>
  <si>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</si>
  <si>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</si>
  <si>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</si>
  <si>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</si>
  <si>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</si>
  <si>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</si>
  <si>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</si>
  <si>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</si>
  <si>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</si>
  <si>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</si>
  <si>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</si>
  <si>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</si>
  <si>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</si>
  <si>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</si>
  <si>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</si>
  <si>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</si>
  <si>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</si>
  <si>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</si>
  <si>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</si>
  <si>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</si>
  <si>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</si>
  <si>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</si>
  <si>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</si>
  <si>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</si>
  <si>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</si>
  <si>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</si>
  <si>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</si>
  <si>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</si>
  <si>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</si>
  <si>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</si>
  <si>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</si>
  <si>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</si>
  <si>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</si>
  <si>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</si>
  <si>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</si>
  <si>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</si>
  <si>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</si>
  <si>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</si>
  <si>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</si>
  <si>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</si>
  <si>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</si>
  <si>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</si>
  <si>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</si>
  <si>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</si>
  <si>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ПЛАН  на 2022 год (рублей)</t>
  </si>
  <si>
    <t>% исполнения  к плану 2022  года</t>
  </si>
  <si>
    <t>срез</t>
  </si>
  <si>
    <t>график</t>
  </si>
  <si>
    <t>ДГиЗО+ДО</t>
  </si>
  <si>
    <t>откл</t>
  </si>
  <si>
    <t>Соисполнение</t>
  </si>
  <si>
    <t>Освоение на 01.01.2023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</si>
</sst>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  <numFmt numFmtId="170" formatCode="0.0000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164" fontId="2" fillId="0" borderId="0" applyFont="0" applyFill="0" applyBorder="0" applyAlignment="0" applyProtection="0"/>
  </cellStyleXfs>
  <cellXfs count="114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164" fontId="3" fillId="0" borderId="0" xfId="98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Alignment="1">
      <alignment vertical="center"/>
    </xf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center"/>
    </xf>
    <xf numFmtId="0" fontId="3" fillId="25" borderId="0" xfId="0" applyFont="1" applyFill="1" applyAlignment="1">
      <alignment horizontal="right" vertical="center"/>
    </xf>
    <xf numFmtId="164" fontId="3" fillId="25" borderId="0" xfId="98" applyFont="1" applyFill="1" applyAlignment="1">
      <alignment vertical="center"/>
    </xf>
    <xf numFmtId="164" fontId="3" fillId="25" borderId="0" xfId="98" applyNumberFormat="1" applyFont="1" applyFill="1" applyAlignment="1">
      <alignment vertical="center"/>
    </xf>
    <xf numFmtId="164" fontId="3" fillId="25" borderId="0" xfId="0" applyNumberFormat="1" applyFont="1" applyFill="1" applyAlignment="1">
      <alignment vertical="center"/>
    </xf>
    <xf numFmtId="4" fontId="3" fillId="25" borderId="0" xfId="0" applyNumberFormat="1" applyFont="1" applyFill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ывод 2" xfId="28" xr:uid="{00000000-0005-0000-0000-000019000000}"/>
    <cellStyle name="Вычисление 2" xfId="29" xr:uid="{00000000-0005-0000-0000-00001A000000}"/>
    <cellStyle name="Гиперссылка 2" xfId="30" xr:uid="{00000000-0005-0000-0000-00001B000000}"/>
    <cellStyle name="Заголовок 1 2" xfId="31" xr:uid="{00000000-0005-0000-0000-00001C000000}"/>
    <cellStyle name="Заголовок 2 2" xfId="32" xr:uid="{00000000-0005-0000-0000-00001D000000}"/>
    <cellStyle name="Заголовок 3 2" xfId="33" xr:uid="{00000000-0005-0000-0000-00001E000000}"/>
    <cellStyle name="Заголовок 4 2" xfId="34" xr:uid="{00000000-0005-0000-0000-00001F000000}"/>
    <cellStyle name="Итог 2" xfId="35" xr:uid="{00000000-0005-0000-0000-000020000000}"/>
    <cellStyle name="Контрольная ячейка 2" xfId="36" xr:uid="{00000000-0005-0000-0000-000021000000}"/>
    <cellStyle name="Название 2" xfId="37" xr:uid="{00000000-0005-0000-0000-000022000000}"/>
    <cellStyle name="Нейтральный 2" xfId="38" xr:uid="{00000000-0005-0000-0000-000023000000}"/>
    <cellStyle name="Обычный" xfId="0" builtinId="0"/>
    <cellStyle name="Обычный 10" xfId="39" xr:uid="{00000000-0005-0000-0000-000025000000}"/>
    <cellStyle name="Обычный 12" xfId="40" xr:uid="{00000000-0005-0000-0000-000026000000}"/>
    <cellStyle name="Обычный 14" xfId="41" xr:uid="{00000000-0005-0000-0000-000027000000}"/>
    <cellStyle name="Обычный 16" xfId="42" xr:uid="{00000000-0005-0000-0000-000028000000}"/>
    <cellStyle name="Обычный 16 2" xfId="43" xr:uid="{00000000-0005-0000-0000-000029000000}"/>
    <cellStyle name="Обычный 17" xfId="44" xr:uid="{00000000-0005-0000-0000-00002A000000}"/>
    <cellStyle name="Обычный 18" xfId="45" xr:uid="{00000000-0005-0000-0000-00002B000000}"/>
    <cellStyle name="Обычный 2" xfId="1" xr:uid="{00000000-0005-0000-0000-00002C000000}"/>
    <cellStyle name="Обычный 2 2" xfId="46" xr:uid="{00000000-0005-0000-0000-00002D000000}"/>
    <cellStyle name="Обычный 2 2 2" xfId="47" xr:uid="{00000000-0005-0000-0000-00002E000000}"/>
    <cellStyle name="Обычный 2 2 3" xfId="48" xr:uid="{00000000-0005-0000-0000-00002F000000}"/>
    <cellStyle name="Обычный 2 3" xfId="49" xr:uid="{00000000-0005-0000-0000-000030000000}"/>
    <cellStyle name="Обычный 2 4" xfId="96" xr:uid="{00000000-0005-0000-0000-000031000000}"/>
    <cellStyle name="Обычный 2_2013-2015гг." xfId="50" xr:uid="{00000000-0005-0000-0000-000032000000}"/>
    <cellStyle name="Обычный 3" xfId="2" xr:uid="{00000000-0005-0000-0000-000033000000}"/>
    <cellStyle name="Обычный 3 2" xfId="51" xr:uid="{00000000-0005-0000-0000-000034000000}"/>
    <cellStyle name="Обычный 3 2 2" xfId="52" xr:uid="{00000000-0005-0000-0000-000035000000}"/>
    <cellStyle name="Обычный 3 3" xfId="53" xr:uid="{00000000-0005-0000-0000-000036000000}"/>
    <cellStyle name="Обычный 3 4" xfId="97" xr:uid="{00000000-0005-0000-0000-000037000000}"/>
    <cellStyle name="Обычный 30" xfId="54" xr:uid="{00000000-0005-0000-0000-000038000000}"/>
    <cellStyle name="Обычный 31" xfId="55" xr:uid="{00000000-0005-0000-0000-000039000000}"/>
    <cellStyle name="Обычный 34" xfId="56" xr:uid="{00000000-0005-0000-0000-00003A000000}"/>
    <cellStyle name="Обычный 36" xfId="57" xr:uid="{00000000-0005-0000-0000-00003B000000}"/>
    <cellStyle name="Обычный 4" xfId="58" xr:uid="{00000000-0005-0000-0000-00003C000000}"/>
    <cellStyle name="Обычный 40" xfId="59" xr:uid="{00000000-0005-0000-0000-00003D000000}"/>
    <cellStyle name="Обычный 43" xfId="60" xr:uid="{00000000-0005-0000-0000-00003E000000}"/>
    <cellStyle name="Обычный 5" xfId="61" xr:uid="{00000000-0005-0000-0000-00003F000000}"/>
    <cellStyle name="Обычный 50" xfId="62" xr:uid="{00000000-0005-0000-0000-000040000000}"/>
    <cellStyle name="Обычный 51" xfId="63" xr:uid="{00000000-0005-0000-0000-000041000000}"/>
    <cellStyle name="Обычный 52" xfId="64" xr:uid="{00000000-0005-0000-0000-000042000000}"/>
    <cellStyle name="Обычный 54" xfId="65" xr:uid="{00000000-0005-0000-0000-000043000000}"/>
    <cellStyle name="Обычный 60" xfId="66" xr:uid="{00000000-0005-0000-0000-000044000000}"/>
    <cellStyle name="Обычный 61" xfId="67" xr:uid="{00000000-0005-0000-0000-000045000000}"/>
    <cellStyle name="Обычный 7" xfId="68" xr:uid="{00000000-0005-0000-0000-000046000000}"/>
    <cellStyle name="Обычный 72" xfId="69" xr:uid="{00000000-0005-0000-0000-000047000000}"/>
    <cellStyle name="Обычный 8" xfId="70" xr:uid="{00000000-0005-0000-0000-000048000000}"/>
    <cellStyle name="Плохой 2" xfId="71" xr:uid="{00000000-0005-0000-0000-000049000000}"/>
    <cellStyle name="Пояснение 2" xfId="72" xr:uid="{00000000-0005-0000-0000-00004A000000}"/>
    <cellStyle name="Примечание 2" xfId="73" xr:uid="{00000000-0005-0000-0000-00004B000000}"/>
    <cellStyle name="Процентный 2" xfId="74" xr:uid="{00000000-0005-0000-0000-00004C000000}"/>
    <cellStyle name="Связанная ячейка 2" xfId="75" xr:uid="{00000000-0005-0000-0000-00004D000000}"/>
    <cellStyle name="Текст предупреждения 2" xfId="76" xr:uid="{00000000-0005-0000-0000-00004E000000}"/>
    <cellStyle name="Финансовый" xfId="98" builtinId="3"/>
    <cellStyle name="Финансовый 10" xfId="77" xr:uid="{00000000-0005-0000-0000-000050000000}"/>
    <cellStyle name="Финансовый 10 2" xfId="78" xr:uid="{00000000-0005-0000-0000-000051000000}"/>
    <cellStyle name="Финансовый 11" xfId="79" xr:uid="{00000000-0005-0000-0000-000052000000}"/>
    <cellStyle name="Финансовый 13" xfId="80" xr:uid="{00000000-0005-0000-0000-000053000000}"/>
    <cellStyle name="Финансовый 13 2" xfId="81" xr:uid="{00000000-0005-0000-0000-000054000000}"/>
    <cellStyle name="Финансовый 13 3" xfId="82" xr:uid="{00000000-0005-0000-0000-000055000000}"/>
    <cellStyle name="Финансовый 2" xfId="83" xr:uid="{00000000-0005-0000-0000-000056000000}"/>
    <cellStyle name="Финансовый 2 2" xfId="84" xr:uid="{00000000-0005-0000-0000-000057000000}"/>
    <cellStyle name="Финансовый 2 2 2" xfId="85" xr:uid="{00000000-0005-0000-0000-000058000000}"/>
    <cellStyle name="Финансовый 2 3" xfId="86" xr:uid="{00000000-0005-0000-0000-000059000000}"/>
    <cellStyle name="Финансовый 2 4" xfId="87" xr:uid="{00000000-0005-0000-0000-00005A000000}"/>
    <cellStyle name="Финансовый 3" xfId="88" xr:uid="{00000000-0005-0000-0000-00005B000000}"/>
    <cellStyle name="Финансовый 4" xfId="89" xr:uid="{00000000-0005-0000-0000-00005C000000}"/>
    <cellStyle name="Финансовый 4 2" xfId="90" xr:uid="{00000000-0005-0000-0000-00005D000000}"/>
    <cellStyle name="Финансовый 5" xfId="91" xr:uid="{00000000-0005-0000-0000-00005E000000}"/>
    <cellStyle name="Финансовый 6" xfId="92" xr:uid="{00000000-0005-0000-0000-00005F000000}"/>
    <cellStyle name="Финансовый 6 2" xfId="93" xr:uid="{00000000-0005-0000-0000-000060000000}"/>
    <cellStyle name="Финансовый 9" xfId="94" xr:uid="{00000000-0005-0000-0000-000061000000}"/>
    <cellStyle name="Хороший 2" xfId="95" xr:uid="{00000000-0005-0000-0000-000062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9" sqref="M9"/>
    </sheetView>
  </sheetViews>
  <sheetFormatPr defaultColWidth="9.140625" defaultRowHeight="18.75" outlineLevelRow="1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41.425781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7" width="9.140625" style="53"/>
    <col min="18" max="18" width="14.42578125" style="53" bestFit="1" customWidth="1"/>
    <col min="19" max="19" width="16.140625" style="53" bestFit="1" customWidth="1"/>
    <col min="20" max="20" width="21.140625" style="53" bestFit="1" customWidth="1"/>
    <col min="21" max="21" width="24.85546875" style="53" customWidth="1"/>
    <col min="22" max="16384" width="9.140625" style="53"/>
  </cols>
  <sheetData>
    <row r="1" spans="1:21" ht="62.25" customHeight="1" x14ac:dyDescent="0.25">
      <c r="A1" s="80" t="s">
        <v>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1" s="54" customFormat="1" ht="57" customHeight="1" x14ac:dyDescent="0.25">
      <c r="A2" s="87" t="s">
        <v>0</v>
      </c>
      <c r="B2" s="18" t="s">
        <v>1</v>
      </c>
      <c r="C2" s="88" t="s">
        <v>18</v>
      </c>
      <c r="D2" s="85" t="s">
        <v>92</v>
      </c>
      <c r="E2" s="85"/>
      <c r="F2" s="85"/>
      <c r="G2" s="85"/>
      <c r="H2" s="86" t="s">
        <v>99</v>
      </c>
      <c r="I2" s="86"/>
      <c r="J2" s="86"/>
      <c r="K2" s="86"/>
      <c r="L2" s="82" t="s">
        <v>93</v>
      </c>
      <c r="M2" s="83"/>
      <c r="N2" s="83"/>
      <c r="O2" s="84"/>
      <c r="T2" s="61"/>
    </row>
    <row r="3" spans="1:21" s="54" customFormat="1" ht="55.5" customHeight="1" x14ac:dyDescent="0.25">
      <c r="A3" s="87"/>
      <c r="B3" s="52" t="s">
        <v>2</v>
      </c>
      <c r="C3" s="88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  <c r="T3" s="62"/>
    </row>
    <row r="4" spans="1:21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21" s="55" customFormat="1" ht="30.75" customHeight="1" x14ac:dyDescent="0.25">
      <c r="A5" s="77" t="s">
        <v>84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T5" s="63"/>
    </row>
    <row r="6" spans="1:21" s="54" customFormat="1" ht="49.7" customHeight="1" x14ac:dyDescent="0.25">
      <c r="A6" s="20" t="s">
        <v>5</v>
      </c>
      <c r="B6" s="79" t="s">
        <v>68</v>
      </c>
      <c r="C6" s="79"/>
      <c r="D6" s="23">
        <f>D7+D14+D18</f>
        <v>722806458</v>
      </c>
      <c r="E6" s="23">
        <f t="shared" ref="D6:K6" si="0">E7+E14+E18</f>
        <v>21055046.760000002</v>
      </c>
      <c r="F6" s="23">
        <f t="shared" si="0"/>
        <v>829300.24</v>
      </c>
      <c r="G6" s="23">
        <f t="shared" si="0"/>
        <v>700922111</v>
      </c>
      <c r="H6" s="23">
        <f>H7+H14+H18</f>
        <v>712838459.69999981</v>
      </c>
      <c r="I6" s="23">
        <f t="shared" si="0"/>
        <v>21055045.510000002</v>
      </c>
      <c r="J6" s="23">
        <f t="shared" si="0"/>
        <v>829300.24</v>
      </c>
      <c r="K6" s="23">
        <f t="shared" si="0"/>
        <v>690954113.94999981</v>
      </c>
      <c r="L6" s="59">
        <f t="shared" ref="L6" si="1">H6/D6*100</f>
        <v>98.620931206455793</v>
      </c>
      <c r="M6" s="59">
        <f t="shared" ref="M6" si="2">I6/E6*100</f>
        <v>99.999994063181077</v>
      </c>
      <c r="N6" s="59">
        <f t="shared" ref="N6" si="3">J6/F6*100</f>
        <v>100</v>
      </c>
      <c r="O6" s="59">
        <f t="shared" ref="O6" si="4">K6/G6*100</f>
        <v>98.577873790316175</v>
      </c>
    </row>
    <row r="7" spans="1:21" s="54" customFormat="1" ht="79.5" customHeight="1" x14ac:dyDescent="0.25">
      <c r="A7" s="20" t="s">
        <v>6</v>
      </c>
      <c r="B7" s="48" t="s">
        <v>90</v>
      </c>
      <c r="C7" s="48"/>
      <c r="D7" s="23">
        <f>SUM(D8:D13)</f>
        <v>666885311</v>
      </c>
      <c r="E7" s="23">
        <f t="shared" ref="E7:J7" si="5">SUM(E8:E13)</f>
        <v>18697046.760000002</v>
      </c>
      <c r="F7" s="23">
        <f t="shared" si="5"/>
        <v>829300.24</v>
      </c>
      <c r="G7" s="23">
        <f t="shared" si="5"/>
        <v>647358964</v>
      </c>
      <c r="H7" s="23">
        <f>SUM(H8:H13)</f>
        <v>664259346.62999976</v>
      </c>
      <c r="I7" s="23">
        <f t="shared" si="5"/>
        <v>18697045.510000002</v>
      </c>
      <c r="J7" s="23">
        <f t="shared" si="5"/>
        <v>829300.24</v>
      </c>
      <c r="K7" s="23">
        <f>SUM(K8:K13)</f>
        <v>644733000.87999976</v>
      </c>
      <c r="L7" s="59">
        <f t="shared" ref="L7:L20" si="6">H7/D7*100</f>
        <v>99.606234486397284</v>
      </c>
      <c r="M7" s="59">
        <f t="shared" ref="M7:M20" si="7">I7/E7*100</f>
        <v>99.999993314452198</v>
      </c>
      <c r="N7" s="59">
        <f t="shared" ref="N7:N20" si="8">J7/F7*100</f>
        <v>100</v>
      </c>
      <c r="O7" s="59">
        <f t="shared" ref="O7:O20" si="9">K7/G7*100</f>
        <v>99.594357494677368</v>
      </c>
    </row>
    <row r="8" spans="1:21" s="54" customFormat="1" ht="55.5" customHeight="1" x14ac:dyDescent="0.25">
      <c r="A8" s="73" t="s">
        <v>76</v>
      </c>
      <c r="B8" s="75" t="s">
        <v>91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10">SUM(I8:K8)</f>
        <v>299170</v>
      </c>
      <c r="I8" s="17">
        <v>0</v>
      </c>
      <c r="J8" s="17">
        <v>0</v>
      </c>
      <c r="K8" s="17">
        <v>299170</v>
      </c>
      <c r="L8" s="17">
        <f t="shared" si="6"/>
        <v>100</v>
      </c>
      <c r="M8" s="17" t="e">
        <f t="shared" si="7"/>
        <v>#DIV/0!</v>
      </c>
      <c r="N8" s="17" t="e">
        <f t="shared" si="8"/>
        <v>#DIV/0!</v>
      </c>
      <c r="O8" s="17">
        <f t="shared" si="9"/>
        <v>100</v>
      </c>
    </row>
    <row r="9" spans="1:21" s="54" customFormat="1" ht="83.1" customHeight="1" x14ac:dyDescent="0.25">
      <c r="A9" s="74"/>
      <c r="B9" s="76"/>
      <c r="C9" s="15" t="s">
        <v>4</v>
      </c>
      <c r="D9" s="16">
        <f>SUM(E9:G9)</f>
        <v>4860171</v>
      </c>
      <c r="E9" s="16">
        <v>0</v>
      </c>
      <c r="F9" s="16">
        <v>0</v>
      </c>
      <c r="G9" s="16">
        <v>4860171</v>
      </c>
      <c r="H9" s="17">
        <f t="shared" si="10"/>
        <v>4346461.16</v>
      </c>
      <c r="I9" s="17">
        <v>0</v>
      </c>
      <c r="J9" s="17">
        <v>0</v>
      </c>
      <c r="K9" s="17">
        <v>4346461.16</v>
      </c>
      <c r="L9" s="17">
        <f t="shared" si="6"/>
        <v>89.430210583125586</v>
      </c>
      <c r="M9" s="17" t="e">
        <f t="shared" si="7"/>
        <v>#DIV/0!</v>
      </c>
      <c r="N9" s="17" t="e">
        <f t="shared" si="8"/>
        <v>#DIV/0!</v>
      </c>
      <c r="O9" s="17">
        <f t="shared" si="9"/>
        <v>89.430210583125586</v>
      </c>
      <c r="T9" s="61"/>
      <c r="U9" s="61"/>
    </row>
    <row r="10" spans="1:21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11">SUM(E10:G10)</f>
        <v>745600</v>
      </c>
      <c r="E10" s="16">
        <v>0</v>
      </c>
      <c r="F10" s="16">
        <v>0</v>
      </c>
      <c r="G10" s="16">
        <v>745600</v>
      </c>
      <c r="H10" s="17">
        <f t="shared" si="10"/>
        <v>745564.47</v>
      </c>
      <c r="I10" s="17">
        <v>0</v>
      </c>
      <c r="J10" s="17">
        <v>0</v>
      </c>
      <c r="K10" s="16">
        <v>745564.47</v>
      </c>
      <c r="L10" s="17">
        <f t="shared" si="6"/>
        <v>99.995234710300423</v>
      </c>
      <c r="M10" s="17" t="e">
        <f t="shared" si="7"/>
        <v>#DIV/0!</v>
      </c>
      <c r="N10" s="17" t="e">
        <f t="shared" si="8"/>
        <v>#DIV/0!</v>
      </c>
      <c r="O10" s="17">
        <f t="shared" si="9"/>
        <v>99.995234710300423</v>
      </c>
      <c r="T10" s="61"/>
      <c r="U10" s="61"/>
    </row>
    <row r="11" spans="1:21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2845396</v>
      </c>
      <c r="E11" s="16">
        <v>2134047</v>
      </c>
      <c r="F11" s="16">
        <v>0</v>
      </c>
      <c r="G11" s="16">
        <v>711349</v>
      </c>
      <c r="H11" s="17">
        <f t="shared" si="10"/>
        <v>2845395</v>
      </c>
      <c r="I11" s="17">
        <v>2134046.25</v>
      </c>
      <c r="J11" s="17">
        <v>0</v>
      </c>
      <c r="K11" s="17">
        <v>711348.75</v>
      </c>
      <c r="L11" s="17">
        <f t="shared" si="6"/>
        <v>99.999964855506931</v>
      </c>
      <c r="M11" s="17">
        <f t="shared" si="7"/>
        <v>99.999964855506931</v>
      </c>
      <c r="N11" s="17" t="e">
        <f t="shared" si="8"/>
        <v>#DIV/0!</v>
      </c>
      <c r="O11" s="17">
        <f t="shared" si="9"/>
        <v>99.999964855506931</v>
      </c>
    </row>
    <row r="12" spans="1:21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11"/>
        <v>656195079</v>
      </c>
      <c r="E12" s="16">
        <v>15549400</v>
      </c>
      <c r="F12" s="16">
        <v>0</v>
      </c>
      <c r="G12" s="16">
        <v>640645679</v>
      </c>
      <c r="H12" s="17">
        <f t="shared" si="10"/>
        <v>654082860.99999976</v>
      </c>
      <c r="I12" s="17">
        <v>15549399.5</v>
      </c>
      <c r="J12" s="17">
        <v>0</v>
      </c>
      <c r="K12" s="17">
        <v>638533461.49999976</v>
      </c>
      <c r="L12" s="17">
        <f t="shared" si="6"/>
        <v>99.67811127093195</v>
      </c>
      <c r="M12" s="17">
        <f t="shared" si="7"/>
        <v>99.999996784441848</v>
      </c>
      <c r="N12" s="17" t="e">
        <f t="shared" si="8"/>
        <v>#DIV/0!</v>
      </c>
      <c r="O12" s="17">
        <f t="shared" si="9"/>
        <v>99.670298642566792</v>
      </c>
      <c r="T12" s="61"/>
    </row>
    <row r="13" spans="1:21" s="54" customFormat="1" ht="62.85" customHeight="1" x14ac:dyDescent="0.25">
      <c r="A13" s="46" t="s">
        <v>89</v>
      </c>
      <c r="B13" s="47" t="s">
        <v>88</v>
      </c>
      <c r="C13" s="15" t="s">
        <v>4</v>
      </c>
      <c r="D13" s="16">
        <f t="shared" si="11"/>
        <v>1939895</v>
      </c>
      <c r="E13" s="16">
        <v>1013599.76</v>
      </c>
      <c r="F13" s="16">
        <v>829300.24</v>
      </c>
      <c r="G13" s="16">
        <v>96995</v>
      </c>
      <c r="H13" s="17">
        <f t="shared" si="10"/>
        <v>1939895</v>
      </c>
      <c r="I13" s="16">
        <v>1013599.76</v>
      </c>
      <c r="J13" s="16">
        <v>829300.24</v>
      </c>
      <c r="K13" s="16">
        <v>96995</v>
      </c>
      <c r="L13" s="17">
        <f t="shared" si="6"/>
        <v>100</v>
      </c>
      <c r="M13" s="17">
        <f>I13/E13*100</f>
        <v>100</v>
      </c>
      <c r="N13" s="17">
        <f t="shared" si="8"/>
        <v>100</v>
      </c>
      <c r="O13" s="17">
        <f t="shared" si="9"/>
        <v>100</v>
      </c>
    </row>
    <row r="14" spans="1:21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34451280</v>
      </c>
      <c r="E14" s="21">
        <f t="shared" ref="E14:K14" si="12">SUM(E15:E17)</f>
        <v>2358000</v>
      </c>
      <c r="F14" s="21">
        <f t="shared" si="12"/>
        <v>0</v>
      </c>
      <c r="G14" s="21">
        <f t="shared" si="12"/>
        <v>32093280</v>
      </c>
      <c r="H14" s="21">
        <f t="shared" si="12"/>
        <v>27191671</v>
      </c>
      <c r="I14" s="21">
        <f t="shared" si="12"/>
        <v>2358000</v>
      </c>
      <c r="J14" s="21">
        <f t="shared" si="12"/>
        <v>0</v>
      </c>
      <c r="K14" s="21">
        <f t="shared" si="12"/>
        <v>24833671</v>
      </c>
      <c r="L14" s="59">
        <f t="shared" si="6"/>
        <v>78.927897599160318</v>
      </c>
      <c r="M14" s="59">
        <f t="shared" si="7"/>
        <v>100</v>
      </c>
      <c r="N14" s="59" t="e">
        <f t="shared" si="8"/>
        <v>#DIV/0!</v>
      </c>
      <c r="O14" s="59">
        <f t="shared" si="9"/>
        <v>77.379660165617224</v>
      </c>
    </row>
    <row r="15" spans="1:21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2358000</v>
      </c>
      <c r="E15" s="16">
        <v>2358000</v>
      </c>
      <c r="F15" s="16">
        <v>0</v>
      </c>
      <c r="G15" s="16">
        <v>0</v>
      </c>
      <c r="H15" s="17">
        <f>SUM(I15:K15)</f>
        <v>2358000</v>
      </c>
      <c r="I15" s="17">
        <v>2358000</v>
      </c>
      <c r="J15" s="17">
        <v>0</v>
      </c>
      <c r="K15" s="17">
        <v>0</v>
      </c>
      <c r="L15" s="17">
        <f t="shared" si="6"/>
        <v>100</v>
      </c>
      <c r="M15" s="17">
        <f t="shared" si="7"/>
        <v>100</v>
      </c>
      <c r="N15" s="17" t="e">
        <f t="shared" si="8"/>
        <v>#DIV/0!</v>
      </c>
      <c r="O15" s="17" t="e">
        <f t="shared" si="9"/>
        <v>#DIV/0!</v>
      </c>
    </row>
    <row r="16" spans="1:21" s="54" customFormat="1" ht="42" customHeight="1" x14ac:dyDescent="0.25">
      <c r="A16" s="73" t="s">
        <v>81</v>
      </c>
      <c r="B16" s="75" t="s">
        <v>75</v>
      </c>
      <c r="C16" s="15" t="s">
        <v>53</v>
      </c>
      <c r="D16" s="16">
        <f>SUM(E16:G16)</f>
        <v>32093280</v>
      </c>
      <c r="E16" s="16">
        <v>0</v>
      </c>
      <c r="F16" s="16">
        <v>0</v>
      </c>
      <c r="G16" s="16">
        <v>32093280</v>
      </c>
      <c r="H16" s="17">
        <f>SUM(I16:K16)</f>
        <v>24833671</v>
      </c>
      <c r="I16" s="17">
        <v>0</v>
      </c>
      <c r="J16" s="17">
        <v>0</v>
      </c>
      <c r="K16" s="17">
        <v>24833671</v>
      </c>
      <c r="L16" s="17">
        <f t="shared" si="6"/>
        <v>77.379660165617224</v>
      </c>
      <c r="M16" s="17" t="e">
        <f t="shared" si="7"/>
        <v>#DIV/0!</v>
      </c>
      <c r="N16" s="17" t="e">
        <f t="shared" si="8"/>
        <v>#DIV/0!</v>
      </c>
      <c r="O16" s="17">
        <f t="shared" si="9"/>
        <v>77.379660165617224</v>
      </c>
    </row>
    <row r="17" spans="1:15" s="54" customFormat="1" ht="52.35" customHeight="1" x14ac:dyDescent="0.25">
      <c r="A17" s="74"/>
      <c r="B17" s="76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 t="e">
        <f t="shared" si="6"/>
        <v>#DIV/0!</v>
      </c>
      <c r="M17" s="17" t="e">
        <f t="shared" si="7"/>
        <v>#DIV/0!</v>
      </c>
      <c r="N17" s="17" t="e">
        <f t="shared" si="8"/>
        <v>#DIV/0!</v>
      </c>
      <c r="O17" s="17" t="e">
        <f t="shared" si="9"/>
        <v>#DIV/0!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21469867</v>
      </c>
      <c r="E18" s="21">
        <f t="shared" ref="E18:K18" si="13">E19+E20</f>
        <v>0</v>
      </c>
      <c r="F18" s="21">
        <f t="shared" si="13"/>
        <v>0</v>
      </c>
      <c r="G18" s="21">
        <f t="shared" si="13"/>
        <v>21469867</v>
      </c>
      <c r="H18" s="21">
        <f t="shared" si="13"/>
        <v>21387442.07</v>
      </c>
      <c r="I18" s="21">
        <f t="shared" si="13"/>
        <v>0</v>
      </c>
      <c r="J18" s="21">
        <f t="shared" si="13"/>
        <v>0</v>
      </c>
      <c r="K18" s="21">
        <f t="shared" si="13"/>
        <v>21387442.07</v>
      </c>
      <c r="L18" s="59">
        <f t="shared" si="6"/>
        <v>99.616090169538538</v>
      </c>
      <c r="M18" s="59" t="e">
        <f t="shared" si="7"/>
        <v>#DIV/0!</v>
      </c>
      <c r="N18" s="59" t="e">
        <f t="shared" si="8"/>
        <v>#DIV/0!</v>
      </c>
      <c r="O18" s="59">
        <f t="shared" si="9"/>
        <v>99.616090169538538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21469867</v>
      </c>
      <c r="E19" s="16">
        <v>0</v>
      </c>
      <c r="F19" s="16">
        <v>0</v>
      </c>
      <c r="G19" s="16">
        <v>21469867</v>
      </c>
      <c r="H19" s="17">
        <f>SUM(I19:K19)</f>
        <v>21387442.07</v>
      </c>
      <c r="I19" s="17">
        <v>0</v>
      </c>
      <c r="J19" s="17">
        <v>0</v>
      </c>
      <c r="K19" s="17">
        <v>21387442.07</v>
      </c>
      <c r="L19" s="17">
        <f t="shared" si="6"/>
        <v>99.616090169538538</v>
      </c>
      <c r="M19" s="17" t="e">
        <f t="shared" si="7"/>
        <v>#DIV/0!</v>
      </c>
      <c r="N19" s="17" t="e">
        <f t="shared" si="8"/>
        <v>#DIV/0!</v>
      </c>
      <c r="O19" s="17">
        <f t="shared" si="9"/>
        <v>99.616090169538538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 t="e">
        <f t="shared" si="6"/>
        <v>#DIV/0!</v>
      </c>
      <c r="M20" s="17" t="e">
        <f t="shared" si="7"/>
        <v>#DIV/0!</v>
      </c>
      <c r="N20" s="17" t="e">
        <f t="shared" si="8"/>
        <v>#DIV/0!</v>
      </c>
      <c r="O20" s="17" t="e">
        <f t="shared" si="9"/>
        <v>#DIV/0!</v>
      </c>
    </row>
    <row r="23" spans="1:15" outlineLevel="1" x14ac:dyDescent="0.25">
      <c r="A23" s="66"/>
      <c r="B23" s="67"/>
      <c r="C23" s="68" t="s">
        <v>94</v>
      </c>
      <c r="D23" s="69">
        <v>690414008</v>
      </c>
      <c r="E23" s="69"/>
      <c r="F23" s="69"/>
      <c r="G23" s="69"/>
      <c r="H23" s="70">
        <v>687705618.69999993</v>
      </c>
    </row>
    <row r="24" spans="1:15" outlineLevel="1" x14ac:dyDescent="0.25">
      <c r="A24" s="66"/>
      <c r="B24" s="67"/>
      <c r="C24" s="68" t="s">
        <v>95</v>
      </c>
      <c r="D24" s="69">
        <f>D6</f>
        <v>722806458</v>
      </c>
      <c r="E24" s="69"/>
      <c r="F24" s="69"/>
      <c r="G24" s="69"/>
      <c r="H24" s="70">
        <f>H6</f>
        <v>712838459.69999981</v>
      </c>
    </row>
    <row r="25" spans="1:15" outlineLevel="1" x14ac:dyDescent="0.25">
      <c r="A25" s="66"/>
      <c r="B25" s="67"/>
      <c r="C25" s="68" t="s">
        <v>97</v>
      </c>
      <c r="D25" s="71">
        <f>D24-D23</f>
        <v>32392450</v>
      </c>
      <c r="E25" s="69"/>
      <c r="F25" s="69"/>
      <c r="G25" s="67"/>
      <c r="H25" s="71">
        <f>ROUND(H24-H23,2)</f>
        <v>25132841</v>
      </c>
    </row>
    <row r="26" spans="1:15" outlineLevel="1" x14ac:dyDescent="0.25">
      <c r="A26" s="66"/>
      <c r="B26" s="67"/>
      <c r="C26" s="68" t="s">
        <v>96</v>
      </c>
      <c r="D26" s="71">
        <f>D16+D8</f>
        <v>32392450</v>
      </c>
      <c r="E26" s="72"/>
      <c r="F26" s="72"/>
      <c r="G26" s="67"/>
      <c r="H26" s="71">
        <f>H16+H8</f>
        <v>25132841</v>
      </c>
    </row>
    <row r="27" spans="1:15" outlineLevel="1" x14ac:dyDescent="0.25">
      <c r="A27" s="66"/>
      <c r="B27" s="67"/>
      <c r="C27" s="68" t="s">
        <v>98</v>
      </c>
      <c r="D27" s="71">
        <f>D25-D26</f>
        <v>0</v>
      </c>
      <c r="E27" s="67"/>
      <c r="F27" s="67"/>
      <c r="G27" s="67"/>
      <c r="H27" s="71">
        <f>H25-H26</f>
        <v>0</v>
      </c>
    </row>
    <row r="28" spans="1:15" outlineLevel="1" x14ac:dyDescent="0.25">
      <c r="D28" s="64">
        <f>D26-D25-D27</f>
        <v>0</v>
      </c>
      <c r="H28" s="64">
        <f>H26-H25-H27</f>
        <v>0</v>
      </c>
    </row>
    <row r="30" spans="1:15" x14ac:dyDescent="0.25">
      <c r="H30" s="65"/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6:B17"/>
    <mergeCell ref="A16:A17"/>
  </mergeCells>
  <pageMargins left="0" right="0" top="0.19685039370078741" bottom="0" header="0.31496062992125984" footer="0.31496062992125984"/>
  <pageSetup paperSize="9" scale="43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2" t="s">
        <v>1</v>
      </c>
      <c r="C2" s="93" t="s">
        <v>18</v>
      </c>
      <c r="D2" s="94" t="s">
        <v>38</v>
      </c>
      <c r="E2" s="94"/>
      <c r="F2" s="94"/>
      <c r="G2" s="95" t="s">
        <v>46</v>
      </c>
      <c r="H2" s="95"/>
      <c r="I2" s="95"/>
      <c r="J2" s="96" t="s">
        <v>44</v>
      </c>
      <c r="K2" s="97"/>
      <c r="L2" s="98"/>
      <c r="M2" s="99" t="s">
        <v>39</v>
      </c>
      <c r="N2" s="99" t="s">
        <v>40</v>
      </c>
    </row>
    <row r="3" spans="1:14" ht="25.5" x14ac:dyDescent="0.25">
      <c r="A3" s="92"/>
      <c r="B3" s="3" t="s">
        <v>2</v>
      </c>
      <c r="C3" s="93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100"/>
      <c r="N3" s="100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89" t="s">
        <v>42</v>
      </c>
      <c r="C5" s="89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7" t="s">
        <v>1</v>
      </c>
      <c r="C1" s="109" t="s">
        <v>18</v>
      </c>
      <c r="D1" s="110" t="s">
        <v>56</v>
      </c>
      <c r="E1" s="110"/>
      <c r="F1" s="110"/>
      <c r="G1" s="110"/>
      <c r="H1" s="110" t="s">
        <v>57</v>
      </c>
      <c r="I1" s="110"/>
      <c r="J1" s="110"/>
      <c r="K1" s="110"/>
      <c r="L1" s="111" t="s">
        <v>67</v>
      </c>
      <c r="M1" s="112"/>
      <c r="N1" s="112"/>
      <c r="O1" s="113"/>
      <c r="P1" s="105" t="s">
        <v>58</v>
      </c>
      <c r="Q1" s="105"/>
      <c r="R1" s="105"/>
      <c r="S1" s="105"/>
      <c r="T1" s="105" t="s">
        <v>59</v>
      </c>
      <c r="U1" s="106"/>
      <c r="V1" s="106"/>
      <c r="W1" s="106"/>
    </row>
    <row r="2" spans="1:23" ht="22.5" x14ac:dyDescent="0.25">
      <c r="A2" s="108"/>
      <c r="B2" s="27" t="s">
        <v>2</v>
      </c>
      <c r="C2" s="109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107" t="s">
        <v>25</v>
      </c>
      <c r="B4" s="107"/>
      <c r="C4" s="107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89" t="s">
        <v>10</v>
      </c>
      <c r="C5" s="89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89" t="s">
        <v>61</v>
      </c>
      <c r="C7" s="89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89" t="s">
        <v>12</v>
      </c>
      <c r="C12" s="89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01" t="s">
        <v>13</v>
      </c>
      <c r="C14" s="102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99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03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03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04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usver</cp:lastModifiedBy>
  <cp:lastPrinted>2022-09-01T13:31:38Z</cp:lastPrinted>
  <dcterms:created xsi:type="dcterms:W3CDTF">2012-05-22T08:33:39Z</dcterms:created>
  <dcterms:modified xsi:type="dcterms:W3CDTF">2023-01-10T06:00:42Z</dcterms:modified>
</cp:coreProperties>
</file>