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2 год\Отчёты в 2022 году\Отчёт за 9 месяцев 2022 года\Оперативный анализ с прилождения за 9 месяцев 2022 года\"/>
    </mc:Choice>
  </mc:AlternateContent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программы!$A$4:$H$147</definedName>
    <definedName name="_xlnm.Print_Titles" localSheetId="0">программы!$3:$4</definedName>
    <definedName name="_xlnm.Print_Area" localSheetId="0">программы!$A$1:$H$147</definedName>
  </definedNames>
  <calcPr calcId="152511"/>
</workbook>
</file>

<file path=xl/calcChain.xml><?xml version="1.0" encoding="utf-8"?>
<calcChain xmlns="http://schemas.openxmlformats.org/spreadsheetml/2006/main">
  <c r="G147" i="4" l="1"/>
  <c r="H147" i="4"/>
  <c r="F59" i="4" l="1"/>
  <c r="G59" i="4"/>
  <c r="H59" i="4"/>
  <c r="D49" i="4" l="1"/>
  <c r="F8" i="4" l="1"/>
  <c r="G8" i="4"/>
  <c r="H8" i="4"/>
  <c r="F10" i="4"/>
  <c r="G10" i="4"/>
  <c r="H10" i="4"/>
  <c r="F12" i="4"/>
  <c r="G12" i="4"/>
  <c r="H12" i="4"/>
  <c r="F14" i="4"/>
  <c r="G14" i="4"/>
  <c r="H14" i="4"/>
  <c r="F16" i="4"/>
  <c r="G16" i="4"/>
  <c r="H16" i="4"/>
  <c r="F18" i="4"/>
  <c r="G18" i="4"/>
  <c r="H18" i="4"/>
  <c r="F21" i="4"/>
  <c r="G21" i="4"/>
  <c r="H21" i="4"/>
  <c r="F22" i="4"/>
  <c r="G22" i="4"/>
  <c r="H22" i="4"/>
  <c r="F23" i="4"/>
  <c r="G23" i="4"/>
  <c r="H23" i="4"/>
  <c r="F25" i="4"/>
  <c r="G25" i="4"/>
  <c r="H25" i="4"/>
  <c r="F27" i="4"/>
  <c r="G27" i="4"/>
  <c r="H27" i="4"/>
  <c r="F28" i="4"/>
  <c r="G28" i="4"/>
  <c r="H28" i="4"/>
  <c r="F31" i="4"/>
  <c r="G31" i="4"/>
  <c r="H31" i="4"/>
  <c r="F32" i="4"/>
  <c r="G32" i="4"/>
  <c r="H32" i="4"/>
  <c r="F33" i="4"/>
  <c r="G33" i="4"/>
  <c r="H33" i="4"/>
  <c r="F35" i="4"/>
  <c r="G35" i="4"/>
  <c r="H35" i="4"/>
  <c r="F38" i="4"/>
  <c r="G38" i="4"/>
  <c r="H38" i="4"/>
  <c r="F39" i="4"/>
  <c r="G39" i="4"/>
  <c r="H39" i="4"/>
  <c r="F41" i="4"/>
  <c r="G41" i="4"/>
  <c r="H41" i="4"/>
  <c r="F42" i="4"/>
  <c r="G42" i="4"/>
  <c r="H42" i="4"/>
  <c r="F44" i="4"/>
  <c r="G44" i="4"/>
  <c r="H44" i="4"/>
  <c r="F47" i="4"/>
  <c r="G47" i="4"/>
  <c r="H47" i="4"/>
  <c r="F48" i="4"/>
  <c r="G48" i="4"/>
  <c r="H48" i="4"/>
  <c r="F50" i="4"/>
  <c r="G50" i="4"/>
  <c r="H50" i="4"/>
  <c r="F52" i="4"/>
  <c r="G52" i="4"/>
  <c r="H52" i="4"/>
  <c r="F53" i="4"/>
  <c r="G53" i="4"/>
  <c r="H53" i="4"/>
  <c r="F54" i="4"/>
  <c r="F56" i="4"/>
  <c r="G56" i="4"/>
  <c r="H56" i="4"/>
  <c r="F60" i="4"/>
  <c r="G60" i="4"/>
  <c r="H60" i="4"/>
  <c r="F62" i="4"/>
  <c r="G62" i="4"/>
  <c r="H62" i="4"/>
  <c r="F63" i="4"/>
  <c r="G63" i="4"/>
  <c r="H63" i="4"/>
  <c r="F65" i="4"/>
  <c r="G65" i="4"/>
  <c r="H65" i="4"/>
  <c r="F66" i="4"/>
  <c r="G66" i="4"/>
  <c r="H66" i="4"/>
  <c r="F67" i="4"/>
  <c r="G67" i="4"/>
  <c r="H67" i="4"/>
  <c r="F68" i="4"/>
  <c r="G68" i="4"/>
  <c r="H68" i="4"/>
  <c r="F69" i="4"/>
  <c r="G69" i="4"/>
  <c r="H69" i="4"/>
  <c r="F70" i="4"/>
  <c r="H70" i="4"/>
  <c r="F72" i="4"/>
  <c r="H72" i="4"/>
  <c r="F73" i="4"/>
  <c r="G73" i="4"/>
  <c r="H73" i="4"/>
  <c r="F74" i="4"/>
  <c r="G74" i="4"/>
  <c r="H74" i="4"/>
  <c r="F76" i="4"/>
  <c r="G76" i="4"/>
  <c r="H76" i="4"/>
  <c r="F78" i="4"/>
  <c r="G78" i="4"/>
  <c r="H78" i="4"/>
  <c r="F81" i="4"/>
  <c r="G81" i="4"/>
  <c r="H81" i="4"/>
  <c r="F82" i="4"/>
  <c r="H82" i="4"/>
  <c r="F83" i="4"/>
  <c r="G83" i="4"/>
  <c r="H83" i="4"/>
  <c r="F85" i="4"/>
  <c r="G85" i="4"/>
  <c r="H85" i="4"/>
  <c r="F86" i="4"/>
  <c r="G86" i="4"/>
  <c r="H86" i="4"/>
  <c r="F87" i="4"/>
  <c r="G87" i="4"/>
  <c r="H87" i="4"/>
  <c r="F88" i="4"/>
  <c r="G88" i="4"/>
  <c r="H88" i="4"/>
  <c r="F91" i="4"/>
  <c r="G91" i="4"/>
  <c r="H91" i="4"/>
  <c r="F92" i="4"/>
  <c r="H92" i="4"/>
  <c r="F94" i="4"/>
  <c r="G94" i="4"/>
  <c r="H94" i="4"/>
  <c r="F95" i="4"/>
  <c r="G95" i="4"/>
  <c r="H95" i="4"/>
  <c r="F96" i="4"/>
  <c r="G96" i="4"/>
  <c r="H96" i="4"/>
  <c r="F97" i="4"/>
  <c r="G97" i="4"/>
  <c r="H97" i="4"/>
  <c r="F98" i="4"/>
  <c r="G98" i="4"/>
  <c r="H98" i="4"/>
  <c r="F99" i="4"/>
  <c r="G99" i="4"/>
  <c r="H99" i="4"/>
  <c r="F100" i="4"/>
  <c r="G100" i="4"/>
  <c r="H100" i="4"/>
  <c r="F103" i="4"/>
  <c r="G103" i="4"/>
  <c r="H103" i="4"/>
  <c r="F104" i="4"/>
  <c r="G104" i="4"/>
  <c r="H104" i="4"/>
  <c r="F106" i="4"/>
  <c r="G106" i="4"/>
  <c r="H106" i="4"/>
  <c r="F108" i="4"/>
  <c r="G108" i="4"/>
  <c r="H108" i="4"/>
  <c r="F110" i="4"/>
  <c r="G110" i="4"/>
  <c r="H110" i="4"/>
  <c r="F112" i="4"/>
  <c r="G112" i="4"/>
  <c r="H112" i="4"/>
  <c r="F113" i="4"/>
  <c r="G113" i="4"/>
  <c r="H113" i="4"/>
  <c r="F116" i="4"/>
  <c r="G116" i="4"/>
  <c r="H116" i="4"/>
  <c r="F118" i="4"/>
  <c r="H118" i="4"/>
  <c r="F119" i="4"/>
  <c r="G119" i="4"/>
  <c r="H119" i="4"/>
  <c r="F120" i="4"/>
  <c r="G120" i="4"/>
  <c r="H120" i="4"/>
  <c r="F122" i="4"/>
  <c r="G122" i="4"/>
  <c r="H122" i="4"/>
  <c r="F123" i="4"/>
  <c r="G123" i="4"/>
  <c r="H123" i="4"/>
  <c r="F126" i="4"/>
  <c r="G126" i="4"/>
  <c r="H126" i="4"/>
  <c r="F128" i="4"/>
  <c r="G128" i="4"/>
  <c r="H128" i="4"/>
  <c r="F130" i="4"/>
  <c r="G130" i="4"/>
  <c r="H130" i="4"/>
  <c r="F131" i="4"/>
  <c r="G131" i="4"/>
  <c r="H131" i="4"/>
  <c r="F134" i="4"/>
  <c r="G134" i="4"/>
  <c r="H134" i="4"/>
  <c r="F135" i="4"/>
  <c r="G135" i="4"/>
  <c r="H135" i="4"/>
  <c r="F136" i="4"/>
  <c r="H136" i="4"/>
  <c r="F138" i="4"/>
  <c r="G138" i="4"/>
  <c r="H138" i="4"/>
  <c r="F140" i="4"/>
  <c r="G140" i="4"/>
  <c r="H140" i="4"/>
  <c r="F141" i="4"/>
  <c r="G141" i="4"/>
  <c r="H141" i="4"/>
  <c r="F142" i="4"/>
  <c r="G142" i="4"/>
  <c r="H142" i="4"/>
  <c r="F143" i="4"/>
  <c r="G143" i="4"/>
  <c r="H143" i="4"/>
  <c r="F145" i="4"/>
  <c r="G145" i="4"/>
  <c r="H145" i="4"/>
  <c r="F146" i="4"/>
  <c r="G146" i="4"/>
  <c r="H146" i="4"/>
  <c r="H7" i="4"/>
  <c r="G7" i="4"/>
  <c r="F7" i="4"/>
  <c r="D145" i="4"/>
  <c r="D141" i="4"/>
  <c r="D140" i="4"/>
  <c r="D130" i="4"/>
  <c r="D123" i="4"/>
  <c r="D120" i="4"/>
  <c r="D119" i="4"/>
  <c r="D112" i="4"/>
  <c r="D103" i="4"/>
  <c r="D88" i="4"/>
  <c r="D87" i="4"/>
  <c r="D86" i="4"/>
  <c r="D85" i="4"/>
  <c r="D81" i="4"/>
  <c r="D74" i="4"/>
  <c r="D67" i="4"/>
  <c r="D63" i="4"/>
  <c r="D60" i="4"/>
  <c r="D59" i="4"/>
  <c r="D52" i="4"/>
  <c r="D47" i="4"/>
  <c r="D42" i="4"/>
  <c r="D39" i="4"/>
  <c r="D32" i="4"/>
  <c r="D33" i="4"/>
  <c r="D22" i="4"/>
  <c r="D21" i="4"/>
  <c r="D7" i="4"/>
  <c r="D117" i="4" l="1"/>
  <c r="E117" i="4"/>
  <c r="C117" i="4"/>
  <c r="C107" i="4"/>
  <c r="D107" i="4"/>
  <c r="E107" i="4"/>
  <c r="B107" i="4"/>
  <c r="D90" i="4"/>
  <c r="E90" i="4"/>
  <c r="C90" i="4"/>
  <c r="E71" i="4"/>
  <c r="C71" i="4"/>
  <c r="E51" i="4"/>
  <c r="D51" i="4"/>
  <c r="F51" i="4" s="1"/>
  <c r="C51" i="4"/>
  <c r="F117" i="4" l="1"/>
  <c r="H107" i="4"/>
  <c r="G107" i="4"/>
  <c r="H90" i="4"/>
  <c r="G90" i="4"/>
  <c r="F107" i="4"/>
  <c r="F90" i="4"/>
  <c r="G117" i="4"/>
  <c r="H117" i="4"/>
  <c r="H51" i="4"/>
  <c r="G51" i="4"/>
  <c r="H71" i="4"/>
  <c r="C8" i="4"/>
  <c r="E135" i="4" l="1"/>
  <c r="D135" i="4"/>
  <c r="D71" i="4" l="1"/>
  <c r="C64" i="4"/>
  <c r="F71" i="4" l="1"/>
  <c r="G71" i="4"/>
  <c r="D137" i="4"/>
  <c r="E121" i="4"/>
  <c r="D121" i="4"/>
  <c r="G121" i="4" l="1"/>
  <c r="F121" i="4"/>
  <c r="C84" i="4"/>
  <c r="D84" i="4"/>
  <c r="E84" i="4"/>
  <c r="B84" i="4"/>
  <c r="F84" i="4" l="1"/>
  <c r="G84" i="4"/>
  <c r="H84" i="4"/>
  <c r="C55" i="4"/>
  <c r="C30" i="4"/>
  <c r="D30" i="4"/>
  <c r="E30" i="4"/>
  <c r="B32" i="4"/>
  <c r="B30" i="4" s="1"/>
  <c r="C20" i="4"/>
  <c r="D20" i="4"/>
  <c r="E20" i="4"/>
  <c r="B20" i="4"/>
  <c r="G20" i="4" l="1"/>
  <c r="H20" i="4"/>
  <c r="H30" i="4"/>
  <c r="G30" i="4"/>
  <c r="F20" i="4"/>
  <c r="F30" i="4"/>
  <c r="D64" i="4"/>
  <c r="C46" i="4" l="1"/>
  <c r="D139" i="4" l="1"/>
  <c r="E139" i="4"/>
  <c r="D129" i="4"/>
  <c r="E129" i="4"/>
  <c r="D102" i="4"/>
  <c r="E102" i="4"/>
  <c r="F129" i="4" l="1"/>
  <c r="G102" i="4"/>
  <c r="G139" i="4"/>
  <c r="F102" i="4"/>
  <c r="F139" i="4"/>
  <c r="G129" i="4"/>
  <c r="E64" i="4"/>
  <c r="B144" i="4"/>
  <c r="C139" i="4"/>
  <c r="H139" i="4" s="1"/>
  <c r="G64" i="4" l="1"/>
  <c r="H64" i="4"/>
  <c r="F64" i="4"/>
  <c r="E137" i="4"/>
  <c r="D93" i="4"/>
  <c r="E93" i="4"/>
  <c r="D46" i="4"/>
  <c r="E46" i="4"/>
  <c r="F93" i="4" l="1"/>
  <c r="H46" i="4"/>
  <c r="G46" i="4"/>
  <c r="G137" i="4"/>
  <c r="F137" i="4"/>
  <c r="G93" i="4"/>
  <c r="F46" i="4"/>
  <c r="C137" i="4"/>
  <c r="H137" i="4" s="1"/>
  <c r="C129" i="4"/>
  <c r="H129" i="4" s="1"/>
  <c r="C121" i="4"/>
  <c r="H121" i="4" s="1"/>
  <c r="C102" i="4"/>
  <c r="C93" i="4"/>
  <c r="H93" i="4" s="1"/>
  <c r="H102" i="4" l="1"/>
  <c r="C89" i="4"/>
  <c r="B137" i="4" l="1"/>
  <c r="B102" i="4"/>
  <c r="B58" i="4"/>
  <c r="B46" i="4"/>
  <c r="E58" i="4" l="1"/>
  <c r="C58" i="4"/>
  <c r="C26" i="4"/>
  <c r="C15" i="4"/>
  <c r="C144" i="4"/>
  <c r="C133" i="4"/>
  <c r="C132" i="4" s="1"/>
  <c r="C127" i="4"/>
  <c r="C125" i="4"/>
  <c r="C115" i="4"/>
  <c r="C111" i="4"/>
  <c r="C109" i="4"/>
  <c r="C105" i="4"/>
  <c r="C80" i="4"/>
  <c r="C79" i="4" s="1"/>
  <c r="C77" i="4"/>
  <c r="C75" i="4"/>
  <c r="C61" i="4"/>
  <c r="C49" i="4"/>
  <c r="C43" i="4"/>
  <c r="C40" i="4"/>
  <c r="C37" i="4"/>
  <c r="C34" i="4"/>
  <c r="C24" i="4"/>
  <c r="C19" i="4" s="1"/>
  <c r="C17" i="4"/>
  <c r="C13" i="4"/>
  <c r="C11" i="4"/>
  <c r="C9" i="4"/>
  <c r="C6" i="4"/>
  <c r="B139" i="4"/>
  <c r="H58" i="4" l="1"/>
  <c r="C101" i="4"/>
  <c r="D58" i="4"/>
  <c r="F58" i="4" s="1"/>
  <c r="C36" i="4"/>
  <c r="C124" i="4"/>
  <c r="C29" i="4"/>
  <c r="C5" i="4"/>
  <c r="C45" i="4"/>
  <c r="C57" i="4"/>
  <c r="D127" i="4"/>
  <c r="E127" i="4"/>
  <c r="B127" i="4"/>
  <c r="B24" i="4"/>
  <c r="G58" i="4" l="1"/>
  <c r="G127" i="4"/>
  <c r="H127" i="4"/>
  <c r="F127" i="4"/>
  <c r="E34" i="4"/>
  <c r="H34" i="4" l="1"/>
  <c r="D26" i="4"/>
  <c r="E26" i="4"/>
  <c r="D24" i="4"/>
  <c r="E24" i="4"/>
  <c r="F26" i="4" l="1"/>
  <c r="H26" i="4"/>
  <c r="G26" i="4"/>
  <c r="G24" i="4"/>
  <c r="H24" i="4"/>
  <c r="F24" i="4"/>
  <c r="D19" i="4"/>
  <c r="E19" i="4"/>
  <c r="D133" i="4"/>
  <c r="E133" i="4"/>
  <c r="B133" i="4"/>
  <c r="B132" i="4" s="1"/>
  <c r="B121" i="4"/>
  <c r="B93" i="4"/>
  <c r="F133" i="4" l="1"/>
  <c r="G19" i="4"/>
  <c r="H19" i="4"/>
  <c r="F19" i="4"/>
  <c r="G133" i="4"/>
  <c r="H133" i="4"/>
  <c r="E132" i="4"/>
  <c r="D132" i="4"/>
  <c r="E77" i="4"/>
  <c r="D77" i="4"/>
  <c r="B77" i="4"/>
  <c r="D55" i="4"/>
  <c r="E55" i="4"/>
  <c r="B55" i="4"/>
  <c r="B51" i="4"/>
  <c r="E49" i="4"/>
  <c r="B49" i="4"/>
  <c r="D40" i="4"/>
  <c r="E40" i="4"/>
  <c r="B40" i="4"/>
  <c r="B26" i="4"/>
  <c r="D17" i="4"/>
  <c r="E17" i="4"/>
  <c r="B17" i="4"/>
  <c r="F132" i="4" l="1"/>
  <c r="G77" i="4"/>
  <c r="H77" i="4"/>
  <c r="G49" i="4"/>
  <c r="H49" i="4"/>
  <c r="F49" i="4"/>
  <c r="F55" i="4"/>
  <c r="G17" i="4"/>
  <c r="H17" i="4"/>
  <c r="G132" i="4"/>
  <c r="H132" i="4"/>
  <c r="G55" i="4"/>
  <c r="H55" i="4"/>
  <c r="G40" i="4"/>
  <c r="H40" i="4"/>
  <c r="F17" i="4"/>
  <c r="F40" i="4"/>
  <c r="F77" i="4"/>
  <c r="D75" i="4"/>
  <c r="E75" i="4"/>
  <c r="B71" i="4"/>
  <c r="B129" i="4"/>
  <c r="E105" i="4"/>
  <c r="B90" i="4"/>
  <c r="B89" i="4" s="1"/>
  <c r="D43" i="4"/>
  <c r="E43" i="4"/>
  <c r="B43" i="4"/>
  <c r="D37" i="4"/>
  <c r="E37" i="4"/>
  <c r="B37" i="4"/>
  <c r="D61" i="4"/>
  <c r="E61" i="4"/>
  <c r="B61" i="4"/>
  <c r="F43" i="4" l="1"/>
  <c r="G37" i="4"/>
  <c r="H37" i="4"/>
  <c r="G61" i="4"/>
  <c r="H61" i="4"/>
  <c r="F37" i="4"/>
  <c r="G75" i="4"/>
  <c r="H75" i="4"/>
  <c r="F61" i="4"/>
  <c r="H105" i="4"/>
  <c r="F75" i="4"/>
  <c r="G43" i="4"/>
  <c r="H43" i="4"/>
  <c r="D57" i="4"/>
  <c r="E89" i="4"/>
  <c r="D89" i="4"/>
  <c r="D36" i="4"/>
  <c r="B36" i="4"/>
  <c r="E36" i="4"/>
  <c r="D105" i="4"/>
  <c r="F105" i="4" s="1"/>
  <c r="D111" i="4"/>
  <c r="E111" i="4"/>
  <c r="B111" i="4"/>
  <c r="G105" i="4" l="1"/>
  <c r="G89" i="4"/>
  <c r="H89" i="4"/>
  <c r="G111" i="4"/>
  <c r="H111" i="4"/>
  <c r="F111" i="4"/>
  <c r="F36" i="4"/>
  <c r="F89" i="4"/>
  <c r="G36" i="4"/>
  <c r="H36" i="4"/>
  <c r="B45" i="4"/>
  <c r="B19" i="4" l="1"/>
  <c r="E45" i="4" l="1"/>
  <c r="D144" i="4"/>
  <c r="B125" i="4"/>
  <c r="B124" i="4" s="1"/>
  <c r="D125" i="4"/>
  <c r="B115" i="4"/>
  <c r="D115" i="4"/>
  <c r="B117" i="4"/>
  <c r="B80" i="4"/>
  <c r="B79" i="4" s="1"/>
  <c r="D80" i="4"/>
  <c r="B75" i="4"/>
  <c r="B64" i="4"/>
  <c r="E144" i="4"/>
  <c r="E125" i="4"/>
  <c r="B109" i="4"/>
  <c r="D109" i="4"/>
  <c r="E115" i="4"/>
  <c r="E109" i="4"/>
  <c r="E80" i="4"/>
  <c r="B34" i="4"/>
  <c r="D34" i="4"/>
  <c r="B15" i="4"/>
  <c r="D15" i="4"/>
  <c r="E15" i="4"/>
  <c r="B13" i="4"/>
  <c r="D13" i="4"/>
  <c r="E13" i="4"/>
  <c r="B11" i="4"/>
  <c r="D11" i="4"/>
  <c r="E11" i="4"/>
  <c r="B9" i="4"/>
  <c r="D9" i="4"/>
  <c r="E9" i="4"/>
  <c r="B6" i="4"/>
  <c r="D6" i="4"/>
  <c r="F109" i="4" l="1"/>
  <c r="F11" i="4"/>
  <c r="F125" i="4"/>
  <c r="G9" i="4"/>
  <c r="H9" i="4"/>
  <c r="G115" i="4"/>
  <c r="H115" i="4"/>
  <c r="G144" i="4"/>
  <c r="H144" i="4"/>
  <c r="F15" i="4"/>
  <c r="F115" i="4"/>
  <c r="F144" i="4"/>
  <c r="F34" i="4"/>
  <c r="G34" i="4"/>
  <c r="F9" i="4"/>
  <c r="G15" i="4"/>
  <c r="H15" i="4"/>
  <c r="G13" i="4"/>
  <c r="H13" i="4"/>
  <c r="G80" i="4"/>
  <c r="H80" i="4"/>
  <c r="H11" i="4"/>
  <c r="G11" i="4"/>
  <c r="F13" i="4"/>
  <c r="E101" i="4"/>
  <c r="G109" i="4"/>
  <c r="H109" i="4"/>
  <c r="G125" i="4"/>
  <c r="H125" i="4"/>
  <c r="F80" i="4"/>
  <c r="H45" i="4"/>
  <c r="D101" i="4"/>
  <c r="D5" i="4"/>
  <c r="D79" i="4"/>
  <c r="E79" i="4"/>
  <c r="D124" i="4"/>
  <c r="E124" i="4"/>
  <c r="E57" i="4"/>
  <c r="B57" i="4"/>
  <c r="B5" i="4"/>
  <c r="E114" i="4"/>
  <c r="B114" i="4"/>
  <c r="D114" i="4"/>
  <c r="E6" i="4"/>
  <c r="F6" i="4" s="1"/>
  <c r="B29" i="4"/>
  <c r="D29" i="4"/>
  <c r="E29" i="4"/>
  <c r="F29" i="4" l="1"/>
  <c r="F79" i="4"/>
  <c r="F101" i="4"/>
  <c r="G114" i="4"/>
  <c r="G124" i="4"/>
  <c r="H124" i="4"/>
  <c r="F124" i="4"/>
  <c r="G101" i="4"/>
  <c r="H101" i="4"/>
  <c r="G57" i="4"/>
  <c r="H57" i="4"/>
  <c r="F57" i="4"/>
  <c r="G29" i="4"/>
  <c r="H29" i="4"/>
  <c r="F114" i="4"/>
  <c r="G79" i="4"/>
  <c r="H79" i="4"/>
  <c r="G6" i="4"/>
  <c r="H6" i="4"/>
  <c r="E5" i="4"/>
  <c r="D45" i="4"/>
  <c r="F45" i="4" l="1"/>
  <c r="G45" i="4"/>
  <c r="H5" i="4"/>
  <c r="G5" i="4"/>
  <c r="D147" i="4"/>
  <c r="F5" i="4"/>
  <c r="E147" i="4"/>
  <c r="F147" i="4" l="1"/>
  <c r="B105" i="4"/>
  <c r="C114" i="4"/>
  <c r="H114" i="4" s="1"/>
  <c r="C147" i="4" l="1"/>
  <c r="B101" i="4"/>
  <c r="B147" i="4" s="1"/>
</calcChain>
</file>

<file path=xl/sharedStrings.xml><?xml version="1.0" encoding="utf-8"?>
<sst xmlns="http://schemas.openxmlformats.org/spreadsheetml/2006/main" count="151" uniqueCount="71">
  <si>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</si>
  <si>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</si>
  <si>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</si>
  <si>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</si>
  <si>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</si>
  <si>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</si>
  <si>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</si>
  <si>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</si>
  <si>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</si>
  <si>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</si>
  <si>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</si>
  <si>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</si>
  <si>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</si>
  <si>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</si>
  <si>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</si>
  <si>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</si>
  <si>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</si>
  <si>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</si>
  <si>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</si>
  <si>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</si>
  <si>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</si>
  <si>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</si>
  <si>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Департамент образования и молодёжной политики администрации города Нефтеюганска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</si>
  <si>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</si>
  <si>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</si>
  <si>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</si>
  <si>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</si>
  <si>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</si>
  <si>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</si>
  <si>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"Дополнительные меры социальной поддержки отдельных категорий граждан города Нефтеюганска"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</si>
  <si>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</si>
  <si>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</si>
  <si>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</si>
  <si>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</si>
  <si>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</si>
  <si>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</si>
  <si>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</si>
  <si>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</si>
  <si>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</si>
  <si>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</si>
  <si>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</si>
  <si>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</si>
  <si>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</si>
  <si>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</si>
  <si>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</si>
  <si>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</si>
  <si>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</si>
  <si>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</si>
  <si>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</si>
  <si>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</si>
  <si>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</si>
  <si>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</si>
  <si>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</si>
  <si>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</si>
  <si>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</si>
  <si>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</si>
  <si>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</si>
  <si>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</si>
  <si>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</si>
  <si>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 xml:space="preserve">Муниципальная  программа «Профилактика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Нефтеюганске»
</t>
  </si>
  <si>
    <t>Подпрограмма "Профилактика незаконного оборота потребления наркотических средств и психотропных веществ"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</si>
  <si>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</si>
  <si>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</si>
  <si>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</si>
  <si>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Отклонение (гр.4-гр.5), руб.</t>
  </si>
  <si>
    <t>Первоначальный план на 2022 год, руб.</t>
  </si>
  <si>
    <t>Бюджетная роспись                          на 2022 год, руб.</t>
  </si>
  <si>
    <t>4.  Исполнение по муниципальным программам за 9 месяцев 2022 года</t>
  </si>
  <si>
    <t>Кассовый план за 9 месяцев, руб.</t>
  </si>
  <si>
    <t>Подпрограмма "Развитие конкуренции и потребительского рынка"</t>
  </si>
  <si>
    <t>Подпрограмма "Модернизация и развитие учреждений культуры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</si>
</sst>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-#,##0.00;_(* &quot;&quot;??_);_(@_)"/>
    <numFmt numFmtId="166" formatCode="#,##0.00_р_.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31">
    <xf numFmtId="0" fontId="0" fillId="0" borderId="0" xfId="0"/>
    <xf numFmtId="0" fontId="0" fillId="2" borderId="0" xfId="0" applyFont="1" applyFill="1"/>
    <xf numFmtId="0" fontId="1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1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1" fillId="2" borderId="1" xfId="4" applyNumberFormat="1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1" fillId="2" borderId="1" xfId="4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2" fontId="0" fillId="2" borderId="0" xfId="0" applyNumberFormat="1" applyFont="1" applyFill="1"/>
    <xf numFmtId="4" fontId="0" fillId="2" borderId="0" xfId="0" applyNumberFormat="1" applyFont="1" applyFill="1"/>
    <xf numFmtId="0" fontId="7" fillId="2" borderId="0" xfId="0" applyFont="1" applyFill="1"/>
    <xf numFmtId="0" fontId="9" fillId="2" borderId="1" xfId="0" applyFont="1" applyFill="1" applyBorder="1" applyAlignment="1">
      <alignment vertical="center" wrapText="1"/>
    </xf>
    <xf numFmtId="0" fontId="10" fillId="2" borderId="0" xfId="0" applyFont="1" applyFill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vertical="center" wrapText="1"/>
    </xf>
    <xf numFmtId="39" fontId="8" fillId="2" borderId="1" xfId="0" applyNumberFormat="1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7" fontId="6" fillId="2" borderId="0" xfId="0" applyNumberFormat="1" applyFont="1" applyFill="1"/>
    <xf numFmtId="4" fontId="1" fillId="2" borderId="1" xfId="3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4" fillId="2" borderId="0" xfId="2" applyNumberFormat="1" applyFont="1" applyFill="1" applyAlignment="1" applyProtection="1">
      <alignment horizontal="center" vertical="center" wrapText="1"/>
    </xf>
    <xf numFmtId="167" fontId="0" fillId="2" borderId="0" xfId="0" applyNumberFormat="1" applyFont="1" applyFill="1"/>
    <xf numFmtId="0" fontId="4" fillId="2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2"/>
  <sheetViews>
    <sheetView tabSelected="1" zoomScale="120" zoomScaleNormal="120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H26" sqref="H26"/>
    </sheetView>
  </sheetViews>
  <sheetFormatPr defaultColWidth="9.140625" defaultRowHeight="15" x14ac:dyDescent="0.25"/>
  <cols>
    <col min="1" max="1" width="72.28515625" style="1" customWidth="1"/>
    <col min="2" max="2" width="18" style="1" customWidth="1"/>
    <col min="3" max="3" width="19.5703125" style="1" customWidth="1"/>
    <col min="4" max="4" width="17.5703125" style="1" customWidth="1"/>
    <col min="5" max="5" width="17.42578125" style="1" customWidth="1"/>
    <col min="6" max="6" width="16.42578125" style="1" customWidth="1"/>
    <col min="7" max="7" width="10.85546875" style="1" customWidth="1"/>
    <col min="8" max="8" width="9.140625" style="1" customWidth="1"/>
    <col min="9" max="9" width="21.42578125" style="1" customWidth="1"/>
    <col min="10" max="10" width="12" style="1" bestFit="1" customWidth="1"/>
    <col min="11" max="16384" width="9.140625" style="1"/>
  </cols>
  <sheetData>
    <row r="1" spans="1:10" ht="15.75" x14ac:dyDescent="0.25">
      <c r="A1" s="30" t="s">
        <v>67</v>
      </c>
      <c r="B1" s="30"/>
      <c r="C1" s="30"/>
      <c r="D1" s="30"/>
      <c r="E1" s="30"/>
      <c r="F1" s="30"/>
      <c r="G1" s="30"/>
    </row>
    <row r="2" spans="1:10" ht="15.75" x14ac:dyDescent="0.25">
      <c r="A2" s="28"/>
      <c r="B2" s="28"/>
      <c r="C2" s="28"/>
      <c r="D2" s="28"/>
      <c r="E2" s="28"/>
      <c r="F2" s="28"/>
      <c r="G2" s="28"/>
      <c r="H2" s="28"/>
    </row>
    <row r="3" spans="1:10" ht="38.25" x14ac:dyDescent="0.25">
      <c r="A3" s="5"/>
      <c r="B3" s="6" t="s">
        <v>65</v>
      </c>
      <c r="C3" s="6" t="s">
        <v>66</v>
      </c>
      <c r="D3" s="6" t="s">
        <v>68</v>
      </c>
      <c r="E3" s="26" t="s">
        <v>0</v>
      </c>
      <c r="F3" s="7" t="s">
        <v>64</v>
      </c>
      <c r="G3" s="8" t="s">
        <v>1</v>
      </c>
      <c r="H3" s="8" t="s">
        <v>17</v>
      </c>
    </row>
    <row r="4" spans="1:10" x14ac:dyDescent="0.25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</row>
    <row r="5" spans="1:10" s="3" customFormat="1" ht="28.5" customHeight="1" x14ac:dyDescent="0.25">
      <c r="A5" s="17" t="s">
        <v>28</v>
      </c>
      <c r="B5" s="20">
        <f>B6+B9+B11+B13+B15+B17</f>
        <v>4820110444</v>
      </c>
      <c r="C5" s="20">
        <f>C6+C9+C11+C13+C15+C17</f>
        <v>4909140517</v>
      </c>
      <c r="D5" s="20">
        <f>D6+D9+D11+D13+D15+D17</f>
        <v>3888620738</v>
      </c>
      <c r="E5" s="20">
        <f>E6+E9+E11+E13+E15+E17</f>
        <v>3243921058.3600001</v>
      </c>
      <c r="F5" s="20">
        <f>D5-E5</f>
        <v>644699679.63999987</v>
      </c>
      <c r="G5" s="23">
        <f>(E5/D5)*100</f>
        <v>83.420865055315659</v>
      </c>
      <c r="H5" s="23">
        <f>(E5/C5)*100</f>
        <v>66.079205659861131</v>
      </c>
      <c r="J5" s="25"/>
    </row>
    <row r="6" spans="1:10" s="3" customFormat="1" x14ac:dyDescent="0.25">
      <c r="A6" s="17" t="s">
        <v>39</v>
      </c>
      <c r="B6" s="20">
        <f>SUM(B7:B8)</f>
        <v>4565121790</v>
      </c>
      <c r="C6" s="20">
        <f>SUM(C7:C8)</f>
        <v>4663407388</v>
      </c>
      <c r="D6" s="20">
        <f>SUM(D7:D8)</f>
        <v>3689504943</v>
      </c>
      <c r="E6" s="20">
        <f>SUM(E7:E8)</f>
        <v>3071963006.1199999</v>
      </c>
      <c r="F6" s="20">
        <f t="shared" ref="F6" si="0">D6-E6</f>
        <v>617541936.88000011</v>
      </c>
      <c r="G6" s="23">
        <f t="shared" ref="G6" si="1">(E6/D6)*100</f>
        <v>83.262200581906086</v>
      </c>
      <c r="H6" s="23">
        <f t="shared" ref="H6" si="2">(E6/C6)*100</f>
        <v>65.873786065203191</v>
      </c>
    </row>
    <row r="7" spans="1:10" ht="25.5" customHeight="1" x14ac:dyDescent="0.25">
      <c r="A7" s="2" t="s">
        <v>22</v>
      </c>
      <c r="B7" s="21">
        <v>4371695790</v>
      </c>
      <c r="C7" s="21">
        <v>4426407377</v>
      </c>
      <c r="D7" s="21">
        <f>3372122034+26109727+76668000+64140700</f>
        <v>3539040461</v>
      </c>
      <c r="E7" s="21">
        <v>3045290586.75</v>
      </c>
      <c r="F7" s="21">
        <f>D7-E7</f>
        <v>493749874.25</v>
      </c>
      <c r="G7" s="24">
        <f>(E7/D7)*100</f>
        <v>86.048481793551318</v>
      </c>
      <c r="H7" s="24">
        <f>(E7/C7)*100</f>
        <v>68.798244883053385</v>
      </c>
    </row>
    <row r="8" spans="1:10" ht="25.5" x14ac:dyDescent="0.25">
      <c r="A8" s="2" t="s">
        <v>24</v>
      </c>
      <c r="B8" s="21">
        <v>193426000</v>
      </c>
      <c r="C8" s="21">
        <f>236387338+612673</f>
        <v>237000011</v>
      </c>
      <c r="D8" s="21">
        <v>150464482</v>
      </c>
      <c r="E8" s="21">
        <v>26672419.370000001</v>
      </c>
      <c r="F8" s="21">
        <f t="shared" ref="F8:F71" si="3">D8-E8</f>
        <v>123792062.63</v>
      </c>
      <c r="G8" s="24">
        <f t="shared" ref="G8:G71" si="4">(E8/D8)*100</f>
        <v>17.726721293600704</v>
      </c>
      <c r="H8" s="24">
        <f t="shared" ref="H8:H71" si="5">(E8/C8)*100</f>
        <v>11.254184865839521</v>
      </c>
    </row>
    <row r="9" spans="1:10" s="3" customFormat="1" ht="25.5" x14ac:dyDescent="0.25">
      <c r="A9" s="17" t="s">
        <v>40</v>
      </c>
      <c r="B9" s="20">
        <f t="shared" ref="B9:D9" si="6">B10</f>
        <v>4535850</v>
      </c>
      <c r="C9" s="20">
        <f t="shared" si="6"/>
        <v>4535850</v>
      </c>
      <c r="D9" s="20">
        <f t="shared" si="6"/>
        <v>4112200</v>
      </c>
      <c r="E9" s="20">
        <f>E10</f>
        <v>3102723.58</v>
      </c>
      <c r="F9" s="20">
        <f t="shared" si="3"/>
        <v>1009476.4199999999</v>
      </c>
      <c r="G9" s="23">
        <f t="shared" si="4"/>
        <v>75.451670152229951</v>
      </c>
      <c r="H9" s="23">
        <f t="shared" si="5"/>
        <v>68.40445737844064</v>
      </c>
    </row>
    <row r="10" spans="1:10" ht="22.5" customHeight="1" x14ac:dyDescent="0.25">
      <c r="A10" s="2" t="s">
        <v>22</v>
      </c>
      <c r="B10" s="21">
        <v>4535850</v>
      </c>
      <c r="C10" s="21">
        <v>4535850</v>
      </c>
      <c r="D10" s="21">
        <v>4112200</v>
      </c>
      <c r="E10" s="21">
        <v>3102723.58</v>
      </c>
      <c r="F10" s="21">
        <f t="shared" si="3"/>
        <v>1009476.4199999999</v>
      </c>
      <c r="G10" s="24">
        <f t="shared" si="4"/>
        <v>75.451670152229951</v>
      </c>
      <c r="H10" s="24">
        <f t="shared" si="5"/>
        <v>68.40445737844064</v>
      </c>
    </row>
    <row r="11" spans="1:10" s="3" customFormat="1" x14ac:dyDescent="0.25">
      <c r="A11" s="17" t="s">
        <v>41</v>
      </c>
      <c r="B11" s="20">
        <f t="shared" ref="B11:D11" si="7">B12</f>
        <v>55957404</v>
      </c>
      <c r="C11" s="20">
        <f t="shared" si="7"/>
        <v>40762742</v>
      </c>
      <c r="D11" s="20">
        <f t="shared" si="7"/>
        <v>35032191</v>
      </c>
      <c r="E11" s="20">
        <f>E12</f>
        <v>32519866.02</v>
      </c>
      <c r="F11" s="20">
        <f t="shared" si="3"/>
        <v>2512324.9800000004</v>
      </c>
      <c r="G11" s="23">
        <f t="shared" si="4"/>
        <v>92.828524541899199</v>
      </c>
      <c r="H11" s="23">
        <f t="shared" si="5"/>
        <v>79.778406516421299</v>
      </c>
    </row>
    <row r="12" spans="1:10" ht="26.25" customHeight="1" x14ac:dyDescent="0.25">
      <c r="A12" s="2" t="s">
        <v>22</v>
      </c>
      <c r="B12" s="21">
        <v>55957404</v>
      </c>
      <c r="C12" s="21">
        <v>40762742</v>
      </c>
      <c r="D12" s="21">
        <v>35032191</v>
      </c>
      <c r="E12" s="21">
        <v>32519866.02</v>
      </c>
      <c r="F12" s="21">
        <f t="shared" si="3"/>
        <v>2512324.9800000004</v>
      </c>
      <c r="G12" s="24">
        <f t="shared" si="4"/>
        <v>92.828524541899199</v>
      </c>
      <c r="H12" s="24">
        <f t="shared" si="5"/>
        <v>79.778406516421299</v>
      </c>
    </row>
    <row r="13" spans="1:10" s="3" customFormat="1" x14ac:dyDescent="0.25">
      <c r="A13" s="17" t="s">
        <v>23</v>
      </c>
      <c r="B13" s="20">
        <f t="shared" ref="B13:D13" si="8">B14</f>
        <v>66936100</v>
      </c>
      <c r="C13" s="20">
        <f t="shared" si="8"/>
        <v>70073401</v>
      </c>
      <c r="D13" s="20">
        <f t="shared" si="8"/>
        <v>56526310</v>
      </c>
      <c r="E13" s="20">
        <f>E14</f>
        <v>46222118.090000004</v>
      </c>
      <c r="F13" s="20">
        <f t="shared" si="3"/>
        <v>10304191.909999996</v>
      </c>
      <c r="G13" s="23">
        <f t="shared" si="4"/>
        <v>81.770980787530618</v>
      </c>
      <c r="H13" s="23">
        <f t="shared" si="5"/>
        <v>65.962430009640897</v>
      </c>
    </row>
    <row r="14" spans="1:10" ht="22.5" customHeight="1" x14ac:dyDescent="0.25">
      <c r="A14" s="2" t="s">
        <v>22</v>
      </c>
      <c r="B14" s="21">
        <v>66936100</v>
      </c>
      <c r="C14" s="21">
        <v>70073401</v>
      </c>
      <c r="D14" s="21">
        <v>56526310</v>
      </c>
      <c r="E14" s="21">
        <v>46222118.090000004</v>
      </c>
      <c r="F14" s="21">
        <f t="shared" si="3"/>
        <v>10304191.909999996</v>
      </c>
      <c r="G14" s="24">
        <f t="shared" si="4"/>
        <v>81.770980787530618</v>
      </c>
      <c r="H14" s="24">
        <f t="shared" si="5"/>
        <v>65.962430009640897</v>
      </c>
    </row>
    <row r="15" spans="1:10" s="3" customFormat="1" ht="25.5" x14ac:dyDescent="0.25">
      <c r="A15" s="17" t="s">
        <v>58</v>
      </c>
      <c r="B15" s="20">
        <f t="shared" ref="B15:D15" si="9">SUM(B16)</f>
        <v>127504300</v>
      </c>
      <c r="C15" s="20">
        <f>SUM(C16:C16)</f>
        <v>130289705</v>
      </c>
      <c r="D15" s="20">
        <f t="shared" si="9"/>
        <v>103373663</v>
      </c>
      <c r="E15" s="20">
        <f>SUM(E16)</f>
        <v>90046442.25</v>
      </c>
      <c r="F15" s="20">
        <f t="shared" si="3"/>
        <v>13327220.75</v>
      </c>
      <c r="G15" s="23">
        <f t="shared" si="4"/>
        <v>87.107721286803979</v>
      </c>
      <c r="H15" s="23">
        <f t="shared" si="5"/>
        <v>69.11247688372616</v>
      </c>
    </row>
    <row r="16" spans="1:10" ht="23.25" customHeight="1" x14ac:dyDescent="0.25">
      <c r="A16" s="2" t="s">
        <v>22</v>
      </c>
      <c r="B16" s="21">
        <v>127504300</v>
      </c>
      <c r="C16" s="21">
        <v>130289705</v>
      </c>
      <c r="D16" s="21">
        <v>103373663</v>
      </c>
      <c r="E16" s="21">
        <v>90046442.25</v>
      </c>
      <c r="F16" s="21">
        <f t="shared" si="3"/>
        <v>13327220.75</v>
      </c>
      <c r="G16" s="24">
        <f t="shared" si="4"/>
        <v>87.107721286803979</v>
      </c>
      <c r="H16" s="24">
        <f t="shared" si="5"/>
        <v>69.11247688372616</v>
      </c>
    </row>
    <row r="17" spans="1:10" s="3" customFormat="1" ht="24.75" customHeight="1" x14ac:dyDescent="0.25">
      <c r="A17" s="17" t="s">
        <v>42</v>
      </c>
      <c r="B17" s="20">
        <f>B18</f>
        <v>55000</v>
      </c>
      <c r="C17" s="20">
        <f>C18</f>
        <v>71431</v>
      </c>
      <c r="D17" s="20">
        <f t="shared" ref="D17:E17" si="10">D18</f>
        <v>71431</v>
      </c>
      <c r="E17" s="20">
        <f t="shared" si="10"/>
        <v>66902.3</v>
      </c>
      <c r="F17" s="20">
        <f t="shared" si="3"/>
        <v>4528.6999999999971</v>
      </c>
      <c r="G17" s="23">
        <f t="shared" si="4"/>
        <v>93.660035558791009</v>
      </c>
      <c r="H17" s="23">
        <f t="shared" si="5"/>
        <v>93.660035558791009</v>
      </c>
    </row>
    <row r="18" spans="1:10" ht="24.75" customHeight="1" x14ac:dyDescent="0.25">
      <c r="A18" s="2" t="s">
        <v>22</v>
      </c>
      <c r="B18" s="21">
        <v>55000</v>
      </c>
      <c r="C18" s="21">
        <v>71431</v>
      </c>
      <c r="D18" s="21">
        <v>71431</v>
      </c>
      <c r="E18" s="21">
        <v>66902.3</v>
      </c>
      <c r="F18" s="21">
        <f t="shared" si="3"/>
        <v>4528.6999999999971</v>
      </c>
      <c r="G18" s="24">
        <f t="shared" si="4"/>
        <v>93.660035558791009</v>
      </c>
      <c r="H18" s="24">
        <f t="shared" si="5"/>
        <v>93.660035558791009</v>
      </c>
    </row>
    <row r="19" spans="1:10" s="3" customFormat="1" ht="25.5" x14ac:dyDescent="0.25">
      <c r="A19" s="17" t="s">
        <v>29</v>
      </c>
      <c r="B19" s="20">
        <f>B24+B20</f>
        <v>120069300</v>
      </c>
      <c r="C19" s="20">
        <f>C24+C20</f>
        <v>235318837</v>
      </c>
      <c r="D19" s="20">
        <f t="shared" ref="D19:E19" si="11">D24+D20</f>
        <v>215234837</v>
      </c>
      <c r="E19" s="20">
        <f t="shared" si="11"/>
        <v>147251693.82999998</v>
      </c>
      <c r="F19" s="20">
        <f t="shared" si="3"/>
        <v>67983143.170000017</v>
      </c>
      <c r="G19" s="23">
        <f t="shared" si="4"/>
        <v>68.41443322207175</v>
      </c>
      <c r="H19" s="23">
        <f t="shared" si="5"/>
        <v>62.575395878741311</v>
      </c>
      <c r="J19" s="25"/>
    </row>
    <row r="20" spans="1:10" s="3" customFormat="1" ht="25.5" x14ac:dyDescent="0.25">
      <c r="A20" s="17" t="s">
        <v>43</v>
      </c>
      <c r="B20" s="20">
        <f>SUM(B21:B23)</f>
        <v>81682900</v>
      </c>
      <c r="C20" s="20">
        <f t="shared" ref="C20:E20" si="12">SUM(C21:C23)</f>
        <v>195826340</v>
      </c>
      <c r="D20" s="20">
        <f t="shared" si="12"/>
        <v>186308940</v>
      </c>
      <c r="E20" s="20">
        <f t="shared" si="12"/>
        <v>121764524.72</v>
      </c>
      <c r="F20" s="20">
        <f t="shared" si="3"/>
        <v>64544415.280000001</v>
      </c>
      <c r="G20" s="23">
        <f t="shared" si="4"/>
        <v>65.356243624165316</v>
      </c>
      <c r="H20" s="23">
        <f t="shared" si="5"/>
        <v>62.179850126392601</v>
      </c>
    </row>
    <row r="21" spans="1:10" x14ac:dyDescent="0.25">
      <c r="A21" s="2" t="s">
        <v>18</v>
      </c>
      <c r="B21" s="21">
        <v>22428500</v>
      </c>
      <c r="C21" s="21">
        <v>20646281</v>
      </c>
      <c r="D21" s="21">
        <f>14843500</f>
        <v>14843500</v>
      </c>
      <c r="E21" s="21">
        <v>13660927.119999999</v>
      </c>
      <c r="F21" s="21">
        <f t="shared" si="3"/>
        <v>1182572.8800000008</v>
      </c>
      <c r="G21" s="24">
        <f t="shared" si="4"/>
        <v>92.03305904941557</v>
      </c>
      <c r="H21" s="24">
        <f t="shared" si="5"/>
        <v>66.166527133869764</v>
      </c>
    </row>
    <row r="22" spans="1:10" x14ac:dyDescent="0.25">
      <c r="A22" s="2" t="s">
        <v>26</v>
      </c>
      <c r="B22" s="21">
        <v>57115700</v>
      </c>
      <c r="C22" s="21">
        <v>171296240</v>
      </c>
      <c r="D22" s="21">
        <f>59085200+110241540</f>
        <v>169326740</v>
      </c>
      <c r="E22" s="21">
        <v>105983121.59999999</v>
      </c>
      <c r="F22" s="21">
        <f t="shared" si="3"/>
        <v>63343618.400000006</v>
      </c>
      <c r="G22" s="24">
        <f t="shared" si="4"/>
        <v>62.590894739956603</v>
      </c>
      <c r="H22" s="24">
        <f t="shared" si="5"/>
        <v>61.871248078766925</v>
      </c>
    </row>
    <row r="23" spans="1:10" ht="17.25" customHeight="1" x14ac:dyDescent="0.25">
      <c r="A23" s="2" t="s">
        <v>3</v>
      </c>
      <c r="B23" s="21">
        <v>2138700</v>
      </c>
      <c r="C23" s="21">
        <v>3883819</v>
      </c>
      <c r="D23" s="21">
        <v>2138700</v>
      </c>
      <c r="E23" s="21">
        <v>2120476</v>
      </c>
      <c r="F23" s="21">
        <f t="shared" si="3"/>
        <v>18224</v>
      </c>
      <c r="G23" s="24">
        <f t="shared" si="4"/>
        <v>99.147893580212269</v>
      </c>
      <c r="H23" s="24">
        <f t="shared" si="5"/>
        <v>54.597703960972432</v>
      </c>
    </row>
    <row r="24" spans="1:10" s="3" customFormat="1" ht="25.5" x14ac:dyDescent="0.25">
      <c r="A24" s="17" t="s">
        <v>44</v>
      </c>
      <c r="B24" s="20">
        <f>B25</f>
        <v>38386400</v>
      </c>
      <c r="C24" s="20">
        <f>C25</f>
        <v>39492497</v>
      </c>
      <c r="D24" s="20">
        <f>SUM(D25:D25)</f>
        <v>28925897</v>
      </c>
      <c r="E24" s="20">
        <f>SUM(E25:E25)</f>
        <v>25487169.109999999</v>
      </c>
      <c r="F24" s="20">
        <f t="shared" si="3"/>
        <v>3438727.8900000006</v>
      </c>
      <c r="G24" s="23">
        <f t="shared" si="4"/>
        <v>88.111940348816148</v>
      </c>
      <c r="H24" s="23">
        <f t="shared" si="5"/>
        <v>64.536737471930422</v>
      </c>
    </row>
    <row r="25" spans="1:10" x14ac:dyDescent="0.25">
      <c r="A25" s="2" t="s">
        <v>18</v>
      </c>
      <c r="B25" s="21">
        <v>38386400</v>
      </c>
      <c r="C25" s="21">
        <v>39492497</v>
      </c>
      <c r="D25" s="21">
        <v>28925897</v>
      </c>
      <c r="E25" s="21">
        <v>25487169.109999999</v>
      </c>
      <c r="F25" s="21">
        <f t="shared" si="3"/>
        <v>3438727.8900000006</v>
      </c>
      <c r="G25" s="24">
        <f t="shared" si="4"/>
        <v>88.111940348816148</v>
      </c>
      <c r="H25" s="24">
        <f t="shared" si="5"/>
        <v>64.536737471930422</v>
      </c>
    </row>
    <row r="26" spans="1:10" s="3" customFormat="1" ht="25.5" customHeight="1" x14ac:dyDescent="0.25">
      <c r="A26" s="18" t="s">
        <v>30</v>
      </c>
      <c r="B26" s="20">
        <f>SUM(B27:B27)</f>
        <v>0</v>
      </c>
      <c r="C26" s="20">
        <f>SUM(C27:C28)</f>
        <v>4513365</v>
      </c>
      <c r="D26" s="20">
        <f>SUM(D27:D28)</f>
        <v>4513365</v>
      </c>
      <c r="E26" s="20">
        <f>SUM(E27:E28)</f>
        <v>1859990.02</v>
      </c>
      <c r="F26" s="20">
        <f t="shared" si="3"/>
        <v>2653374.98</v>
      </c>
      <c r="G26" s="23">
        <f t="shared" si="4"/>
        <v>41.210715729837936</v>
      </c>
      <c r="H26" s="23">
        <f t="shared" si="5"/>
        <v>41.210715729837936</v>
      </c>
    </row>
    <row r="27" spans="1:10" ht="13.5" customHeight="1" x14ac:dyDescent="0.25">
      <c r="A27" s="4" t="s">
        <v>22</v>
      </c>
      <c r="B27" s="21"/>
      <c r="C27" s="21">
        <v>70000</v>
      </c>
      <c r="D27" s="21">
        <v>70000</v>
      </c>
      <c r="E27" s="21">
        <v>70000</v>
      </c>
      <c r="F27" s="21">
        <f t="shared" si="3"/>
        <v>0</v>
      </c>
      <c r="G27" s="24">
        <f t="shared" si="4"/>
        <v>100</v>
      </c>
      <c r="H27" s="24">
        <f t="shared" si="5"/>
        <v>100</v>
      </c>
    </row>
    <row r="28" spans="1:10" ht="16.5" customHeight="1" x14ac:dyDescent="0.25">
      <c r="A28" s="2" t="s">
        <v>3</v>
      </c>
      <c r="B28" s="21">
        <v>0</v>
      </c>
      <c r="C28" s="21">
        <v>4443365</v>
      </c>
      <c r="D28" s="21">
        <v>4443365</v>
      </c>
      <c r="E28" s="21">
        <v>1789990.02</v>
      </c>
      <c r="F28" s="21">
        <f t="shared" si="3"/>
        <v>2653374.98</v>
      </c>
      <c r="G28" s="24">
        <f t="shared" si="4"/>
        <v>40.284559562403722</v>
      </c>
      <c r="H28" s="24">
        <f t="shared" si="5"/>
        <v>40.284559562403722</v>
      </c>
    </row>
    <row r="29" spans="1:10" s="3" customFormat="1" ht="23.25" customHeight="1" x14ac:dyDescent="0.25">
      <c r="A29" s="17" t="s">
        <v>57</v>
      </c>
      <c r="B29" s="20">
        <f>B30+B34</f>
        <v>709571640</v>
      </c>
      <c r="C29" s="20">
        <f>C30+C34</f>
        <v>820838529</v>
      </c>
      <c r="D29" s="20">
        <f>D30+D34</f>
        <v>548543167</v>
      </c>
      <c r="E29" s="20">
        <f>E30+E34</f>
        <v>482943722.53999996</v>
      </c>
      <c r="F29" s="20">
        <f t="shared" si="3"/>
        <v>65599444.460000038</v>
      </c>
      <c r="G29" s="23">
        <f t="shared" si="4"/>
        <v>88.04115183518455</v>
      </c>
      <c r="H29" s="23">
        <f t="shared" si="5"/>
        <v>58.835411043430682</v>
      </c>
      <c r="J29" s="25"/>
    </row>
    <row r="30" spans="1:10" s="3" customFormat="1" x14ac:dyDescent="0.25">
      <c r="A30" s="17" t="s">
        <v>70</v>
      </c>
      <c r="B30" s="20">
        <f>SUM(B31:B33)</f>
        <v>681559391</v>
      </c>
      <c r="C30" s="20">
        <f t="shared" ref="C30:E30" si="13">SUM(C31:C33)</f>
        <v>792472307</v>
      </c>
      <c r="D30" s="20">
        <f t="shared" si="13"/>
        <v>530733971</v>
      </c>
      <c r="E30" s="20">
        <f t="shared" si="13"/>
        <v>465393038.94999999</v>
      </c>
      <c r="F30" s="20">
        <f t="shared" si="3"/>
        <v>65340932.050000012</v>
      </c>
      <c r="G30" s="23">
        <f t="shared" si="4"/>
        <v>87.688571747746664</v>
      </c>
      <c r="H30" s="23">
        <f t="shared" si="5"/>
        <v>58.726725822357352</v>
      </c>
    </row>
    <row r="31" spans="1:10" x14ac:dyDescent="0.25">
      <c r="A31" s="2" t="s">
        <v>18</v>
      </c>
      <c r="B31" s="21">
        <v>3432500</v>
      </c>
      <c r="C31" s="21">
        <v>3432500</v>
      </c>
      <c r="D31" s="21">
        <v>2482500</v>
      </c>
      <c r="E31" s="21">
        <v>1637363.5</v>
      </c>
      <c r="F31" s="21">
        <f t="shared" si="3"/>
        <v>845136.5</v>
      </c>
      <c r="G31" s="24">
        <f t="shared" si="4"/>
        <v>65.956233635448143</v>
      </c>
      <c r="H31" s="24">
        <f t="shared" si="5"/>
        <v>47.701777130371447</v>
      </c>
    </row>
    <row r="32" spans="1:10" x14ac:dyDescent="0.25">
      <c r="A32" s="11" t="s">
        <v>25</v>
      </c>
      <c r="B32" s="21">
        <f>208230100+469896791</f>
        <v>678126891</v>
      </c>
      <c r="C32" s="21">
        <v>739803992</v>
      </c>
      <c r="D32" s="21">
        <f>319579026+16033657+145663087</f>
        <v>481275770</v>
      </c>
      <c r="E32" s="21">
        <v>453582581.06</v>
      </c>
      <c r="F32" s="21">
        <f t="shared" si="3"/>
        <v>27693188.939999998</v>
      </c>
      <c r="G32" s="24">
        <f t="shared" si="4"/>
        <v>94.245879251307414</v>
      </c>
      <c r="H32" s="24">
        <f t="shared" si="5"/>
        <v>61.311183227570368</v>
      </c>
    </row>
    <row r="33" spans="1:10" ht="25.5" x14ac:dyDescent="0.25">
      <c r="A33" s="2" t="s">
        <v>24</v>
      </c>
      <c r="B33" s="21">
        <v>0</v>
      </c>
      <c r="C33" s="21">
        <v>49235815</v>
      </c>
      <c r="D33" s="21">
        <f>44852172+2123529</f>
        <v>46975701</v>
      </c>
      <c r="E33" s="21">
        <v>10173094.390000001</v>
      </c>
      <c r="F33" s="21">
        <f t="shared" si="3"/>
        <v>36802606.609999999</v>
      </c>
      <c r="G33" s="24">
        <f t="shared" si="4"/>
        <v>21.656077873111464</v>
      </c>
      <c r="H33" s="24">
        <f t="shared" si="5"/>
        <v>20.661980288129691</v>
      </c>
    </row>
    <row r="34" spans="1:10" s="3" customFormat="1" ht="30" customHeight="1" x14ac:dyDescent="0.25">
      <c r="A34" s="17" t="s">
        <v>45</v>
      </c>
      <c r="B34" s="20">
        <f t="shared" ref="B34:D34" si="14">B35</f>
        <v>28012249</v>
      </c>
      <c r="C34" s="20">
        <f t="shared" si="14"/>
        <v>28366222</v>
      </c>
      <c r="D34" s="20">
        <f t="shared" si="14"/>
        <v>17809196</v>
      </c>
      <c r="E34" s="20">
        <f>E35</f>
        <v>17550683.59</v>
      </c>
      <c r="F34" s="20">
        <f t="shared" si="3"/>
        <v>258512.41000000015</v>
      </c>
      <c r="G34" s="23">
        <f t="shared" si="4"/>
        <v>98.548433011799077</v>
      </c>
      <c r="H34" s="23">
        <f t="shared" si="5"/>
        <v>61.871769846544957</v>
      </c>
    </row>
    <row r="35" spans="1:10" x14ac:dyDescent="0.25">
      <c r="A35" s="11" t="s">
        <v>25</v>
      </c>
      <c r="B35" s="21">
        <v>28012249</v>
      </c>
      <c r="C35" s="21">
        <v>28366222</v>
      </c>
      <c r="D35" s="21">
        <v>17809196</v>
      </c>
      <c r="E35" s="21">
        <v>17550683.59</v>
      </c>
      <c r="F35" s="21">
        <f t="shared" si="3"/>
        <v>258512.41000000015</v>
      </c>
      <c r="G35" s="24">
        <f t="shared" si="4"/>
        <v>98.548433011799077</v>
      </c>
      <c r="H35" s="24">
        <f t="shared" si="5"/>
        <v>61.871769846544957</v>
      </c>
    </row>
    <row r="36" spans="1:10" s="3" customFormat="1" ht="27.75" customHeight="1" x14ac:dyDescent="0.25">
      <c r="A36" s="17" t="s">
        <v>31</v>
      </c>
      <c r="B36" s="20">
        <f>B37+B43+B40</f>
        <v>1180334897</v>
      </c>
      <c r="C36" s="20">
        <f>C37+C40+C43</f>
        <v>703039952</v>
      </c>
      <c r="D36" s="20">
        <f t="shared" ref="D36:E36" si="15">D37+D43+D40</f>
        <v>540168816</v>
      </c>
      <c r="E36" s="20">
        <f t="shared" si="15"/>
        <v>511348854.44999999</v>
      </c>
      <c r="F36" s="20">
        <f t="shared" si="3"/>
        <v>28819961.550000012</v>
      </c>
      <c r="G36" s="23">
        <f t="shared" si="4"/>
        <v>94.664638036046867</v>
      </c>
      <c r="H36" s="23">
        <f t="shared" si="5"/>
        <v>72.733968104560859</v>
      </c>
      <c r="J36" s="25"/>
    </row>
    <row r="37" spans="1:10" s="3" customFormat="1" ht="25.5" x14ac:dyDescent="0.25">
      <c r="A37" s="17" t="s">
        <v>56</v>
      </c>
      <c r="B37" s="20">
        <f>SUM(B38:B39)</f>
        <v>621014417</v>
      </c>
      <c r="C37" s="20">
        <f>SUM(C38:C39)</f>
        <v>615110602</v>
      </c>
      <c r="D37" s="20">
        <f t="shared" ref="D37:E37" si="16">SUM(D38:D39)</f>
        <v>486022713</v>
      </c>
      <c r="E37" s="20">
        <f t="shared" si="16"/>
        <v>459583785.23000002</v>
      </c>
      <c r="F37" s="20">
        <f t="shared" si="3"/>
        <v>26438927.769999981</v>
      </c>
      <c r="G37" s="23">
        <f t="shared" si="4"/>
        <v>94.560145634593013</v>
      </c>
      <c r="H37" s="23">
        <f t="shared" si="5"/>
        <v>74.715633860916611</v>
      </c>
    </row>
    <row r="38" spans="1:10" ht="26.25" customHeight="1" x14ac:dyDescent="0.25">
      <c r="A38" s="2" t="s">
        <v>22</v>
      </c>
      <c r="B38" s="21">
        <v>299170</v>
      </c>
      <c r="C38" s="21">
        <v>299170</v>
      </c>
      <c r="D38" s="21">
        <v>286800</v>
      </c>
      <c r="E38" s="21">
        <v>235900</v>
      </c>
      <c r="F38" s="21">
        <f t="shared" si="3"/>
        <v>50900</v>
      </c>
      <c r="G38" s="24">
        <f t="shared" si="4"/>
        <v>82.252440725244071</v>
      </c>
      <c r="H38" s="24">
        <f t="shared" si="5"/>
        <v>78.851489119898389</v>
      </c>
    </row>
    <row r="39" spans="1:10" x14ac:dyDescent="0.25">
      <c r="A39" s="2" t="s">
        <v>4</v>
      </c>
      <c r="B39" s="21">
        <v>620715247</v>
      </c>
      <c r="C39" s="21">
        <v>614811432</v>
      </c>
      <c r="D39" s="21">
        <f>3965525+828967+1825740+608580+476567206+1939895</f>
        <v>485735913</v>
      </c>
      <c r="E39" s="21">
        <v>459347885.23000002</v>
      </c>
      <c r="F39" s="21">
        <f t="shared" si="3"/>
        <v>26388027.769999981</v>
      </c>
      <c r="G39" s="24">
        <f t="shared" si="4"/>
        <v>94.567412648774024</v>
      </c>
      <c r="H39" s="24">
        <f t="shared" si="5"/>
        <v>74.713621335199903</v>
      </c>
    </row>
    <row r="40" spans="1:10" s="3" customFormat="1" ht="25.5" x14ac:dyDescent="0.25">
      <c r="A40" s="17" t="s">
        <v>46</v>
      </c>
      <c r="B40" s="20">
        <f>SUM(B41:B42)</f>
        <v>537733580</v>
      </c>
      <c r="C40" s="20">
        <f>SUM(C41:C42)</f>
        <v>66148197</v>
      </c>
      <c r="D40" s="20">
        <f t="shared" ref="D40:E40" si="17">SUM(D41:D42)</f>
        <v>39213985</v>
      </c>
      <c r="E40" s="20">
        <f t="shared" si="17"/>
        <v>37718348.020000003</v>
      </c>
      <c r="F40" s="20">
        <f t="shared" si="3"/>
        <v>1495636.9799999967</v>
      </c>
      <c r="G40" s="23">
        <f t="shared" si="4"/>
        <v>96.185960238420051</v>
      </c>
      <c r="H40" s="23">
        <f t="shared" si="5"/>
        <v>57.02097673198864</v>
      </c>
    </row>
    <row r="41" spans="1:10" s="3" customFormat="1" x14ac:dyDescent="0.25">
      <c r="A41" s="2" t="s">
        <v>4</v>
      </c>
      <c r="B41" s="21">
        <v>0</v>
      </c>
      <c r="C41" s="21">
        <v>2358000</v>
      </c>
      <c r="D41" s="21">
        <v>2358000</v>
      </c>
      <c r="E41" s="21">
        <v>2354090.25</v>
      </c>
      <c r="F41" s="21">
        <f t="shared" si="3"/>
        <v>3909.75</v>
      </c>
      <c r="G41" s="24">
        <f t="shared" si="4"/>
        <v>99.834192111959283</v>
      </c>
      <c r="H41" s="24">
        <f t="shared" si="5"/>
        <v>99.834192111959283</v>
      </c>
    </row>
    <row r="42" spans="1:10" ht="25.5" x14ac:dyDescent="0.25">
      <c r="A42" s="2" t="s">
        <v>24</v>
      </c>
      <c r="B42" s="21">
        <v>537733580</v>
      </c>
      <c r="C42" s="21">
        <v>63790197</v>
      </c>
      <c r="D42" s="21">
        <f>1804105+35051880</f>
        <v>36855985</v>
      </c>
      <c r="E42" s="21">
        <v>35364257.770000003</v>
      </c>
      <c r="F42" s="21">
        <f t="shared" si="3"/>
        <v>1491727.2299999967</v>
      </c>
      <c r="G42" s="24">
        <f t="shared" si="4"/>
        <v>95.952550908624474</v>
      </c>
      <c r="H42" s="24">
        <f t="shared" si="5"/>
        <v>55.438389334336122</v>
      </c>
    </row>
    <row r="43" spans="1:10" s="3" customFormat="1" ht="28.5" customHeight="1" x14ac:dyDescent="0.25">
      <c r="A43" s="17" t="s">
        <v>47</v>
      </c>
      <c r="B43" s="20">
        <f>SUM(B44:B44)</f>
        <v>21586900</v>
      </c>
      <c r="C43" s="20">
        <f>SUM(C44:C44)</f>
        <v>21781153</v>
      </c>
      <c r="D43" s="20">
        <f>SUM(D44:D44)</f>
        <v>14932118</v>
      </c>
      <c r="E43" s="20">
        <f>SUM(E44:E44)</f>
        <v>14046721.199999999</v>
      </c>
      <c r="F43" s="20">
        <f t="shared" si="3"/>
        <v>885396.80000000075</v>
      </c>
      <c r="G43" s="23">
        <f t="shared" si="4"/>
        <v>94.070521007133749</v>
      </c>
      <c r="H43" s="23">
        <f t="shared" si="5"/>
        <v>64.490255405671121</v>
      </c>
    </row>
    <row r="44" spans="1:10" x14ac:dyDescent="0.25">
      <c r="A44" s="2" t="s">
        <v>4</v>
      </c>
      <c r="B44" s="21">
        <v>21586900</v>
      </c>
      <c r="C44" s="21">
        <v>21781153</v>
      </c>
      <c r="D44" s="21">
        <v>14932118</v>
      </c>
      <c r="E44" s="21">
        <v>14046721.199999999</v>
      </c>
      <c r="F44" s="21">
        <f t="shared" si="3"/>
        <v>885396.80000000075</v>
      </c>
      <c r="G44" s="24">
        <f t="shared" si="4"/>
        <v>94.070521007133749</v>
      </c>
      <c r="H44" s="24">
        <f t="shared" si="5"/>
        <v>64.490255405671121</v>
      </c>
    </row>
    <row r="45" spans="1:10" s="3" customFormat="1" ht="29.25" customHeight="1" x14ac:dyDescent="0.25">
      <c r="A45" s="17" t="s">
        <v>32</v>
      </c>
      <c r="B45" s="20">
        <f>B46+B51+B55+B49</f>
        <v>2374416654</v>
      </c>
      <c r="C45" s="20">
        <f>C46+C51+C55+C49</f>
        <v>3000544162.4899998</v>
      </c>
      <c r="D45" s="20">
        <f>D46+D51+D55+D49</f>
        <v>2280912466.4899998</v>
      </c>
      <c r="E45" s="20">
        <f>E46+E51+E55+E49</f>
        <v>2170993737.79</v>
      </c>
      <c r="F45" s="20">
        <f t="shared" si="3"/>
        <v>109918728.69999981</v>
      </c>
      <c r="G45" s="23">
        <f t="shared" si="4"/>
        <v>95.180931740482393</v>
      </c>
      <c r="H45" s="23">
        <f t="shared" si="5"/>
        <v>72.353333936215165</v>
      </c>
      <c r="J45" s="25"/>
    </row>
    <row r="46" spans="1:10" s="3" customFormat="1" ht="16.5" customHeight="1" x14ac:dyDescent="0.25">
      <c r="A46" s="17" t="s">
        <v>48</v>
      </c>
      <c r="B46" s="20">
        <f>SUM(B47:B48)</f>
        <v>48912454</v>
      </c>
      <c r="C46" s="20">
        <f>SUM(C47:C48)</f>
        <v>114062331</v>
      </c>
      <c r="D46" s="20">
        <f t="shared" ref="D46:E46" si="18">SUM(D47:D48)</f>
        <v>54652012</v>
      </c>
      <c r="E46" s="20">
        <f t="shared" si="18"/>
        <v>42112791.129999995</v>
      </c>
      <c r="F46" s="20">
        <f t="shared" si="3"/>
        <v>12539220.870000005</v>
      </c>
      <c r="G46" s="23">
        <f t="shared" si="4"/>
        <v>77.056250243815356</v>
      </c>
      <c r="H46" s="23">
        <f t="shared" si="5"/>
        <v>36.920857886027243</v>
      </c>
    </row>
    <row r="47" spans="1:10" ht="25.5" x14ac:dyDescent="0.25">
      <c r="A47" s="2" t="s">
        <v>24</v>
      </c>
      <c r="B47" s="21">
        <v>48912454</v>
      </c>
      <c r="C47" s="21">
        <v>103322411</v>
      </c>
      <c r="D47" s="21">
        <f>2098382+43203604+3151688</f>
        <v>48453674</v>
      </c>
      <c r="E47" s="21">
        <v>39511037.369999997</v>
      </c>
      <c r="F47" s="21">
        <f t="shared" si="3"/>
        <v>8942636.6300000027</v>
      </c>
      <c r="G47" s="24">
        <f t="shared" si="4"/>
        <v>81.543945191854789</v>
      </c>
      <c r="H47" s="24">
        <f t="shared" si="5"/>
        <v>38.240529801419356</v>
      </c>
    </row>
    <row r="48" spans="1:10" ht="19.5" customHeight="1" x14ac:dyDescent="0.25">
      <c r="A48" s="2" t="s">
        <v>3</v>
      </c>
      <c r="B48" s="21">
        <v>0</v>
      </c>
      <c r="C48" s="21">
        <v>10739920</v>
      </c>
      <c r="D48" s="21">
        <v>6198338</v>
      </c>
      <c r="E48" s="21">
        <v>2601753.7599999998</v>
      </c>
      <c r="F48" s="21">
        <f t="shared" si="3"/>
        <v>3596584.24</v>
      </c>
      <c r="G48" s="24">
        <f t="shared" si="4"/>
        <v>41.975022336632819</v>
      </c>
      <c r="H48" s="24">
        <f t="shared" si="5"/>
        <v>24.225075791998449</v>
      </c>
    </row>
    <row r="49" spans="1:10" s="3" customFormat="1" ht="25.5" x14ac:dyDescent="0.25">
      <c r="A49" s="17" t="s">
        <v>49</v>
      </c>
      <c r="B49" s="20">
        <f>SUM(B50:B50)</f>
        <v>2163337900</v>
      </c>
      <c r="C49" s="20">
        <f>SUM(C50:C50)</f>
        <v>2727843065</v>
      </c>
      <c r="D49" s="20">
        <f>SUM(D50:D50)</f>
        <v>2118789085</v>
      </c>
      <c r="E49" s="20">
        <f>SUM(E50:E50)</f>
        <v>2040537546.0999999</v>
      </c>
      <c r="F49" s="20">
        <f t="shared" si="3"/>
        <v>78251538.900000095</v>
      </c>
      <c r="G49" s="23">
        <f t="shared" si="4"/>
        <v>96.30678015787494</v>
      </c>
      <c r="H49" s="23">
        <f t="shared" si="5"/>
        <v>74.804066710487248</v>
      </c>
    </row>
    <row r="50" spans="1:10" x14ac:dyDescent="0.25">
      <c r="A50" s="2" t="s">
        <v>26</v>
      </c>
      <c r="B50" s="21">
        <v>2163337900</v>
      </c>
      <c r="C50" s="21">
        <v>2727843065</v>
      </c>
      <c r="D50" s="21">
        <v>2118789085</v>
      </c>
      <c r="E50" s="21">
        <v>2040537546.0999999</v>
      </c>
      <c r="F50" s="21">
        <f t="shared" si="3"/>
        <v>78251538.900000095</v>
      </c>
      <c r="G50" s="24">
        <f t="shared" si="4"/>
        <v>96.30678015787494</v>
      </c>
      <c r="H50" s="24">
        <f t="shared" si="5"/>
        <v>74.804066710487248</v>
      </c>
    </row>
    <row r="51" spans="1:10" s="14" customFormat="1" ht="25.5" x14ac:dyDescent="0.25">
      <c r="A51" s="17" t="s">
        <v>50</v>
      </c>
      <c r="B51" s="20">
        <f>SUM(B53:B54)</f>
        <v>44656800</v>
      </c>
      <c r="C51" s="20">
        <f>SUM(C52:C54)</f>
        <v>37648409.490000002</v>
      </c>
      <c r="D51" s="20">
        <f>SUM(D52:D54)</f>
        <v>16979109.490000002</v>
      </c>
      <c r="E51" s="20">
        <f>SUM(E52:E54)</f>
        <v>8318734.2000000002</v>
      </c>
      <c r="F51" s="20">
        <f t="shared" si="3"/>
        <v>8660375.2900000028</v>
      </c>
      <c r="G51" s="23">
        <f t="shared" si="4"/>
        <v>48.993936960589082</v>
      </c>
      <c r="H51" s="23">
        <f t="shared" si="5"/>
        <v>22.095844984393256</v>
      </c>
    </row>
    <row r="52" spans="1:10" s="27" customFormat="1" x14ac:dyDescent="0.25">
      <c r="A52" s="2" t="s">
        <v>26</v>
      </c>
      <c r="B52" s="21">
        <v>0</v>
      </c>
      <c r="C52" s="21">
        <v>32840501.48</v>
      </c>
      <c r="D52" s="21">
        <f>721201.48+9450000+2000000</f>
        <v>12171201.48</v>
      </c>
      <c r="E52" s="21">
        <v>3510826.2</v>
      </c>
      <c r="F52" s="21">
        <f t="shared" si="3"/>
        <v>8660375.2800000012</v>
      </c>
      <c r="G52" s="24">
        <f t="shared" si="4"/>
        <v>28.845354386492332</v>
      </c>
      <c r="H52" s="24">
        <f t="shared" si="5"/>
        <v>10.690537725613318</v>
      </c>
    </row>
    <row r="53" spans="1:10" ht="30" customHeight="1" x14ac:dyDescent="0.25">
      <c r="A53" s="2" t="s">
        <v>22</v>
      </c>
      <c r="B53" s="21">
        <v>12537500</v>
      </c>
      <c r="C53" s="21">
        <v>4807908.01</v>
      </c>
      <c r="D53" s="21">
        <v>4807908.01</v>
      </c>
      <c r="E53" s="21">
        <v>4807908</v>
      </c>
      <c r="F53" s="21">
        <f t="shared" si="3"/>
        <v>9.9999997764825821E-3</v>
      </c>
      <c r="G53" s="24">
        <f t="shared" si="4"/>
        <v>99.999999792009334</v>
      </c>
      <c r="H53" s="24">
        <f t="shared" si="5"/>
        <v>99.999999792009334</v>
      </c>
    </row>
    <row r="54" spans="1:10" ht="14.25" customHeight="1" x14ac:dyDescent="0.25">
      <c r="A54" s="2" t="s">
        <v>3</v>
      </c>
      <c r="B54" s="21">
        <v>32119300</v>
      </c>
      <c r="C54" s="21">
        <v>0</v>
      </c>
      <c r="D54" s="21">
        <v>0</v>
      </c>
      <c r="E54" s="21">
        <v>0</v>
      </c>
      <c r="F54" s="21">
        <f t="shared" si="3"/>
        <v>0</v>
      </c>
      <c r="G54" s="24">
        <v>0</v>
      </c>
      <c r="H54" s="24">
        <v>0</v>
      </c>
    </row>
    <row r="55" spans="1:10" s="14" customFormat="1" ht="14.25" customHeight="1" x14ac:dyDescent="0.25">
      <c r="A55" s="17" t="s">
        <v>15</v>
      </c>
      <c r="B55" s="20">
        <f>B56</f>
        <v>117509500</v>
      </c>
      <c r="C55" s="20">
        <f>C56</f>
        <v>120990357</v>
      </c>
      <c r="D55" s="20">
        <f t="shared" ref="D55:E55" si="19">D56</f>
        <v>90492260</v>
      </c>
      <c r="E55" s="20">
        <f t="shared" si="19"/>
        <v>80024666.359999999</v>
      </c>
      <c r="F55" s="20">
        <f t="shared" si="3"/>
        <v>10467593.640000001</v>
      </c>
      <c r="G55" s="23">
        <f t="shared" si="4"/>
        <v>88.432608888318185</v>
      </c>
      <c r="H55" s="23">
        <f t="shared" si="5"/>
        <v>66.141358984501551</v>
      </c>
    </row>
    <row r="56" spans="1:10" ht="25.5" customHeight="1" x14ac:dyDescent="0.25">
      <c r="A56" s="2" t="s">
        <v>24</v>
      </c>
      <c r="B56" s="21">
        <v>117509500</v>
      </c>
      <c r="C56" s="21">
        <v>120990357</v>
      </c>
      <c r="D56" s="21">
        <v>90492260</v>
      </c>
      <c r="E56" s="21">
        <v>80024666.359999999</v>
      </c>
      <c r="F56" s="21">
        <f t="shared" si="3"/>
        <v>10467593.640000001</v>
      </c>
      <c r="G56" s="24">
        <f t="shared" si="4"/>
        <v>88.432608888318185</v>
      </c>
      <c r="H56" s="24">
        <f t="shared" si="5"/>
        <v>66.141358984501551</v>
      </c>
    </row>
    <row r="57" spans="1:10" s="3" customFormat="1" ht="39.75" customHeight="1" x14ac:dyDescent="0.25">
      <c r="A57" s="17" t="s">
        <v>51</v>
      </c>
      <c r="B57" s="20">
        <f>B58+B61+B64+B71+B75+B77</f>
        <v>1916217555</v>
      </c>
      <c r="C57" s="20">
        <f>C58+C61+C64+C71+C75+C77</f>
        <v>1857016387.3699999</v>
      </c>
      <c r="D57" s="20">
        <f>D58+D61+D64+D71+D75+D77</f>
        <v>1314338577.73</v>
      </c>
      <c r="E57" s="20">
        <f>E58+E61+E64+E71+E75+E77</f>
        <v>1097013753.3700001</v>
      </c>
      <c r="F57" s="20">
        <f t="shared" si="3"/>
        <v>217324824.3599999</v>
      </c>
      <c r="G57" s="23">
        <f t="shared" si="4"/>
        <v>83.465080608427201</v>
      </c>
      <c r="H57" s="23">
        <f t="shared" si="5"/>
        <v>59.07399422164746</v>
      </c>
      <c r="J57" s="25"/>
    </row>
    <row r="58" spans="1:10" s="14" customFormat="1" ht="26.25" customHeight="1" x14ac:dyDescent="0.25">
      <c r="A58" s="17" t="s">
        <v>12</v>
      </c>
      <c r="B58" s="20">
        <f>SUM(B59:B60)</f>
        <v>1170897400</v>
      </c>
      <c r="C58" s="20">
        <f>SUM(C59:C60)</f>
        <v>847562287</v>
      </c>
      <c r="D58" s="20">
        <f t="shared" ref="D58:E58" si="20">SUM(D59:D60)</f>
        <v>551651401</v>
      </c>
      <c r="E58" s="20">
        <f t="shared" si="20"/>
        <v>498896139.81</v>
      </c>
      <c r="F58" s="20">
        <f t="shared" si="3"/>
        <v>52755261.189999998</v>
      </c>
      <c r="G58" s="23">
        <f t="shared" si="4"/>
        <v>90.436848144612981</v>
      </c>
      <c r="H58" s="23">
        <f t="shared" si="5"/>
        <v>58.862475060785712</v>
      </c>
    </row>
    <row r="59" spans="1:10" ht="25.5" customHeight="1" x14ac:dyDescent="0.25">
      <c r="A59" s="2" t="s">
        <v>24</v>
      </c>
      <c r="B59" s="21">
        <v>1157518200</v>
      </c>
      <c r="C59" s="21">
        <v>833136795</v>
      </c>
      <c r="D59" s="21">
        <f>273370269+222513000+28251296+14279795+1486912</f>
        <v>539901272</v>
      </c>
      <c r="E59" s="21">
        <v>487300715.14999998</v>
      </c>
      <c r="F59" s="21">
        <f t="shared" ref="F59" si="21">D59-E59</f>
        <v>52600556.850000024</v>
      </c>
      <c r="G59" s="24">
        <f t="shared" ref="G59" si="22">(E59/D59)*100</f>
        <v>90.257374898349923</v>
      </c>
      <c r="H59" s="24">
        <f t="shared" ref="H59" si="23">(E59/C59)*100</f>
        <v>58.489880422338082</v>
      </c>
    </row>
    <row r="60" spans="1:10" ht="17.25" customHeight="1" x14ac:dyDescent="0.25">
      <c r="A60" s="2" t="s">
        <v>3</v>
      </c>
      <c r="B60" s="21">
        <v>13379200</v>
      </c>
      <c r="C60" s="21">
        <v>14425492</v>
      </c>
      <c r="D60" s="21">
        <f>5228953+6521176</f>
        <v>11750129</v>
      </c>
      <c r="E60" s="21">
        <v>11595424.66</v>
      </c>
      <c r="F60" s="21">
        <f t="shared" si="3"/>
        <v>154704.33999999985</v>
      </c>
      <c r="G60" s="24">
        <f t="shared" si="4"/>
        <v>98.683381773936276</v>
      </c>
      <c r="H60" s="24">
        <f t="shared" si="5"/>
        <v>80.381484804816367</v>
      </c>
    </row>
    <row r="61" spans="1:10" s="14" customFormat="1" ht="25.5" x14ac:dyDescent="0.25">
      <c r="A61" s="17" t="s">
        <v>13</v>
      </c>
      <c r="B61" s="20">
        <f>SUM(B62:B63)</f>
        <v>36140100</v>
      </c>
      <c r="C61" s="20">
        <f>SUM(C62:C63)</f>
        <v>41448387</v>
      </c>
      <c r="D61" s="20">
        <f t="shared" ref="D61" si="24">SUM(D62:D63)</f>
        <v>28654300</v>
      </c>
      <c r="E61" s="20">
        <f>SUM(E62:E63)</f>
        <v>22110432.560000002</v>
      </c>
      <c r="F61" s="20">
        <f t="shared" si="3"/>
        <v>6543867.4399999976</v>
      </c>
      <c r="G61" s="23">
        <f t="shared" si="4"/>
        <v>77.162703538386907</v>
      </c>
      <c r="H61" s="23">
        <f t="shared" si="5"/>
        <v>53.344494587931734</v>
      </c>
    </row>
    <row r="62" spans="1:10" x14ac:dyDescent="0.25">
      <c r="A62" s="2" t="s">
        <v>26</v>
      </c>
      <c r="B62" s="21">
        <v>1589000</v>
      </c>
      <c r="C62" s="21">
        <v>1589000</v>
      </c>
      <c r="D62" s="21">
        <v>1160439</v>
      </c>
      <c r="E62" s="21">
        <v>1149015.46</v>
      </c>
      <c r="F62" s="21">
        <f t="shared" si="3"/>
        <v>11423.540000000037</v>
      </c>
      <c r="G62" s="24">
        <f t="shared" si="4"/>
        <v>99.015584619269077</v>
      </c>
      <c r="H62" s="24">
        <f t="shared" si="5"/>
        <v>72.310601636249203</v>
      </c>
    </row>
    <row r="63" spans="1:10" ht="15" customHeight="1" x14ac:dyDescent="0.25">
      <c r="A63" s="2" t="s">
        <v>3</v>
      </c>
      <c r="B63" s="21">
        <v>34551100</v>
      </c>
      <c r="C63" s="21">
        <v>39859387</v>
      </c>
      <c r="D63" s="21">
        <f>23357117+4136744</f>
        <v>27493861</v>
      </c>
      <c r="E63" s="21">
        <v>20961417.100000001</v>
      </c>
      <c r="F63" s="21">
        <f t="shared" si="3"/>
        <v>6532443.8999999985</v>
      </c>
      <c r="G63" s="24">
        <f t="shared" si="4"/>
        <v>76.240354528598232</v>
      </c>
      <c r="H63" s="24">
        <f t="shared" si="5"/>
        <v>52.588408095688976</v>
      </c>
    </row>
    <row r="64" spans="1:10" s="14" customFormat="1" x14ac:dyDescent="0.25">
      <c r="A64" s="17" t="s">
        <v>14</v>
      </c>
      <c r="B64" s="20">
        <f>SUM(B65:B70)</f>
        <v>4855800</v>
      </c>
      <c r="C64" s="20">
        <f>SUM(C65:C70)</f>
        <v>14698760</v>
      </c>
      <c r="D64" s="20">
        <f>SUM(D65:D70)</f>
        <v>12039960</v>
      </c>
      <c r="E64" s="20">
        <f>SUM(E65:E70)</f>
        <v>11443884.49</v>
      </c>
      <c r="F64" s="20">
        <f t="shared" si="3"/>
        <v>596075.50999999978</v>
      </c>
      <c r="G64" s="23">
        <f t="shared" si="4"/>
        <v>95.049190279701918</v>
      </c>
      <c r="H64" s="23">
        <f t="shared" si="5"/>
        <v>77.856121808914494</v>
      </c>
    </row>
    <row r="65" spans="1:10" x14ac:dyDescent="0.25">
      <c r="A65" s="2" t="s">
        <v>18</v>
      </c>
      <c r="B65" s="21">
        <v>285000</v>
      </c>
      <c r="C65" s="21">
        <v>374792</v>
      </c>
      <c r="D65" s="21">
        <v>374792</v>
      </c>
      <c r="E65" s="21">
        <v>100000</v>
      </c>
      <c r="F65" s="21">
        <f t="shared" si="3"/>
        <v>274792</v>
      </c>
      <c r="G65" s="24">
        <f t="shared" si="4"/>
        <v>26.681465986467163</v>
      </c>
      <c r="H65" s="24">
        <f t="shared" si="5"/>
        <v>26.681465986467163</v>
      </c>
    </row>
    <row r="66" spans="1:10" x14ac:dyDescent="0.25">
      <c r="A66" s="2" t="s">
        <v>26</v>
      </c>
      <c r="B66" s="21"/>
      <c r="C66" s="21">
        <v>88338</v>
      </c>
      <c r="D66" s="21">
        <v>88338</v>
      </c>
      <c r="E66" s="21">
        <v>50000</v>
      </c>
      <c r="F66" s="21">
        <f t="shared" si="3"/>
        <v>38338</v>
      </c>
      <c r="G66" s="24">
        <f t="shared" si="4"/>
        <v>56.600783354841631</v>
      </c>
      <c r="H66" s="24">
        <f t="shared" si="5"/>
        <v>56.600783354841631</v>
      </c>
    </row>
    <row r="67" spans="1:10" ht="22.5" customHeight="1" x14ac:dyDescent="0.25">
      <c r="A67" s="2" t="s">
        <v>22</v>
      </c>
      <c r="B67" s="21">
        <v>2755000</v>
      </c>
      <c r="C67" s="21">
        <v>12419830</v>
      </c>
      <c r="D67" s="21">
        <f>10381830+200000</f>
        <v>10581830</v>
      </c>
      <c r="E67" s="21">
        <v>10298884.5</v>
      </c>
      <c r="F67" s="21">
        <f t="shared" si="3"/>
        <v>282945.5</v>
      </c>
      <c r="G67" s="24">
        <f t="shared" si="4"/>
        <v>97.326119395227479</v>
      </c>
      <c r="H67" s="24">
        <f t="shared" si="5"/>
        <v>82.922910378000353</v>
      </c>
    </row>
    <row r="68" spans="1:10" x14ac:dyDescent="0.25">
      <c r="A68" s="11" t="s">
        <v>25</v>
      </c>
      <c r="B68" s="21">
        <v>200000</v>
      </c>
      <c r="C68" s="21">
        <v>200000</v>
      </c>
      <c r="D68" s="21">
        <v>200000</v>
      </c>
      <c r="E68" s="21">
        <v>200000</v>
      </c>
      <c r="F68" s="21">
        <f t="shared" si="3"/>
        <v>0</v>
      </c>
      <c r="G68" s="24">
        <f t="shared" si="4"/>
        <v>100</v>
      </c>
      <c r="H68" s="24">
        <f t="shared" si="5"/>
        <v>100</v>
      </c>
    </row>
    <row r="69" spans="1:10" x14ac:dyDescent="0.25">
      <c r="A69" s="2" t="s">
        <v>4</v>
      </c>
      <c r="B69" s="21">
        <v>795000</v>
      </c>
      <c r="C69" s="21">
        <v>795000</v>
      </c>
      <c r="D69" s="21">
        <v>795000</v>
      </c>
      <c r="E69" s="21">
        <v>794999.99</v>
      </c>
      <c r="F69" s="21">
        <f t="shared" si="3"/>
        <v>1.0000000009313226E-2</v>
      </c>
      <c r="G69" s="24">
        <f t="shared" si="4"/>
        <v>99.999998742138359</v>
      </c>
      <c r="H69" s="24">
        <f t="shared" si="5"/>
        <v>99.999998742138359</v>
      </c>
    </row>
    <row r="70" spans="1:10" ht="17.25" customHeight="1" x14ac:dyDescent="0.25">
      <c r="A70" s="2" t="s">
        <v>3</v>
      </c>
      <c r="B70" s="21">
        <v>820800</v>
      </c>
      <c r="C70" s="21">
        <v>820800</v>
      </c>
      <c r="D70" s="21">
        <v>0</v>
      </c>
      <c r="E70" s="21">
        <v>0</v>
      </c>
      <c r="F70" s="21">
        <f t="shared" si="3"/>
        <v>0</v>
      </c>
      <c r="G70" s="24">
        <v>0</v>
      </c>
      <c r="H70" s="24">
        <f t="shared" si="5"/>
        <v>0</v>
      </c>
    </row>
    <row r="71" spans="1:10" s="14" customFormat="1" x14ac:dyDescent="0.25">
      <c r="A71" s="17" t="s">
        <v>27</v>
      </c>
      <c r="B71" s="20">
        <f>SUM(B74:B74)</f>
        <v>395020355</v>
      </c>
      <c r="C71" s="20">
        <f>SUM(C72:C74)</f>
        <v>603538146.37</v>
      </c>
      <c r="D71" s="20">
        <f t="shared" ref="D71:E71" si="25">SUM(D72:D74)</f>
        <v>478838559.73000002</v>
      </c>
      <c r="E71" s="20">
        <f t="shared" si="25"/>
        <v>362359989.58999997</v>
      </c>
      <c r="F71" s="20">
        <f t="shared" si="3"/>
        <v>116478570.14000005</v>
      </c>
      <c r="G71" s="23">
        <f t="shared" si="4"/>
        <v>75.674772264439568</v>
      </c>
      <c r="H71" s="23">
        <f t="shared" si="5"/>
        <v>60.03928529943402</v>
      </c>
    </row>
    <row r="72" spans="1:10" s="27" customFormat="1" x14ac:dyDescent="0.25">
      <c r="A72" s="2" t="s">
        <v>26</v>
      </c>
      <c r="B72" s="21">
        <v>0</v>
      </c>
      <c r="C72" s="21">
        <v>8517734</v>
      </c>
      <c r="D72" s="21">
        <v>0</v>
      </c>
      <c r="E72" s="21">
        <v>0</v>
      </c>
      <c r="F72" s="21">
        <f t="shared" ref="F72:F135" si="26">D72-E72</f>
        <v>0</v>
      </c>
      <c r="G72" s="24">
        <v>0</v>
      </c>
      <c r="H72" s="24">
        <f t="shared" ref="H72:H135" si="27">(E72/C72)*100</f>
        <v>0</v>
      </c>
    </row>
    <row r="73" spans="1:10" ht="25.5" x14ac:dyDescent="0.25">
      <c r="A73" s="2" t="s">
        <v>24</v>
      </c>
      <c r="B73" s="21">
        <v>0</v>
      </c>
      <c r="C73" s="21">
        <v>46697345</v>
      </c>
      <c r="D73" s="21">
        <v>25184310</v>
      </c>
      <c r="E73" s="21">
        <v>25184310</v>
      </c>
      <c r="F73" s="21">
        <f t="shared" si="26"/>
        <v>0</v>
      </c>
      <c r="G73" s="24">
        <f t="shared" ref="G73:G135" si="28">(E73/D73)*100</f>
        <v>100</v>
      </c>
      <c r="H73" s="24">
        <f t="shared" si="27"/>
        <v>53.930924766707832</v>
      </c>
    </row>
    <row r="74" spans="1:10" ht="18" customHeight="1" x14ac:dyDescent="0.25">
      <c r="A74" s="2" t="s">
        <v>3</v>
      </c>
      <c r="B74" s="21">
        <v>395020355</v>
      </c>
      <c r="C74" s="21">
        <v>548323067.37</v>
      </c>
      <c r="D74" s="21">
        <f>1123700+7566800+129741188+11500000+30697876+1906500+94666821+3616070+645353+2603329+3717600+1593400+39605012.73+124670600</f>
        <v>453654249.73000002</v>
      </c>
      <c r="E74" s="21">
        <v>337175679.58999997</v>
      </c>
      <c r="F74" s="21">
        <f t="shared" si="26"/>
        <v>116478570.14000005</v>
      </c>
      <c r="G74" s="24">
        <f t="shared" si="28"/>
        <v>74.324373637120289</v>
      </c>
      <c r="H74" s="24">
        <f t="shared" si="27"/>
        <v>61.492156659985817</v>
      </c>
    </row>
    <row r="75" spans="1:10" s="14" customFormat="1" x14ac:dyDescent="0.25">
      <c r="A75" s="17" t="s">
        <v>15</v>
      </c>
      <c r="B75" s="20">
        <f t="shared" ref="B75:C75" si="29">B76</f>
        <v>292166300</v>
      </c>
      <c r="C75" s="20">
        <f t="shared" si="29"/>
        <v>305292603</v>
      </c>
      <c r="D75" s="20">
        <f>SUM(D76:D76)</f>
        <v>226016757</v>
      </c>
      <c r="E75" s="20">
        <f>SUM(E76:E76)</f>
        <v>200777236.5</v>
      </c>
      <c r="F75" s="20">
        <f t="shared" si="26"/>
        <v>25239520.5</v>
      </c>
      <c r="G75" s="23">
        <f t="shared" si="28"/>
        <v>88.832898571321422</v>
      </c>
      <c r="H75" s="23">
        <f t="shared" si="27"/>
        <v>65.765509719867012</v>
      </c>
    </row>
    <row r="76" spans="1:10" ht="16.5" customHeight="1" x14ac:dyDescent="0.25">
      <c r="A76" s="2" t="s">
        <v>3</v>
      </c>
      <c r="B76" s="21">
        <v>292166300</v>
      </c>
      <c r="C76" s="21">
        <v>305292603</v>
      </c>
      <c r="D76" s="21">
        <v>226016757</v>
      </c>
      <c r="E76" s="21">
        <v>200777236.5</v>
      </c>
      <c r="F76" s="21">
        <f t="shared" si="26"/>
        <v>25239520.5</v>
      </c>
      <c r="G76" s="24">
        <f t="shared" si="28"/>
        <v>88.832898571321422</v>
      </c>
      <c r="H76" s="24">
        <f t="shared" si="27"/>
        <v>65.765509719867012</v>
      </c>
    </row>
    <row r="77" spans="1:10" s="14" customFormat="1" ht="51" x14ac:dyDescent="0.25">
      <c r="A77" s="17" t="s">
        <v>52</v>
      </c>
      <c r="B77" s="20">
        <f t="shared" ref="B77:D77" si="30">B78</f>
        <v>17137600</v>
      </c>
      <c r="C77" s="20">
        <f t="shared" si="30"/>
        <v>44476204</v>
      </c>
      <c r="D77" s="20">
        <f t="shared" si="30"/>
        <v>17137600</v>
      </c>
      <c r="E77" s="20">
        <f>E78</f>
        <v>1426070.42</v>
      </c>
      <c r="F77" s="20">
        <f t="shared" si="26"/>
        <v>15711529.58</v>
      </c>
      <c r="G77" s="23">
        <f t="shared" si="28"/>
        <v>8.3212959807674345</v>
      </c>
      <c r="H77" s="23">
        <f t="shared" si="27"/>
        <v>3.2063672070575091</v>
      </c>
    </row>
    <row r="78" spans="1:10" ht="16.5" customHeight="1" x14ac:dyDescent="0.25">
      <c r="A78" s="2" t="s">
        <v>3</v>
      </c>
      <c r="B78" s="21">
        <v>17137600</v>
      </c>
      <c r="C78" s="21">
        <v>44476204</v>
      </c>
      <c r="D78" s="21">
        <v>17137600</v>
      </c>
      <c r="E78" s="21">
        <v>1426070.42</v>
      </c>
      <c r="F78" s="21">
        <f t="shared" si="26"/>
        <v>15711529.58</v>
      </c>
      <c r="G78" s="24">
        <f t="shared" si="28"/>
        <v>8.3212959807674345</v>
      </c>
      <c r="H78" s="24">
        <f t="shared" si="27"/>
        <v>3.2063672070575091</v>
      </c>
    </row>
    <row r="79" spans="1:10" s="3" customFormat="1" ht="39.75" customHeight="1" x14ac:dyDescent="0.25">
      <c r="A79" s="18" t="s">
        <v>59</v>
      </c>
      <c r="B79" s="20">
        <f>B80+B84</f>
        <v>3613700</v>
      </c>
      <c r="C79" s="20">
        <f>C80+C84</f>
        <v>17255952</v>
      </c>
      <c r="D79" s="20">
        <f t="shared" ref="D79:E79" si="31">D80+D84</f>
        <v>2889714</v>
      </c>
      <c r="E79" s="20">
        <f t="shared" si="31"/>
        <v>2413040.2800000003</v>
      </c>
      <c r="F79" s="20">
        <f t="shared" si="26"/>
        <v>476673.71999999974</v>
      </c>
      <c r="G79" s="23">
        <f t="shared" si="28"/>
        <v>83.504467224092082</v>
      </c>
      <c r="H79" s="23">
        <f t="shared" si="27"/>
        <v>13.983814280429154</v>
      </c>
      <c r="J79" s="25"/>
    </row>
    <row r="80" spans="1:10" s="14" customFormat="1" x14ac:dyDescent="0.25">
      <c r="A80" s="18" t="s">
        <v>2</v>
      </c>
      <c r="B80" s="20">
        <f>SUM(B81:B83)</f>
        <v>3188800</v>
      </c>
      <c r="C80" s="20">
        <f>SUM(C81:C83)</f>
        <v>15919457</v>
      </c>
      <c r="D80" s="20">
        <f>SUM(D81:D83)</f>
        <v>2073219</v>
      </c>
      <c r="E80" s="20">
        <f>SUM(E81:E83)</f>
        <v>2050101.6400000001</v>
      </c>
      <c r="F80" s="20">
        <f t="shared" si="26"/>
        <v>23117.35999999987</v>
      </c>
      <c r="G80" s="23">
        <f t="shared" si="28"/>
        <v>98.88495330208724</v>
      </c>
      <c r="H80" s="23">
        <f t="shared" si="27"/>
        <v>12.877962106370841</v>
      </c>
    </row>
    <row r="81" spans="1:10" x14ac:dyDescent="0.25">
      <c r="A81" s="4" t="s">
        <v>18</v>
      </c>
      <c r="B81" s="21">
        <v>137800</v>
      </c>
      <c r="C81" s="21">
        <v>230065</v>
      </c>
      <c r="D81" s="21">
        <f>51600+22200+44265</f>
        <v>118065</v>
      </c>
      <c r="E81" s="21">
        <v>95960.62</v>
      </c>
      <c r="F81" s="21">
        <f t="shared" si="26"/>
        <v>22104.380000000005</v>
      </c>
      <c r="G81" s="24">
        <f t="shared" si="28"/>
        <v>81.277787659340191</v>
      </c>
      <c r="H81" s="24">
        <f t="shared" si="27"/>
        <v>41.71022102449308</v>
      </c>
    </row>
    <row r="82" spans="1:10" x14ac:dyDescent="0.25">
      <c r="A82" s="2" t="s">
        <v>26</v>
      </c>
      <c r="B82" s="21">
        <v>0</v>
      </c>
      <c r="C82" s="21">
        <v>12482680</v>
      </c>
      <c r="D82" s="21">
        <v>0</v>
      </c>
      <c r="E82" s="21">
        <v>0</v>
      </c>
      <c r="F82" s="21">
        <f t="shared" si="26"/>
        <v>0</v>
      </c>
      <c r="G82" s="24">
        <v>0</v>
      </c>
      <c r="H82" s="24">
        <f t="shared" si="27"/>
        <v>0</v>
      </c>
    </row>
    <row r="83" spans="1:10" ht="15" customHeight="1" x14ac:dyDescent="0.25">
      <c r="A83" s="4" t="s">
        <v>3</v>
      </c>
      <c r="B83" s="21">
        <v>3051000</v>
      </c>
      <c r="C83" s="21">
        <v>3206712</v>
      </c>
      <c r="D83" s="21">
        <v>1955154</v>
      </c>
      <c r="E83" s="21">
        <v>1954141.02</v>
      </c>
      <c r="F83" s="21">
        <f t="shared" si="26"/>
        <v>1012.9799999999814</v>
      </c>
      <c r="G83" s="24">
        <f t="shared" si="28"/>
        <v>99.948189247496629</v>
      </c>
      <c r="H83" s="24">
        <f t="shared" si="27"/>
        <v>60.939087139724421</v>
      </c>
    </row>
    <row r="84" spans="1:10" s="14" customFormat="1" ht="25.5" customHeight="1" x14ac:dyDescent="0.25">
      <c r="A84" s="18" t="s">
        <v>60</v>
      </c>
      <c r="B84" s="20">
        <f>SUM(B85:B88)</f>
        <v>424900</v>
      </c>
      <c r="C84" s="20">
        <f t="shared" ref="C84:E84" si="32">SUM(C85:C88)</f>
        <v>1336495</v>
      </c>
      <c r="D84" s="20">
        <f t="shared" si="32"/>
        <v>816495</v>
      </c>
      <c r="E84" s="20">
        <f t="shared" si="32"/>
        <v>362938.64</v>
      </c>
      <c r="F84" s="20">
        <f t="shared" si="26"/>
        <v>453556.36</v>
      </c>
      <c r="G84" s="23">
        <f t="shared" si="28"/>
        <v>44.450809864114291</v>
      </c>
      <c r="H84" s="23">
        <f t="shared" si="27"/>
        <v>27.156004324744949</v>
      </c>
    </row>
    <row r="85" spans="1:10" ht="15.75" customHeight="1" x14ac:dyDescent="0.25">
      <c r="A85" s="4" t="s">
        <v>18</v>
      </c>
      <c r="B85" s="21">
        <v>177200</v>
      </c>
      <c r="C85" s="21">
        <v>149200</v>
      </c>
      <c r="D85" s="21">
        <f>20000+129200</f>
        <v>149200</v>
      </c>
      <c r="E85" s="21">
        <v>25524.639999999999</v>
      </c>
      <c r="F85" s="21">
        <f t="shared" si="26"/>
        <v>123675.36</v>
      </c>
      <c r="G85" s="24">
        <f t="shared" si="28"/>
        <v>17.107667560321715</v>
      </c>
      <c r="H85" s="24">
        <f t="shared" si="27"/>
        <v>17.107667560321715</v>
      </c>
    </row>
    <row r="86" spans="1:10" ht="25.5" x14ac:dyDescent="0.25">
      <c r="A86" s="2" t="s">
        <v>22</v>
      </c>
      <c r="B86" s="21">
        <v>0</v>
      </c>
      <c r="C86" s="21">
        <v>100000</v>
      </c>
      <c r="D86" s="21">
        <f>100000</f>
        <v>100000</v>
      </c>
      <c r="E86" s="21">
        <v>100000</v>
      </c>
      <c r="F86" s="21">
        <f t="shared" si="26"/>
        <v>0</v>
      </c>
      <c r="G86" s="24">
        <f t="shared" si="28"/>
        <v>100</v>
      </c>
      <c r="H86" s="24">
        <f t="shared" si="27"/>
        <v>100</v>
      </c>
    </row>
    <row r="87" spans="1:10" ht="15.75" customHeight="1" x14ac:dyDescent="0.25">
      <c r="A87" s="11" t="s">
        <v>25</v>
      </c>
      <c r="B87" s="21">
        <v>126443</v>
      </c>
      <c r="C87" s="21">
        <v>276038</v>
      </c>
      <c r="D87" s="21">
        <f>126038</f>
        <v>126038</v>
      </c>
      <c r="E87" s="21">
        <v>126038</v>
      </c>
      <c r="F87" s="21">
        <f t="shared" si="26"/>
        <v>0</v>
      </c>
      <c r="G87" s="24">
        <f t="shared" si="28"/>
        <v>100</v>
      </c>
      <c r="H87" s="24">
        <f t="shared" si="27"/>
        <v>45.65965555467001</v>
      </c>
    </row>
    <row r="88" spans="1:10" ht="15.75" customHeight="1" x14ac:dyDescent="0.25">
      <c r="A88" s="2" t="s">
        <v>4</v>
      </c>
      <c r="B88" s="21">
        <v>121257</v>
      </c>
      <c r="C88" s="21">
        <v>811257</v>
      </c>
      <c r="D88" s="21">
        <f>320000+121257</f>
        <v>441257</v>
      </c>
      <c r="E88" s="21">
        <v>111376</v>
      </c>
      <c r="F88" s="21">
        <f t="shared" si="26"/>
        <v>329881</v>
      </c>
      <c r="G88" s="24">
        <f t="shared" si="28"/>
        <v>25.24061941226995</v>
      </c>
      <c r="H88" s="24">
        <f t="shared" si="27"/>
        <v>13.728818364587299</v>
      </c>
    </row>
    <row r="89" spans="1:10" s="3" customFormat="1" ht="41.25" customHeight="1" x14ac:dyDescent="0.25">
      <c r="A89" s="18" t="s">
        <v>55</v>
      </c>
      <c r="B89" s="20">
        <f>B90+B93</f>
        <v>13063360</v>
      </c>
      <c r="C89" s="20">
        <f>C90+C93</f>
        <v>30770041</v>
      </c>
      <c r="D89" s="20">
        <f>D90+D93</f>
        <v>16307552</v>
      </c>
      <c r="E89" s="20">
        <f>E90+E93</f>
        <v>14330135.700000001</v>
      </c>
      <c r="F89" s="20">
        <f t="shared" si="26"/>
        <v>1977416.2999999989</v>
      </c>
      <c r="G89" s="23">
        <f t="shared" si="28"/>
        <v>87.874229682051606</v>
      </c>
      <c r="H89" s="23">
        <f t="shared" si="27"/>
        <v>46.571714675323314</v>
      </c>
      <c r="J89" s="25"/>
    </row>
    <row r="90" spans="1:10" s="14" customFormat="1" ht="45" customHeight="1" x14ac:dyDescent="0.25">
      <c r="A90" s="17" t="s">
        <v>19</v>
      </c>
      <c r="B90" s="20">
        <f>SUM(B91:B91)</f>
        <v>259400</v>
      </c>
      <c r="C90" s="20">
        <f>SUM(C91:C92)</f>
        <v>10551693</v>
      </c>
      <c r="D90" s="20">
        <f t="shared" ref="D90:E90" si="33">SUM(D91:D92)</f>
        <v>100431</v>
      </c>
      <c r="E90" s="20">
        <f t="shared" si="33"/>
        <v>100430.67</v>
      </c>
      <c r="F90" s="20">
        <f t="shared" si="26"/>
        <v>0.33000000000174623</v>
      </c>
      <c r="G90" s="23">
        <f t="shared" si="28"/>
        <v>99.999671416196193</v>
      </c>
      <c r="H90" s="23">
        <f t="shared" si="27"/>
        <v>0.95179674010606641</v>
      </c>
    </row>
    <row r="91" spans="1:10" x14ac:dyDescent="0.25">
      <c r="A91" s="2" t="s">
        <v>18</v>
      </c>
      <c r="B91" s="21">
        <v>259400</v>
      </c>
      <c r="C91" s="21">
        <v>100431</v>
      </c>
      <c r="D91" s="21">
        <v>100431</v>
      </c>
      <c r="E91" s="21">
        <v>100430.67</v>
      </c>
      <c r="F91" s="21">
        <f t="shared" si="26"/>
        <v>0.33000000000174623</v>
      </c>
      <c r="G91" s="24">
        <f t="shared" si="28"/>
        <v>99.999671416196193</v>
      </c>
      <c r="H91" s="24">
        <f t="shared" si="27"/>
        <v>99.999671416196193</v>
      </c>
    </row>
    <row r="92" spans="1:10" ht="25.5" x14ac:dyDescent="0.25">
      <c r="A92" s="2" t="s">
        <v>24</v>
      </c>
      <c r="B92" s="21">
        <v>0</v>
      </c>
      <c r="C92" s="21">
        <v>10451262</v>
      </c>
      <c r="D92" s="21">
        <v>0</v>
      </c>
      <c r="E92" s="21">
        <v>0</v>
      </c>
      <c r="F92" s="21">
        <f t="shared" si="26"/>
        <v>0</v>
      </c>
      <c r="G92" s="24">
        <v>0</v>
      </c>
      <c r="H92" s="24">
        <f t="shared" si="27"/>
        <v>0</v>
      </c>
    </row>
    <row r="93" spans="1:10" s="14" customFormat="1" ht="25.5" x14ac:dyDescent="0.25">
      <c r="A93" s="17" t="s">
        <v>9</v>
      </c>
      <c r="B93" s="20">
        <f>SUM(B94:B100)</f>
        <v>12803960</v>
      </c>
      <c r="C93" s="20">
        <f>SUM(C94:C100)</f>
        <v>20218348</v>
      </c>
      <c r="D93" s="20">
        <f>SUM(D94:D100)</f>
        <v>16207121</v>
      </c>
      <c r="E93" s="20">
        <f>SUM(E94:E100)</f>
        <v>14229705.030000001</v>
      </c>
      <c r="F93" s="20">
        <f t="shared" si="26"/>
        <v>1977415.9699999988</v>
      </c>
      <c r="G93" s="23">
        <f t="shared" si="28"/>
        <v>87.799091707898043</v>
      </c>
      <c r="H93" s="23">
        <f t="shared" si="27"/>
        <v>70.38015682586925</v>
      </c>
    </row>
    <row r="94" spans="1:10" x14ac:dyDescent="0.25">
      <c r="A94" s="2" t="s">
        <v>18</v>
      </c>
      <c r="B94" s="21">
        <v>176300</v>
      </c>
      <c r="C94" s="21">
        <v>226588</v>
      </c>
      <c r="D94" s="21">
        <v>116600</v>
      </c>
      <c r="E94" s="21">
        <v>74660.460000000006</v>
      </c>
      <c r="F94" s="21">
        <f t="shared" si="26"/>
        <v>41939.539999999994</v>
      </c>
      <c r="G94" s="24">
        <f t="shared" si="28"/>
        <v>64.031269296741002</v>
      </c>
      <c r="H94" s="24">
        <f t="shared" si="27"/>
        <v>32.949873779723553</v>
      </c>
    </row>
    <row r="95" spans="1:10" x14ac:dyDescent="0.25">
      <c r="A95" s="2" t="s">
        <v>26</v>
      </c>
      <c r="B95" s="21">
        <v>139700</v>
      </c>
      <c r="C95" s="21">
        <v>42900</v>
      </c>
      <c r="D95" s="21">
        <v>30934</v>
      </c>
      <c r="E95" s="21">
        <v>30933.279999999999</v>
      </c>
      <c r="F95" s="21">
        <f t="shared" si="26"/>
        <v>0.72000000000116415</v>
      </c>
      <c r="G95" s="24">
        <f t="shared" si="28"/>
        <v>99.99767246395551</v>
      </c>
      <c r="H95" s="24">
        <f t="shared" si="27"/>
        <v>72.105547785547785</v>
      </c>
    </row>
    <row r="96" spans="1:10" ht="26.25" customHeight="1" x14ac:dyDescent="0.25">
      <c r="A96" s="2" t="s">
        <v>22</v>
      </c>
      <c r="B96" s="21">
        <v>9276000</v>
      </c>
      <c r="C96" s="21">
        <v>16389862</v>
      </c>
      <c r="D96" s="21">
        <v>14049424</v>
      </c>
      <c r="E96" s="21">
        <v>12293608.85</v>
      </c>
      <c r="F96" s="21">
        <f t="shared" si="26"/>
        <v>1755815.1500000004</v>
      </c>
      <c r="G96" s="24">
        <f t="shared" si="28"/>
        <v>87.502582668157785</v>
      </c>
      <c r="H96" s="24">
        <f t="shared" si="27"/>
        <v>75.007396950627154</v>
      </c>
    </row>
    <row r="97" spans="1:10" x14ac:dyDescent="0.25">
      <c r="A97" s="11" t="s">
        <v>25</v>
      </c>
      <c r="B97" s="21">
        <v>1150160</v>
      </c>
      <c r="C97" s="21">
        <v>1555917</v>
      </c>
      <c r="D97" s="21">
        <v>678469</v>
      </c>
      <c r="E97" s="21">
        <v>650927.80000000005</v>
      </c>
      <c r="F97" s="21">
        <f t="shared" si="26"/>
        <v>27541.199999999953</v>
      </c>
      <c r="G97" s="24">
        <f t="shared" si="28"/>
        <v>95.940684099052433</v>
      </c>
      <c r="H97" s="24">
        <f t="shared" si="27"/>
        <v>41.835637762168545</v>
      </c>
    </row>
    <row r="98" spans="1:10" x14ac:dyDescent="0.25">
      <c r="A98" s="2" t="s">
        <v>4</v>
      </c>
      <c r="B98" s="21">
        <v>1373200</v>
      </c>
      <c r="C98" s="21">
        <v>1416653</v>
      </c>
      <c r="D98" s="21">
        <v>1039076</v>
      </c>
      <c r="E98" s="21">
        <v>970436.64</v>
      </c>
      <c r="F98" s="21">
        <f t="shared" si="26"/>
        <v>68639.359999999986</v>
      </c>
      <c r="G98" s="24">
        <f t="shared" si="28"/>
        <v>93.394192532596264</v>
      </c>
      <c r="H98" s="24">
        <f t="shared" si="27"/>
        <v>68.502070725858772</v>
      </c>
    </row>
    <row r="99" spans="1:10" ht="25.5" x14ac:dyDescent="0.25">
      <c r="A99" s="2" t="s">
        <v>24</v>
      </c>
      <c r="B99" s="21">
        <v>172800</v>
      </c>
      <c r="C99" s="21">
        <v>172800</v>
      </c>
      <c r="D99" s="21">
        <v>92720</v>
      </c>
      <c r="E99" s="21">
        <v>78020</v>
      </c>
      <c r="F99" s="21">
        <f t="shared" si="26"/>
        <v>14700</v>
      </c>
      <c r="G99" s="24">
        <f t="shared" si="28"/>
        <v>84.145815358067296</v>
      </c>
      <c r="H99" s="24">
        <f t="shared" si="27"/>
        <v>45.150462962962962</v>
      </c>
    </row>
    <row r="100" spans="1:10" ht="18" customHeight="1" x14ac:dyDescent="0.25">
      <c r="A100" s="2" t="s">
        <v>3</v>
      </c>
      <c r="B100" s="21">
        <v>515800</v>
      </c>
      <c r="C100" s="21">
        <v>413628</v>
      </c>
      <c r="D100" s="21">
        <v>199898</v>
      </c>
      <c r="E100" s="21">
        <v>131118</v>
      </c>
      <c r="F100" s="21">
        <f t="shared" si="26"/>
        <v>68780</v>
      </c>
      <c r="G100" s="24">
        <f t="shared" si="28"/>
        <v>65.592452150596799</v>
      </c>
      <c r="H100" s="24">
        <f t="shared" si="27"/>
        <v>31.699498099741795</v>
      </c>
    </row>
    <row r="101" spans="1:10" s="3" customFormat="1" ht="24.75" customHeight="1" x14ac:dyDescent="0.25">
      <c r="A101" s="18" t="s">
        <v>33</v>
      </c>
      <c r="B101" s="20">
        <f>B102+B105+B109+B111+B107</f>
        <v>464186000</v>
      </c>
      <c r="C101" s="20">
        <f>C102+C105+C109+C111+C107</f>
        <v>458309217</v>
      </c>
      <c r="D101" s="20">
        <f t="shared" ref="D101:E101" si="34">D102+D105+D109+D111+D107</f>
        <v>330250361</v>
      </c>
      <c r="E101" s="20">
        <f t="shared" si="34"/>
        <v>307418597.47999996</v>
      </c>
      <c r="F101" s="20">
        <f t="shared" si="26"/>
        <v>22831763.520000041</v>
      </c>
      <c r="G101" s="23">
        <f t="shared" si="28"/>
        <v>93.086528822901101</v>
      </c>
      <c r="H101" s="23">
        <f t="shared" si="27"/>
        <v>67.076677945143743</v>
      </c>
      <c r="J101" s="25"/>
    </row>
    <row r="102" spans="1:10" s="14" customFormat="1" x14ac:dyDescent="0.25">
      <c r="A102" s="18" t="s">
        <v>7</v>
      </c>
      <c r="B102" s="20">
        <f>SUM(B103:B104)</f>
        <v>310926800</v>
      </c>
      <c r="C102" s="20">
        <f>SUM(C103:C104)</f>
        <v>312171720</v>
      </c>
      <c r="D102" s="20">
        <f t="shared" ref="D102:E102" si="35">SUM(D103:D104)</f>
        <v>216087313</v>
      </c>
      <c r="E102" s="20">
        <f t="shared" si="35"/>
        <v>207236686.36999997</v>
      </c>
      <c r="F102" s="20">
        <f t="shared" si="26"/>
        <v>8850626.630000025</v>
      </c>
      <c r="G102" s="23">
        <f t="shared" si="28"/>
        <v>95.904143326545039</v>
      </c>
      <c r="H102" s="23">
        <f t="shared" si="27"/>
        <v>66.385477316779358</v>
      </c>
    </row>
    <row r="103" spans="1:10" x14ac:dyDescent="0.25">
      <c r="A103" s="4" t="s">
        <v>18</v>
      </c>
      <c r="B103" s="21">
        <v>309626800</v>
      </c>
      <c r="C103" s="21">
        <v>311685407</v>
      </c>
      <c r="D103" s="21">
        <f>60031536+155196945+780500</f>
        <v>216008981</v>
      </c>
      <c r="E103" s="21">
        <v>207163759.63999999</v>
      </c>
      <c r="F103" s="21">
        <f t="shared" si="26"/>
        <v>8845221.3600000143</v>
      </c>
      <c r="G103" s="24">
        <f t="shared" si="28"/>
        <v>95.905160369234821</v>
      </c>
      <c r="H103" s="24">
        <f t="shared" si="27"/>
        <v>66.465658958489499</v>
      </c>
    </row>
    <row r="104" spans="1:10" ht="25.5" x14ac:dyDescent="0.25">
      <c r="A104" s="2" t="s">
        <v>24</v>
      </c>
      <c r="B104" s="21">
        <v>1300000</v>
      </c>
      <c r="C104" s="21">
        <v>486313</v>
      </c>
      <c r="D104" s="21">
        <v>78332</v>
      </c>
      <c r="E104" s="21">
        <v>72926.73</v>
      </c>
      <c r="F104" s="21">
        <f t="shared" si="26"/>
        <v>5405.2700000000041</v>
      </c>
      <c r="G104" s="24">
        <f t="shared" si="28"/>
        <v>93.099537864474286</v>
      </c>
      <c r="H104" s="24">
        <f t="shared" si="27"/>
        <v>14.995842183943262</v>
      </c>
    </row>
    <row r="105" spans="1:10" s="14" customFormat="1" x14ac:dyDescent="0.25">
      <c r="A105" s="18" t="s">
        <v>20</v>
      </c>
      <c r="B105" s="20">
        <f>SUM(B106:B106)</f>
        <v>98884300</v>
      </c>
      <c r="C105" s="20">
        <f>SUM(C106:C106)</f>
        <v>88172528</v>
      </c>
      <c r="D105" s="20">
        <f>SUM(D106:D106)</f>
        <v>70853642</v>
      </c>
      <c r="E105" s="20">
        <f>SUM(E106:E106)</f>
        <v>60000472.310000002</v>
      </c>
      <c r="F105" s="20">
        <f t="shared" si="26"/>
        <v>10853169.689999998</v>
      </c>
      <c r="G105" s="23">
        <f t="shared" si="28"/>
        <v>84.682269840130459</v>
      </c>
      <c r="H105" s="23">
        <f t="shared" si="27"/>
        <v>68.048941854088625</v>
      </c>
    </row>
    <row r="106" spans="1:10" x14ac:dyDescent="0.25">
      <c r="A106" s="4" t="s">
        <v>18</v>
      </c>
      <c r="B106" s="21">
        <v>98884300</v>
      </c>
      <c r="C106" s="21">
        <v>88172528</v>
      </c>
      <c r="D106" s="21">
        <v>70853642</v>
      </c>
      <c r="E106" s="21">
        <v>60000472.310000002</v>
      </c>
      <c r="F106" s="21">
        <f t="shared" si="26"/>
        <v>10853169.689999998</v>
      </c>
      <c r="G106" s="24">
        <f t="shared" si="28"/>
        <v>84.682269840130459</v>
      </c>
      <c r="H106" s="24">
        <f t="shared" si="27"/>
        <v>68.048941854088625</v>
      </c>
    </row>
    <row r="107" spans="1:10" s="3" customFormat="1" x14ac:dyDescent="0.25">
      <c r="A107" s="18" t="s">
        <v>69</v>
      </c>
      <c r="B107" s="20">
        <f>B108</f>
        <v>0</v>
      </c>
      <c r="C107" s="20">
        <f t="shared" ref="C107:E107" si="36">C108</f>
        <v>2416000</v>
      </c>
      <c r="D107" s="20">
        <f t="shared" si="36"/>
        <v>2416000</v>
      </c>
      <c r="E107" s="20">
        <f t="shared" si="36"/>
        <v>2077262</v>
      </c>
      <c r="F107" s="20">
        <f t="shared" si="26"/>
        <v>338738</v>
      </c>
      <c r="G107" s="23">
        <f t="shared" si="28"/>
        <v>85.979387417218547</v>
      </c>
      <c r="H107" s="23">
        <f t="shared" si="27"/>
        <v>85.979387417218547</v>
      </c>
    </row>
    <row r="108" spans="1:10" x14ac:dyDescent="0.25">
      <c r="A108" s="2" t="s">
        <v>26</v>
      </c>
      <c r="B108" s="21">
        <v>0</v>
      </c>
      <c r="C108" s="21">
        <v>2416000</v>
      </c>
      <c r="D108" s="21">
        <v>2416000</v>
      </c>
      <c r="E108" s="21">
        <v>2077262</v>
      </c>
      <c r="F108" s="21">
        <f t="shared" si="26"/>
        <v>338738</v>
      </c>
      <c r="G108" s="24">
        <f t="shared" si="28"/>
        <v>85.979387417218547</v>
      </c>
      <c r="H108" s="24">
        <f t="shared" si="27"/>
        <v>85.979387417218547</v>
      </c>
    </row>
    <row r="109" spans="1:10" s="14" customFormat="1" x14ac:dyDescent="0.25">
      <c r="A109" s="18" t="s">
        <v>8</v>
      </c>
      <c r="B109" s="20">
        <f t="shared" ref="B109:D109" si="37">B110</f>
        <v>6329300</v>
      </c>
      <c r="C109" s="20">
        <f t="shared" si="37"/>
        <v>6329300</v>
      </c>
      <c r="D109" s="20">
        <f t="shared" si="37"/>
        <v>6329300</v>
      </c>
      <c r="E109" s="20">
        <f>E110</f>
        <v>6329299.9900000002</v>
      </c>
      <c r="F109" s="20">
        <f t="shared" si="26"/>
        <v>9.9999997764825821E-3</v>
      </c>
      <c r="G109" s="23">
        <f t="shared" si="28"/>
        <v>99.999999842004655</v>
      </c>
      <c r="H109" s="23">
        <f t="shared" si="27"/>
        <v>99.999999842004655</v>
      </c>
    </row>
    <row r="110" spans="1:10" x14ac:dyDescent="0.25">
      <c r="A110" s="4" t="s">
        <v>18</v>
      </c>
      <c r="B110" s="21">
        <v>6329300</v>
      </c>
      <c r="C110" s="21">
        <v>6329300</v>
      </c>
      <c r="D110" s="21">
        <v>6329300</v>
      </c>
      <c r="E110" s="21">
        <v>6329299.9900000002</v>
      </c>
      <c r="F110" s="21">
        <f t="shared" si="26"/>
        <v>9.9999997764825821E-3</v>
      </c>
      <c r="G110" s="24">
        <f t="shared" si="28"/>
        <v>99.999999842004655</v>
      </c>
      <c r="H110" s="24">
        <f t="shared" si="27"/>
        <v>99.999999842004655</v>
      </c>
    </row>
    <row r="111" spans="1:10" s="14" customFormat="1" ht="38.25" x14ac:dyDescent="0.25">
      <c r="A111" s="18" t="s">
        <v>21</v>
      </c>
      <c r="B111" s="20">
        <f>B112+B113</f>
        <v>48045600</v>
      </c>
      <c r="C111" s="20">
        <f>C112+C113</f>
        <v>49219669</v>
      </c>
      <c r="D111" s="20">
        <f t="shared" ref="D111:E111" si="38">D112+D113</f>
        <v>34564106</v>
      </c>
      <c r="E111" s="20">
        <f t="shared" si="38"/>
        <v>31774876.810000002</v>
      </c>
      <c r="F111" s="20">
        <f t="shared" si="26"/>
        <v>2789229.1899999976</v>
      </c>
      <c r="G111" s="23">
        <f t="shared" si="28"/>
        <v>91.93027243348925</v>
      </c>
      <c r="H111" s="23">
        <f t="shared" si="27"/>
        <v>64.557274470903096</v>
      </c>
    </row>
    <row r="112" spans="1:10" x14ac:dyDescent="0.25">
      <c r="A112" s="4" t="s">
        <v>18</v>
      </c>
      <c r="B112" s="21">
        <v>24061700</v>
      </c>
      <c r="C112" s="21">
        <v>24628478</v>
      </c>
      <c r="D112" s="21">
        <f>12042921+200000+5897500</f>
        <v>18140421</v>
      </c>
      <c r="E112" s="21">
        <v>16518326.01</v>
      </c>
      <c r="F112" s="21">
        <f t="shared" si="26"/>
        <v>1622094.9900000002</v>
      </c>
      <c r="G112" s="24">
        <f t="shared" si="28"/>
        <v>91.058118276306814</v>
      </c>
      <c r="H112" s="24">
        <f t="shared" si="27"/>
        <v>67.070023612502567</v>
      </c>
    </row>
    <row r="113" spans="1:10" x14ac:dyDescent="0.25">
      <c r="A113" s="2" t="s">
        <v>26</v>
      </c>
      <c r="B113" s="21">
        <v>23983900</v>
      </c>
      <c r="C113" s="21">
        <v>24591191</v>
      </c>
      <c r="D113" s="21">
        <v>16423685</v>
      </c>
      <c r="E113" s="21">
        <v>15256550.800000001</v>
      </c>
      <c r="F113" s="21">
        <f t="shared" si="26"/>
        <v>1167134.1999999993</v>
      </c>
      <c r="G113" s="24">
        <f t="shared" si="28"/>
        <v>92.893591176401642</v>
      </c>
      <c r="H113" s="24">
        <f t="shared" si="27"/>
        <v>62.04071531143002</v>
      </c>
    </row>
    <row r="114" spans="1:10" s="3" customFormat="1" ht="28.5" customHeight="1" x14ac:dyDescent="0.25">
      <c r="A114" s="17" t="s">
        <v>34</v>
      </c>
      <c r="B114" s="20">
        <f>B115+B117+B121</f>
        <v>554712800</v>
      </c>
      <c r="C114" s="20">
        <f>C115+C117+C121</f>
        <v>691138285</v>
      </c>
      <c r="D114" s="20">
        <f t="shared" ref="D114:E114" si="39">D115+D117+D121</f>
        <v>535203061</v>
      </c>
      <c r="E114" s="20">
        <f t="shared" si="39"/>
        <v>432537032.28000003</v>
      </c>
      <c r="F114" s="20">
        <f t="shared" si="26"/>
        <v>102666028.71999997</v>
      </c>
      <c r="G114" s="23">
        <f t="shared" si="28"/>
        <v>80.817368920092932</v>
      </c>
      <c r="H114" s="23">
        <f t="shared" si="27"/>
        <v>62.58328350020431</v>
      </c>
      <c r="J114" s="25"/>
    </row>
    <row r="115" spans="1:10" s="14" customFormat="1" x14ac:dyDescent="0.25">
      <c r="A115" s="17" t="s">
        <v>10</v>
      </c>
      <c r="B115" s="20">
        <f t="shared" ref="B115:D115" si="40">B116</f>
        <v>297978400</v>
      </c>
      <c r="C115" s="20">
        <f t="shared" si="40"/>
        <v>301606666</v>
      </c>
      <c r="D115" s="20">
        <f t="shared" si="40"/>
        <v>205063913</v>
      </c>
      <c r="E115" s="20">
        <f>E116</f>
        <v>200521420.13999999</v>
      </c>
      <c r="F115" s="20">
        <f t="shared" si="26"/>
        <v>4542492.8600000143</v>
      </c>
      <c r="G115" s="23">
        <f t="shared" si="28"/>
        <v>97.784840446305139</v>
      </c>
      <c r="H115" s="23">
        <f t="shared" si="27"/>
        <v>66.484412562685208</v>
      </c>
    </row>
    <row r="116" spans="1:10" ht="17.25" customHeight="1" x14ac:dyDescent="0.25">
      <c r="A116" s="2" t="s">
        <v>3</v>
      </c>
      <c r="B116" s="21">
        <v>297978400</v>
      </c>
      <c r="C116" s="21">
        <v>301606666</v>
      </c>
      <c r="D116" s="21">
        <v>205063913</v>
      </c>
      <c r="E116" s="21">
        <v>200521420.13999999</v>
      </c>
      <c r="F116" s="21">
        <f t="shared" si="26"/>
        <v>4542492.8600000143</v>
      </c>
      <c r="G116" s="24">
        <f t="shared" si="28"/>
        <v>97.784840446305139</v>
      </c>
      <c r="H116" s="24">
        <f t="shared" si="27"/>
        <v>66.484412562685208</v>
      </c>
    </row>
    <row r="117" spans="1:10" s="14" customFormat="1" x14ac:dyDescent="0.25">
      <c r="A117" s="17" t="s">
        <v>11</v>
      </c>
      <c r="B117" s="20">
        <f t="shared" ref="B117" si="41">SUM(B119:B120)</f>
        <v>236470800</v>
      </c>
      <c r="C117" s="20">
        <f>SUM(C118:C120)</f>
        <v>350859421</v>
      </c>
      <c r="D117" s="20">
        <f t="shared" ref="D117:E117" si="42">SUM(D118:D120)</f>
        <v>305238090</v>
      </c>
      <c r="E117" s="20">
        <f t="shared" si="42"/>
        <v>223964567.22</v>
      </c>
      <c r="F117" s="20">
        <f t="shared" si="26"/>
        <v>81273522.780000001</v>
      </c>
      <c r="G117" s="23">
        <f t="shared" si="28"/>
        <v>73.373728429502364</v>
      </c>
      <c r="H117" s="23">
        <f t="shared" si="27"/>
        <v>63.833134815553386</v>
      </c>
    </row>
    <row r="118" spans="1:10" s="27" customFormat="1" x14ac:dyDescent="0.25">
      <c r="A118" s="2" t="s">
        <v>26</v>
      </c>
      <c r="B118" s="21">
        <v>0</v>
      </c>
      <c r="C118" s="21">
        <v>9684782</v>
      </c>
      <c r="D118" s="21">
        <v>0</v>
      </c>
      <c r="E118" s="21">
        <v>0</v>
      </c>
      <c r="F118" s="21">
        <f t="shared" si="26"/>
        <v>0</v>
      </c>
      <c r="G118" s="24">
        <v>0</v>
      </c>
      <c r="H118" s="24">
        <f t="shared" si="27"/>
        <v>0</v>
      </c>
    </row>
    <row r="119" spans="1:10" ht="25.5" x14ac:dyDescent="0.25">
      <c r="A119" s="2" t="s">
        <v>24</v>
      </c>
      <c r="B119" s="21">
        <v>0</v>
      </c>
      <c r="C119" s="21">
        <v>5695950</v>
      </c>
      <c r="D119" s="21">
        <f>5666673</f>
        <v>5666673</v>
      </c>
      <c r="E119" s="21">
        <v>4280826.95</v>
      </c>
      <c r="F119" s="21">
        <f t="shared" si="26"/>
        <v>1385846.0499999998</v>
      </c>
      <c r="G119" s="24">
        <f t="shared" si="28"/>
        <v>75.543920568559358</v>
      </c>
      <c r="H119" s="24">
        <f t="shared" si="27"/>
        <v>75.155627243918929</v>
      </c>
    </row>
    <row r="120" spans="1:10" ht="14.25" customHeight="1" x14ac:dyDescent="0.25">
      <c r="A120" s="2" t="s">
        <v>3</v>
      </c>
      <c r="B120" s="21">
        <v>236470800</v>
      </c>
      <c r="C120" s="21">
        <v>335478689</v>
      </c>
      <c r="D120" s="21">
        <f>105494590+194076827</f>
        <v>299571417</v>
      </c>
      <c r="E120" s="21">
        <v>219683740.27000001</v>
      </c>
      <c r="F120" s="21">
        <f t="shared" si="26"/>
        <v>79887676.729999989</v>
      </c>
      <c r="G120" s="24">
        <f t="shared" si="28"/>
        <v>73.33267721933565</v>
      </c>
      <c r="H120" s="24">
        <f t="shared" si="27"/>
        <v>65.48366482676937</v>
      </c>
    </row>
    <row r="121" spans="1:10" s="14" customFormat="1" ht="14.25" customHeight="1" x14ac:dyDescent="0.25">
      <c r="A121" s="17" t="s">
        <v>53</v>
      </c>
      <c r="B121" s="20">
        <f>B123</f>
        <v>20263600</v>
      </c>
      <c r="C121" s="20">
        <f>SUM(C122:C123)</f>
        <v>38672198</v>
      </c>
      <c r="D121" s="20">
        <f>SUM(D122:D123)</f>
        <v>24901058</v>
      </c>
      <c r="E121" s="20">
        <f>SUM(E122:E123)</f>
        <v>8051044.9199999999</v>
      </c>
      <c r="F121" s="20">
        <f t="shared" si="26"/>
        <v>16850013.079999998</v>
      </c>
      <c r="G121" s="23">
        <f t="shared" si="28"/>
        <v>32.332139943612034</v>
      </c>
      <c r="H121" s="23">
        <f t="shared" si="27"/>
        <v>20.81868974708911</v>
      </c>
    </row>
    <row r="122" spans="1:10" ht="26.25" customHeight="1" x14ac:dyDescent="0.25">
      <c r="A122" s="2" t="s">
        <v>24</v>
      </c>
      <c r="B122" s="21">
        <v>0</v>
      </c>
      <c r="C122" s="21">
        <v>1440681</v>
      </c>
      <c r="D122" s="21">
        <v>1438481</v>
      </c>
      <c r="E122" s="21">
        <v>0</v>
      </c>
      <c r="F122" s="21">
        <f t="shared" si="26"/>
        <v>1438481</v>
      </c>
      <c r="G122" s="24">
        <f t="shared" si="28"/>
        <v>0</v>
      </c>
      <c r="H122" s="24">
        <f t="shared" si="27"/>
        <v>0</v>
      </c>
    </row>
    <row r="123" spans="1:10" ht="14.25" customHeight="1" x14ac:dyDescent="0.25">
      <c r="A123" s="2" t="s">
        <v>3</v>
      </c>
      <c r="B123" s="21">
        <v>20263600</v>
      </c>
      <c r="C123" s="21">
        <v>37231517</v>
      </c>
      <c r="D123" s="21">
        <f>4179000+17492577+1791000</f>
        <v>23462577</v>
      </c>
      <c r="E123" s="21">
        <v>8051044.9199999999</v>
      </c>
      <c r="F123" s="21">
        <f t="shared" si="26"/>
        <v>15411532.08</v>
      </c>
      <c r="G123" s="24">
        <f t="shared" si="28"/>
        <v>34.31441022015612</v>
      </c>
      <c r="H123" s="24">
        <f t="shared" si="27"/>
        <v>21.624273112481557</v>
      </c>
    </row>
    <row r="124" spans="1:10" s="3" customFormat="1" ht="27.75" customHeight="1" x14ac:dyDescent="0.25">
      <c r="A124" s="18" t="s">
        <v>35</v>
      </c>
      <c r="B124" s="20">
        <f>B125+B127</f>
        <v>70295700</v>
      </c>
      <c r="C124" s="20">
        <f>C125+C127</f>
        <v>77791149</v>
      </c>
      <c r="D124" s="20">
        <f t="shared" ref="D124:E124" si="43">D125+D127</f>
        <v>51392999</v>
      </c>
      <c r="E124" s="20">
        <f t="shared" si="43"/>
        <v>49694231.380000003</v>
      </c>
      <c r="F124" s="20">
        <f t="shared" si="26"/>
        <v>1698767.6199999973</v>
      </c>
      <c r="G124" s="23">
        <f t="shared" si="28"/>
        <v>96.694554408081927</v>
      </c>
      <c r="H124" s="23">
        <f t="shared" si="27"/>
        <v>63.881600951799797</v>
      </c>
      <c r="J124" s="25"/>
    </row>
    <row r="125" spans="1:10" s="14" customFormat="1" x14ac:dyDescent="0.25">
      <c r="A125" s="18" t="s">
        <v>5</v>
      </c>
      <c r="B125" s="20">
        <f t="shared" ref="B125:D125" si="44">B126</f>
        <v>70281900</v>
      </c>
      <c r="C125" s="20">
        <f t="shared" si="44"/>
        <v>77777349</v>
      </c>
      <c r="D125" s="20">
        <f t="shared" si="44"/>
        <v>51380947</v>
      </c>
      <c r="E125" s="20">
        <f>E126</f>
        <v>49682875.18</v>
      </c>
      <c r="F125" s="20">
        <f t="shared" si="26"/>
        <v>1698071.8200000003</v>
      </c>
      <c r="G125" s="23">
        <f t="shared" si="28"/>
        <v>96.695133275764661</v>
      </c>
      <c r="H125" s="23">
        <f t="shared" si="27"/>
        <v>63.878334526418477</v>
      </c>
    </row>
    <row r="126" spans="1:10" x14ac:dyDescent="0.25">
      <c r="A126" s="4" t="s">
        <v>6</v>
      </c>
      <c r="B126" s="21">
        <v>70281900</v>
      </c>
      <c r="C126" s="21">
        <v>77777349</v>
      </c>
      <c r="D126" s="21">
        <v>51380947</v>
      </c>
      <c r="E126" s="21">
        <v>49682875.18</v>
      </c>
      <c r="F126" s="21">
        <f t="shared" si="26"/>
        <v>1698071.8200000003</v>
      </c>
      <c r="G126" s="24">
        <f t="shared" si="28"/>
        <v>96.695133275764661</v>
      </c>
      <c r="H126" s="24">
        <f t="shared" si="27"/>
        <v>63.878334526418477</v>
      </c>
    </row>
    <row r="127" spans="1:10" s="14" customFormat="1" x14ac:dyDescent="0.25">
      <c r="A127" s="18" t="s">
        <v>61</v>
      </c>
      <c r="B127" s="20">
        <f>B128</f>
        <v>13800</v>
      </c>
      <c r="C127" s="20">
        <f>C128</f>
        <v>13800</v>
      </c>
      <c r="D127" s="20">
        <f t="shared" ref="D127:E127" si="45">D128</f>
        <v>12052</v>
      </c>
      <c r="E127" s="20">
        <f t="shared" si="45"/>
        <v>11356.2</v>
      </c>
      <c r="F127" s="20">
        <f t="shared" si="26"/>
        <v>695.79999999999927</v>
      </c>
      <c r="G127" s="23">
        <f t="shared" si="28"/>
        <v>94.226684367739793</v>
      </c>
      <c r="H127" s="23">
        <f t="shared" si="27"/>
        <v>82.291304347826085</v>
      </c>
    </row>
    <row r="128" spans="1:10" x14ac:dyDescent="0.25">
      <c r="A128" s="4" t="s">
        <v>6</v>
      </c>
      <c r="B128" s="21">
        <v>13800</v>
      </c>
      <c r="C128" s="21">
        <v>13800</v>
      </c>
      <c r="D128" s="21">
        <v>12052</v>
      </c>
      <c r="E128" s="21">
        <v>11356.2</v>
      </c>
      <c r="F128" s="21">
        <f t="shared" si="26"/>
        <v>695.79999999999927</v>
      </c>
      <c r="G128" s="24">
        <f t="shared" si="28"/>
        <v>94.226684367739793</v>
      </c>
      <c r="H128" s="24">
        <f t="shared" si="27"/>
        <v>82.291304347826085</v>
      </c>
    </row>
    <row r="129" spans="1:8" s="3" customFormat="1" ht="28.5" customHeight="1" x14ac:dyDescent="0.25">
      <c r="A129" s="18" t="s">
        <v>36</v>
      </c>
      <c r="B129" s="20">
        <f>SUM(B130:B131)</f>
        <v>53302200</v>
      </c>
      <c r="C129" s="20">
        <f>SUM(C130:C131)</f>
        <v>76115618</v>
      </c>
      <c r="D129" s="20">
        <f>SUM(D130:D131)</f>
        <v>51254212</v>
      </c>
      <c r="E129" s="20">
        <f>SUM(E130:E131)</f>
        <v>44673939.060000002</v>
      </c>
      <c r="F129" s="20">
        <f t="shared" si="26"/>
        <v>6580272.9399999976</v>
      </c>
      <c r="G129" s="23">
        <f t="shared" si="28"/>
        <v>87.161498180871462</v>
      </c>
      <c r="H129" s="23">
        <f t="shared" si="27"/>
        <v>58.692210920497288</v>
      </c>
    </row>
    <row r="130" spans="1:8" x14ac:dyDescent="0.25">
      <c r="A130" s="2" t="s">
        <v>26</v>
      </c>
      <c r="B130" s="21">
        <v>53302200</v>
      </c>
      <c r="C130" s="21">
        <v>75043436</v>
      </c>
      <c r="D130" s="21">
        <f>10227115+39954915</f>
        <v>50182030</v>
      </c>
      <c r="E130" s="21">
        <v>44088939.060000002</v>
      </c>
      <c r="F130" s="21">
        <f t="shared" si="26"/>
        <v>6093090.9399999976</v>
      </c>
      <c r="G130" s="24">
        <f t="shared" si="28"/>
        <v>87.858022204362811</v>
      </c>
      <c r="H130" s="24">
        <f t="shared" si="27"/>
        <v>58.751226503008205</v>
      </c>
    </row>
    <row r="131" spans="1:8" ht="25.5" x14ac:dyDescent="0.25">
      <c r="A131" s="2" t="s">
        <v>24</v>
      </c>
      <c r="B131" s="21">
        <v>0</v>
      </c>
      <c r="C131" s="21">
        <v>1072182</v>
      </c>
      <c r="D131" s="21">
        <v>1072182</v>
      </c>
      <c r="E131" s="21">
        <v>585000</v>
      </c>
      <c r="F131" s="21">
        <f t="shared" si="26"/>
        <v>487182</v>
      </c>
      <c r="G131" s="24">
        <f t="shared" si="28"/>
        <v>54.561632260194628</v>
      </c>
      <c r="H131" s="24">
        <f t="shared" si="27"/>
        <v>54.561632260194628</v>
      </c>
    </row>
    <row r="132" spans="1:8" s="3" customFormat="1" ht="41.25" customHeight="1" x14ac:dyDescent="0.25">
      <c r="A132" s="18" t="s">
        <v>37</v>
      </c>
      <c r="B132" s="22">
        <f>B133+B137</f>
        <v>660000</v>
      </c>
      <c r="C132" s="20">
        <f>C133+C137</f>
        <v>660000</v>
      </c>
      <c r="D132" s="20">
        <f t="shared" ref="D132:E132" si="46">D133+D137</f>
        <v>451100</v>
      </c>
      <c r="E132" s="20">
        <f t="shared" si="46"/>
        <v>421906.5</v>
      </c>
      <c r="F132" s="20">
        <f t="shared" si="26"/>
        <v>29193.5</v>
      </c>
      <c r="G132" s="23">
        <f t="shared" si="28"/>
        <v>93.528375083130129</v>
      </c>
      <c r="H132" s="23">
        <f t="shared" si="27"/>
        <v>63.92522727272727</v>
      </c>
    </row>
    <row r="133" spans="1:8" s="14" customFormat="1" ht="69" customHeight="1" x14ac:dyDescent="0.25">
      <c r="A133" s="18" t="s">
        <v>63</v>
      </c>
      <c r="B133" s="20">
        <f>SUM(B134:B136)</f>
        <v>260150</v>
      </c>
      <c r="C133" s="20">
        <f>SUM(C134:C136)</f>
        <v>259900</v>
      </c>
      <c r="D133" s="20">
        <f>SUM(D134:D136)</f>
        <v>171000</v>
      </c>
      <c r="E133" s="20">
        <f>SUM(E134:E136)</f>
        <v>154556.5</v>
      </c>
      <c r="F133" s="20">
        <f t="shared" si="26"/>
        <v>16443.5</v>
      </c>
      <c r="G133" s="23">
        <f t="shared" si="28"/>
        <v>90.383918128654969</v>
      </c>
      <c r="H133" s="23">
        <f t="shared" si="27"/>
        <v>59.467679876875721</v>
      </c>
    </row>
    <row r="134" spans="1:8" x14ac:dyDescent="0.25">
      <c r="A134" s="4" t="s">
        <v>18</v>
      </c>
      <c r="B134" s="21">
        <v>104500</v>
      </c>
      <c r="C134" s="21">
        <v>104500</v>
      </c>
      <c r="D134" s="21">
        <v>104500</v>
      </c>
      <c r="E134" s="21">
        <v>104494</v>
      </c>
      <c r="F134" s="21">
        <f t="shared" si="26"/>
        <v>6</v>
      </c>
      <c r="G134" s="24">
        <f t="shared" si="28"/>
        <v>99.994258373205753</v>
      </c>
      <c r="H134" s="24">
        <f t="shared" si="27"/>
        <v>99.994258373205753</v>
      </c>
    </row>
    <row r="135" spans="1:8" ht="15.75" customHeight="1" x14ac:dyDescent="0.25">
      <c r="A135" s="4" t="s">
        <v>22</v>
      </c>
      <c r="B135" s="21">
        <v>66750</v>
      </c>
      <c r="C135" s="21">
        <v>66500</v>
      </c>
      <c r="D135" s="21">
        <f>26600+39900</f>
        <v>66500</v>
      </c>
      <c r="E135" s="21">
        <f>20025+30037.5</f>
        <v>50062.5</v>
      </c>
      <c r="F135" s="21">
        <f t="shared" si="26"/>
        <v>16437.5</v>
      </c>
      <c r="G135" s="24">
        <f t="shared" si="28"/>
        <v>75.281954887218049</v>
      </c>
      <c r="H135" s="24">
        <f t="shared" si="27"/>
        <v>75.281954887218049</v>
      </c>
    </row>
    <row r="136" spans="1:8" x14ac:dyDescent="0.25">
      <c r="A136" s="11" t="s">
        <v>25</v>
      </c>
      <c r="B136" s="21">
        <v>88900</v>
      </c>
      <c r="C136" s="21">
        <v>88900</v>
      </c>
      <c r="D136" s="21">
        <v>0</v>
      </c>
      <c r="E136" s="21">
        <v>0</v>
      </c>
      <c r="F136" s="21">
        <f t="shared" ref="F136:F147" si="47">D136-E136</f>
        <v>0</v>
      </c>
      <c r="G136" s="24">
        <v>0</v>
      </c>
      <c r="H136" s="24">
        <f t="shared" ref="H136:H147" si="48">(E136/C136)*100</f>
        <v>0</v>
      </c>
    </row>
    <row r="137" spans="1:8" s="14" customFormat="1" ht="25.5" x14ac:dyDescent="0.25">
      <c r="A137" s="19" t="s">
        <v>54</v>
      </c>
      <c r="B137" s="20">
        <f>B138</f>
        <v>399850</v>
      </c>
      <c r="C137" s="20">
        <f>C138</f>
        <v>400100</v>
      </c>
      <c r="D137" s="20">
        <f>D138</f>
        <v>280100</v>
      </c>
      <c r="E137" s="20">
        <f t="shared" ref="E137" si="49">E138</f>
        <v>267350</v>
      </c>
      <c r="F137" s="20">
        <f t="shared" si="47"/>
        <v>12750</v>
      </c>
      <c r="G137" s="23">
        <f t="shared" ref="G137:G147" si="50">(E137/D137)*100</f>
        <v>95.448054266333443</v>
      </c>
      <c r="H137" s="23">
        <f t="shared" si="48"/>
        <v>66.820794801299684</v>
      </c>
    </row>
    <row r="138" spans="1:8" ht="25.5" x14ac:dyDescent="0.25">
      <c r="A138" s="4" t="s">
        <v>22</v>
      </c>
      <c r="B138" s="21">
        <v>399850</v>
      </c>
      <c r="C138" s="21">
        <v>400100</v>
      </c>
      <c r="D138" s="21">
        <v>280100</v>
      </c>
      <c r="E138" s="21">
        <v>267350</v>
      </c>
      <c r="F138" s="21">
        <f t="shared" si="47"/>
        <v>12750</v>
      </c>
      <c r="G138" s="24">
        <f t="shared" si="50"/>
        <v>95.448054266333443</v>
      </c>
      <c r="H138" s="24">
        <f t="shared" si="48"/>
        <v>66.820794801299684</v>
      </c>
    </row>
    <row r="139" spans="1:8" s="3" customFormat="1" x14ac:dyDescent="0.25">
      <c r="A139" s="19" t="s">
        <v>62</v>
      </c>
      <c r="B139" s="20">
        <f>SUM(B140:B142)</f>
        <v>1596800</v>
      </c>
      <c r="C139" s="20">
        <f>SUM(C140:C143)</f>
        <v>10716001</v>
      </c>
      <c r="D139" s="20">
        <f>SUM(D140:D143)</f>
        <v>10700801</v>
      </c>
      <c r="E139" s="20">
        <f>SUM(E140:E143)</f>
        <v>9501182.5500000007</v>
      </c>
      <c r="F139" s="20">
        <f t="shared" si="47"/>
        <v>1199618.4499999993</v>
      </c>
      <c r="G139" s="23">
        <f t="shared" si="50"/>
        <v>88.789451836362531</v>
      </c>
      <c r="H139" s="23">
        <f t="shared" si="48"/>
        <v>88.663509363241005</v>
      </c>
    </row>
    <row r="140" spans="1:8" ht="25.5" x14ac:dyDescent="0.25">
      <c r="A140" s="4" t="s">
        <v>22</v>
      </c>
      <c r="B140" s="21">
        <v>500000</v>
      </c>
      <c r="C140" s="21">
        <v>9205771</v>
      </c>
      <c r="D140" s="21">
        <f>30000+9175771</f>
        <v>9205771</v>
      </c>
      <c r="E140" s="21">
        <v>8013920.5499999998</v>
      </c>
      <c r="F140" s="21">
        <f t="shared" si="47"/>
        <v>1191850.4500000002</v>
      </c>
      <c r="G140" s="24">
        <f t="shared" si="50"/>
        <v>87.053225091086887</v>
      </c>
      <c r="H140" s="24">
        <f t="shared" si="48"/>
        <v>87.053225091086887</v>
      </c>
    </row>
    <row r="141" spans="1:8" x14ac:dyDescent="0.25">
      <c r="A141" s="11" t="s">
        <v>25</v>
      </c>
      <c r="B141" s="21">
        <v>596800</v>
      </c>
      <c r="C141" s="21">
        <v>910930</v>
      </c>
      <c r="D141" s="21">
        <f>33860+871870</f>
        <v>905730</v>
      </c>
      <c r="E141" s="21">
        <v>903962</v>
      </c>
      <c r="F141" s="21">
        <f t="shared" si="47"/>
        <v>1768</v>
      </c>
      <c r="G141" s="24">
        <f t="shared" si="50"/>
        <v>99.804798339460987</v>
      </c>
      <c r="H141" s="24">
        <f t="shared" si="48"/>
        <v>99.23506745853139</v>
      </c>
    </row>
    <row r="142" spans="1:8" x14ac:dyDescent="0.25">
      <c r="A142" s="2" t="s">
        <v>4</v>
      </c>
      <c r="B142" s="21">
        <v>500000</v>
      </c>
      <c r="C142" s="21">
        <v>500000</v>
      </c>
      <c r="D142" s="21">
        <v>490000</v>
      </c>
      <c r="E142" s="21">
        <v>490000</v>
      </c>
      <c r="F142" s="21">
        <f t="shared" si="47"/>
        <v>0</v>
      </c>
      <c r="G142" s="24">
        <f t="shared" si="50"/>
        <v>100</v>
      </c>
      <c r="H142" s="24">
        <f t="shared" si="48"/>
        <v>98</v>
      </c>
    </row>
    <row r="143" spans="1:8" ht="19.5" customHeight="1" x14ac:dyDescent="0.25">
      <c r="A143" s="2" t="s">
        <v>3</v>
      </c>
      <c r="B143" s="21">
        <v>0</v>
      </c>
      <c r="C143" s="21">
        <v>99300</v>
      </c>
      <c r="D143" s="21">
        <v>99300</v>
      </c>
      <c r="E143" s="21">
        <v>93300</v>
      </c>
      <c r="F143" s="21">
        <f t="shared" si="47"/>
        <v>6000</v>
      </c>
      <c r="G143" s="24">
        <f t="shared" si="50"/>
        <v>93.957703927492446</v>
      </c>
      <c r="H143" s="24">
        <f t="shared" si="48"/>
        <v>93.957703927492446</v>
      </c>
    </row>
    <row r="144" spans="1:8" s="3" customFormat="1" ht="39" customHeight="1" x14ac:dyDescent="0.25">
      <c r="A144" s="17" t="s">
        <v>38</v>
      </c>
      <c r="B144" s="20">
        <f>SUM(B145:B146)</f>
        <v>4414200</v>
      </c>
      <c r="C144" s="20">
        <f t="shared" ref="C144" si="51">SUM(C145:C146)</f>
        <v>4424200</v>
      </c>
      <c r="D144" s="20">
        <f t="shared" ref="D144" si="52">SUM(D145:D146)</f>
        <v>4217800</v>
      </c>
      <c r="E144" s="20">
        <f>SUM(E145:E146)</f>
        <v>4005560.77</v>
      </c>
      <c r="F144" s="20">
        <f t="shared" si="47"/>
        <v>212239.22999999998</v>
      </c>
      <c r="G144" s="23">
        <f t="shared" si="50"/>
        <v>94.968011048413871</v>
      </c>
      <c r="H144" s="23">
        <f t="shared" si="48"/>
        <v>90.537515709054745</v>
      </c>
    </row>
    <row r="145" spans="1:8" x14ac:dyDescent="0.25">
      <c r="A145" s="2" t="s">
        <v>18</v>
      </c>
      <c r="B145" s="21">
        <v>2950000</v>
      </c>
      <c r="C145" s="21">
        <v>2960000</v>
      </c>
      <c r="D145" s="21">
        <f>2950000+10000</f>
        <v>2960000</v>
      </c>
      <c r="E145" s="21">
        <v>2800000</v>
      </c>
      <c r="F145" s="21">
        <f t="shared" si="47"/>
        <v>160000</v>
      </c>
      <c r="G145" s="24">
        <f t="shared" si="50"/>
        <v>94.594594594594597</v>
      </c>
      <c r="H145" s="24">
        <f t="shared" si="48"/>
        <v>94.594594594594597</v>
      </c>
    </row>
    <row r="146" spans="1:8" ht="28.5" customHeight="1" x14ac:dyDescent="0.25">
      <c r="A146" s="2" t="s">
        <v>22</v>
      </c>
      <c r="B146" s="21">
        <v>1464200</v>
      </c>
      <c r="C146" s="21">
        <v>1464200</v>
      </c>
      <c r="D146" s="21">
        <v>1257800</v>
      </c>
      <c r="E146" s="21">
        <v>1205560.77</v>
      </c>
      <c r="F146" s="21">
        <f t="shared" si="47"/>
        <v>52239.229999999981</v>
      </c>
      <c r="G146" s="24">
        <f t="shared" si="50"/>
        <v>95.846777707107648</v>
      </c>
      <c r="H146" s="24">
        <f t="shared" si="48"/>
        <v>82.335799071165141</v>
      </c>
    </row>
    <row r="147" spans="1:8" s="16" customFormat="1" ht="12.75" x14ac:dyDescent="0.2">
      <c r="A147" s="15" t="s">
        <v>16</v>
      </c>
      <c r="B147" s="20">
        <f>B5+B26+B29+B36+B45+B57+B79+B89+B101+B114+B124+B129+B132+B144+B19+B139</f>
        <v>12286565250</v>
      </c>
      <c r="C147" s="20">
        <f>C5+C26+C29+C36+C45+C57+C79+C89+C101+C114+C124+C129+C132+C144+C19+C139</f>
        <v>12897592212.860001</v>
      </c>
      <c r="D147" s="20">
        <f>D5+D26+D29+D36+D45+D57+D79+D89+D101+D114+D124+D129+D132+D144+D19+D139</f>
        <v>9794999567.2199993</v>
      </c>
      <c r="E147" s="20">
        <f>E5+E26+E29+E36+E45+E57+E79+E89+E101+E114+E124+E129+E132+E144+E19+E139</f>
        <v>8520328436.3599997</v>
      </c>
      <c r="F147" s="20">
        <f t="shared" si="47"/>
        <v>1274671130.8599997</v>
      </c>
      <c r="G147" s="23">
        <f t="shared" ref="G147" si="53">(E147/D147)*100</f>
        <v>86.986511616337154</v>
      </c>
      <c r="H147" s="23">
        <f t="shared" ref="H147" si="54">(E147/C147)*100</f>
        <v>66.061388015233618</v>
      </c>
    </row>
    <row r="149" spans="1:8" x14ac:dyDescent="0.25">
      <c r="C149" s="29"/>
      <c r="E149" s="12"/>
      <c r="G149" s="12"/>
      <c r="H149" s="12"/>
    </row>
    <row r="150" spans="1:8" x14ac:dyDescent="0.25">
      <c r="C150" s="13"/>
    </row>
    <row r="151" spans="1:8" x14ac:dyDescent="0.25">
      <c r="C151" s="13"/>
      <c r="G151" s="12"/>
    </row>
    <row r="152" spans="1:8" x14ac:dyDescent="0.25">
      <c r="B152" s="13"/>
    </row>
  </sheetData>
  <autoFilter ref="A4:H147"/>
  <mergeCells count="1">
    <mergeCell ref="A1:G1"/>
  </mergeCells>
  <pageMargins left="0.51181102362204722" right="0.51181102362204722" top="0.74803149606299213" bottom="0.39370078740157483" header="0.31496062992125984" footer="0.31496062992125984"/>
  <pageSetup paperSize="9" scale="75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программы</vt:lpstr>
      <vt:lpstr>Лист2</vt:lpstr>
      <vt:lpstr>Лист3</vt:lpstr>
      <vt:lpstr>программы!Заголовки_для_печати</vt:lpstr>
      <vt:lpstr>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2022-11-07T04:15:41Z</cp:lastPrinted>
  <dcterms:created xsi:type="dcterms:W3CDTF">2014-05-23T06:49:41Z</dcterms:created>
  <dcterms:modified xsi:type="dcterms:W3CDTF">2022-11-16T06:08:37Z</dcterms:modified>
</cp:coreProperties>
</file>