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2 год\Отчёты в 2022 году\Отчёт за 9 месяцев 2022 года\Оперативный анализ с прилождения за 9 месяцев 2022 года\"/>
    </mc:Choice>
  </mc:AlternateContent>
  <bookViews>
    <workbookView xWindow="480" yWindow="540" windowWidth="19320" windowHeight="12165"/>
  </bookViews>
  <sheets>
    <sheet name="межбюджетные " sheetId="2" r:id="rId1"/>
  </sheets>
  <definedNames>
    <definedName name="_xlnm._FilterDatabase" localSheetId="0" hidden="1">'межбюджетные '!$A$5:$M$74</definedName>
    <definedName name="_xlnm.Print_Titles" localSheetId="0">'межбюджетные '!$4:$5</definedName>
  </definedNames>
  <calcPr calcId="152511"/>
</workbook>
</file>

<file path=xl/calcChain.xml><?xml version="1.0" encoding="utf-8"?>
<calcChain xmlns="http://schemas.openxmlformats.org/spreadsheetml/2006/main">
  <c r="G62" i="2" l="1"/>
  <c r="I65" i="2"/>
  <c r="G65" i="2"/>
  <c r="K12" i="2" l="1"/>
  <c r="L63" i="2"/>
  <c r="M63" i="2"/>
  <c r="L64" i="2"/>
  <c r="M64" i="2"/>
  <c r="J63" i="2"/>
  <c r="J64" i="2"/>
  <c r="H63" i="2"/>
  <c r="H64" i="2"/>
  <c r="G63" i="2"/>
  <c r="K65" i="2"/>
  <c r="F65" i="2"/>
  <c r="I63" i="2"/>
  <c r="I62" i="2"/>
  <c r="K37" i="2"/>
  <c r="K62" i="2"/>
  <c r="K50" i="2"/>
  <c r="K57" i="2" l="1"/>
  <c r="K35" i="2"/>
  <c r="K44" i="2"/>
  <c r="K48" i="2"/>
  <c r="K38" i="2"/>
  <c r="K52" i="2"/>
  <c r="I71" i="2"/>
  <c r="K71" i="2"/>
  <c r="G71" i="2"/>
  <c r="L69" i="2"/>
  <c r="M69" i="2"/>
  <c r="J69" i="2"/>
  <c r="H69" i="2"/>
  <c r="L68" i="2" l="1"/>
  <c r="M68" i="2"/>
  <c r="L70" i="2"/>
  <c r="M70" i="2"/>
  <c r="L61" i="2"/>
  <c r="M61" i="2"/>
  <c r="L62" i="2"/>
  <c r="M62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8" i="2"/>
  <c r="M8" i="2"/>
  <c r="L9" i="2"/>
  <c r="M9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J68" i="2"/>
  <c r="J70" i="2"/>
  <c r="J61" i="2"/>
  <c r="J62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H68" i="2"/>
  <c r="H70" i="2"/>
  <c r="H61" i="2"/>
  <c r="H62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I57" i="2"/>
  <c r="G57" i="2"/>
  <c r="I50" i="2"/>
  <c r="G50" i="2"/>
  <c r="I35" i="2"/>
  <c r="I37" i="2"/>
  <c r="G37" i="2"/>
  <c r="I52" i="2"/>
  <c r="G52" i="2"/>
  <c r="I48" i="2"/>
  <c r="G48" i="2"/>
  <c r="J7" i="2"/>
  <c r="I12" i="2"/>
  <c r="G12" i="2"/>
  <c r="G9" i="2"/>
  <c r="F71" i="2" l="1"/>
  <c r="D8" i="2" l="1"/>
  <c r="L7" i="2" l="1"/>
  <c r="M7" i="2"/>
  <c r="I44" i="2" l="1"/>
  <c r="G44" i="2" l="1"/>
  <c r="G35" i="2" l="1"/>
  <c r="G41" i="2"/>
  <c r="I29" i="2" l="1"/>
  <c r="C65" i="2" l="1"/>
  <c r="D65" i="2"/>
  <c r="E65" i="2"/>
  <c r="B65" i="2"/>
  <c r="F58" i="2" l="1"/>
  <c r="E71" i="2" l="1"/>
  <c r="D71" i="2"/>
  <c r="C71" i="2"/>
  <c r="B71" i="2"/>
  <c r="G58" i="2" l="1"/>
  <c r="M67" i="2"/>
  <c r="M71" i="2" s="1"/>
  <c r="L67" i="2"/>
  <c r="L71" i="2" s="1"/>
  <c r="M60" i="2"/>
  <c r="M65" i="2" s="1"/>
  <c r="L60" i="2"/>
  <c r="L65" i="2" s="1"/>
  <c r="M31" i="2"/>
  <c r="L31" i="2"/>
  <c r="J31" i="2"/>
  <c r="H7" i="2"/>
  <c r="K29" i="2"/>
  <c r="F29" i="2"/>
  <c r="G29" i="2"/>
  <c r="C29" i="2"/>
  <c r="D29" i="2"/>
  <c r="E29" i="2"/>
  <c r="B29" i="2"/>
  <c r="H31" i="2"/>
  <c r="H58" i="2" l="1"/>
  <c r="L29" i="2"/>
  <c r="M29" i="2"/>
  <c r="H29" i="2"/>
  <c r="J29" i="2"/>
  <c r="C58" i="2"/>
  <c r="J60" i="2" l="1"/>
  <c r="J65" i="2" s="1"/>
  <c r="H60" i="2"/>
  <c r="H65" i="2" s="1"/>
  <c r="H67" i="2" l="1"/>
  <c r="H71" i="2" s="1"/>
  <c r="J67" i="2"/>
  <c r="J71" i="2" s="1"/>
  <c r="I58" i="2" l="1"/>
  <c r="J58" i="2"/>
  <c r="K58" i="2"/>
  <c r="D58" i="2"/>
  <c r="D72" i="2" s="1"/>
  <c r="E58" i="2"/>
  <c r="E72" i="2" s="1"/>
  <c r="B58" i="2"/>
  <c r="B72" i="2" s="1"/>
  <c r="C72" i="2"/>
  <c r="M58" i="2" l="1"/>
  <c r="L58" i="2"/>
  <c r="K72" i="2"/>
  <c r="F72" i="2"/>
  <c r="G72" i="2"/>
  <c r="I72" i="2"/>
  <c r="H72" i="2"/>
  <c r="J72" i="2"/>
  <c r="M72" i="2" l="1"/>
  <c r="L72" i="2"/>
</calcChain>
</file>

<file path=xl/sharedStrings.xml><?xml version="1.0" encoding="utf-8"?>
<sst xmlns="http://schemas.openxmlformats.org/spreadsheetml/2006/main" count="82" uniqueCount="82">
  <si>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</si>
  <si>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</si>
  <si>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</si>
  <si>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</si>
  <si>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</si>
  <si>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</si>
  <si>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</si>
  <si>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</si>
  <si>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</si>
  <si>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</si>
  <si>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</si>
  <si>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</si>
  <si>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</si>
  <si>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</si>
  <si>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</si>
  <si>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</si>
  <si>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</si>
  <si>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</si>
  <si>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</si>
  <si>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</si>
  <si>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>Итого иные межбюджетные трансферты</t>
  </si>
  <si>
    <t xml:space="preserve">Итого дотации </t>
  </si>
  <si>
    <t xml:space="preserve">Всего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</si>
  <si>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</si>
  <si>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</si>
  <si>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</si>
  <si>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</si>
  <si>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</si>
  <si>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</si>
  <si>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</si>
  <si>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Поступили остатки прошлых лет</t>
  </si>
  <si>
    <t>Возвращены в округ остатки</t>
  </si>
  <si>
    <t>Уточненный план департамента финансов</t>
  </si>
  <si>
    <t>Изменение плановых назначений               (гр.7-гр.6)</t>
  </si>
  <si>
    <t>Фактически поступило в бюджет</t>
  </si>
  <si>
    <t>Не поступило      (гр.7-гр.9)</t>
  </si>
  <si>
    <t>Израсходовано</t>
  </si>
  <si>
    <t>Отклонение (гр.9+гр.5-гр.11)</t>
  </si>
  <si>
    <t xml:space="preserve">Первоначальный план 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</si>
  <si>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</si>
  <si>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</si>
  <si>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организацию мероприятий при осуществлении деятельности по обращению с животными без владельцев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</si>
  <si>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</si>
  <si>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</si>
  <si>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реализацию мероприятий по обеспечению жильем молодых семей</t>
  </si>
  <si>
    <t>(рубль)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</si>
  <si>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</si>
  <si>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 xml:space="preserve">Субвенции на осуществление деятельности по опеке и попечительству </t>
  </si>
  <si>
    <t>Субвенций на поддержку и развитие растениеводства</t>
  </si>
  <si>
    <t>Субвенции на поддержку и развитие животноводства</t>
  </si>
  <si>
    <t>Субвенции на поддержку и развитие малых форм хозяйствования</t>
  </si>
  <si>
    <t>Субсидии на государственную поддержку отрасли культуры</t>
  </si>
  <si>
    <t xml:space="preserve">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</si>
  <si>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</si>
  <si>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>Субсидии для реализации полномочий в области градостроительной деятельности, строительства и жилищных отношений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</si>
  <si>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</si>
  <si>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</si>
  <si>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</si>
  <si>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Сумма вос-становлен-ного неис-пользован-ного остатка прошлых лет</t>
  </si>
  <si>
    <t xml:space="preserve">Остаток на 01.01.2022 г. </t>
  </si>
  <si>
    <t>Субсидии на создание образовательных организаций, организаций для отдыха и оздоровления детей</t>
  </si>
  <si>
    <t>Субсидии на строительство и реконструкцию (модернизацию) объектов питьевого водоснабжения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</si>
  <si>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</si>
  <si>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на финансовую поддержку субъектов малого и среднего предпринимательства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</si>
  <si>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
тренировочного процесса, тренировочными сборами
и обеспечению их участия в соревнованиях</t>
  </si>
  <si>
    <t>Субсидии 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</si>
  <si>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Субсидии на финансовую поддержку
субъектов малого и среднего предпринимательства, впервые зарегистрированных и действующих менее одного года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</si>
  <si>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</si>
  <si>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</t>
  </si>
  <si>
    <t>Иные межбюджетные трансферты на реализацию наказов избирателей депутатам Думы Ханты-Мансийского автономного округа-Югры</t>
  </si>
  <si>
    <t>Субсидии на реализацию мероприятий по строительству и реконструкции (модернизации) объектов питьевого водоснабжения</t>
  </si>
  <si>
    <t>Субсидии на реализацию инициативных проектов, отобранных по результатам конкурса</t>
  </si>
  <si>
    <t>Иные межбюджетные трансферты на реализацию мероприятий по содействию трудоустройству
граждан</t>
  </si>
  <si>
    <t>5. Информация об использовании субвенций, субсидий и межбюджетных трансфертов за 9 месяцев 2022 года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</si>
  <si>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– Югры</t>
  </si>
  <si>
    <t>Дотации для финансового обеспечения расходных обязательств муниципальных образований Ханты-Мансийского автономного округа – Югры по решению вопросов местного значения</t>
  </si>
  <si>
    <t>Остаток на 01.10.2022 г.  (гр.2+гр.3.-гр.4+гр.5+гр.9-гр.11)</t>
  </si>
  <si>
    <t>Дотации бюджетам муниципальных районов и городских округов Ханты-Мансийского автономного округа - Югры для финансового обеспечения расходных обязательств муниципальных образований
Ханты-мансийского автономного округа - Югры по решению вопросов местного значения в целях реализации отдельных задач социально-экономического развития и социально значимых проектов</t>
  </si>
  <si>
    <t>Субсидии бюджетам городских округов на обеспечение устойчивого сокращения непригодного для проживания жилищного фонда за счет средств, поступивших от публично-правовой компании "Фонд развития территорий"</t>
  </si>
  <si>
    <t>Иные межбюджетные трансферты за счёт бюджетных ассигнований резервного фонда правительства Ханты-Мансийского автономного округа - Югры, за исключением иных межбюджетные трансферты на реализацию наказов избирателей депутатам Думы Ханты-Мансийского автономного округа-Югры</t>
  </si>
  <si>
    <t>Иные межбюджетные трансферты победителям конкурсов муниципальных образований Ханты-Мансийского автономного округа-Югры в сфере организации мероприятий по профилактике незаконного потребления наркотических средств и психотропных веществ, наркомании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</si>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</sst>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45">
    <xf numFmtId="0" fontId="0" fillId="0" borderId="0" xfId="0"/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20" fillId="0" borderId="0" xfId="0" applyFont="1" applyFill="1" applyBorder="1"/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/>
    </xf>
    <xf numFmtId="4" fontId="22" fillId="0" borderId="1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4" fontId="20" fillId="0" borderId="10" xfId="37" applyNumberFormat="1" applyFont="1" applyFill="1" applyBorder="1" applyAlignment="1">
      <alignment horizontal="left" vertical="center" wrapText="1"/>
    </xf>
    <xf numFmtId="4" fontId="21" fillId="0" borderId="10" xfId="0" applyNumberFormat="1" applyFont="1" applyFill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left" vertical="center" wrapText="1"/>
    </xf>
    <xf numFmtId="2" fontId="19" fillId="0" borderId="1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Alignment="1">
      <alignment horizontal="center" vertical="center"/>
    </xf>
    <xf numFmtId="2" fontId="20" fillId="0" borderId="10" xfId="37" applyNumberFormat="1" applyFont="1" applyFill="1" applyBorder="1" applyAlignment="1">
      <alignment horizontal="center" vertical="distributed" wrapText="1"/>
    </xf>
    <xf numFmtId="4" fontId="20" fillId="0" borderId="1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3" fontId="19" fillId="0" borderId="10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Alignment="1">
      <alignment horizontal="left" vertical="center" wrapText="1"/>
    </xf>
    <xf numFmtId="4" fontId="20" fillId="0" borderId="0" xfId="0" applyNumberFormat="1" applyFont="1" applyFill="1" applyBorder="1"/>
    <xf numFmtId="4" fontId="19" fillId="0" borderId="0" xfId="0" applyNumberFormat="1" applyFont="1" applyFill="1" applyAlignment="1">
      <alignment horizontal="center" vertical="center"/>
    </xf>
    <xf numFmtId="4" fontId="19" fillId="0" borderId="0" xfId="0" applyNumberFormat="1" applyFont="1" applyFill="1" applyBorder="1"/>
    <xf numFmtId="4" fontId="19" fillId="0" borderId="0" xfId="37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wrapText="1"/>
    </xf>
    <xf numFmtId="2" fontId="19" fillId="0" borderId="10" xfId="37" applyNumberFormat="1" applyFont="1" applyFill="1" applyBorder="1" applyAlignment="1">
      <alignment horizontal="left" vertical="center" wrapText="1"/>
    </xf>
    <xf numFmtId="4" fontId="19" fillId="0" borderId="10" xfId="37" applyNumberFormat="1" applyFont="1" applyFill="1" applyBorder="1" applyAlignment="1">
      <alignment horizontal="center" vertical="center"/>
    </xf>
    <xf numFmtId="3" fontId="20" fillId="0" borderId="10" xfId="37" applyNumberFormat="1" applyFont="1" applyFill="1" applyBorder="1" applyAlignment="1">
      <alignment horizontal="center" vertical="center" wrapText="1"/>
    </xf>
    <xf numFmtId="4" fontId="20" fillId="0" borderId="11" xfId="37" applyNumberFormat="1" applyFont="1" applyFill="1" applyBorder="1" applyAlignment="1">
      <alignment horizontal="center" vertical="center" wrapText="1"/>
    </xf>
    <xf numFmtId="4" fontId="20" fillId="0" borderId="12" xfId="37" applyNumberFormat="1" applyFont="1" applyFill="1" applyBorder="1" applyAlignment="1">
      <alignment horizontal="center" vertical="center" wrapText="1"/>
    </xf>
    <xf numFmtId="4" fontId="20" fillId="0" borderId="13" xfId="37" applyNumberFormat="1" applyFont="1" applyFill="1" applyBorder="1" applyAlignment="1">
      <alignment horizontal="center" vertical="center" wrapText="1"/>
    </xf>
    <xf numFmtId="4" fontId="19" fillId="0" borderId="11" xfId="37" applyNumberFormat="1" applyFont="1" applyFill="1" applyBorder="1" applyAlignment="1">
      <alignment horizontal="center" vertical="center" wrapText="1"/>
    </xf>
    <xf numFmtId="4" fontId="19" fillId="0" borderId="12" xfId="37" applyNumberFormat="1" applyFont="1" applyFill="1" applyBorder="1" applyAlignment="1">
      <alignment horizontal="center" vertical="center" wrapText="1"/>
    </xf>
    <xf numFmtId="4" fontId="19" fillId="0" borderId="13" xfId="37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tabSelected="1" view="pageBreakPreview" zoomScale="90" zoomScaleNormal="91" zoomScaleSheetLayoutView="90" workbookViewId="0">
      <pane ySplit="5" topLeftCell="A69" activePane="bottomLeft" state="frozen"/>
      <selection pane="bottomLeft" activeCell="D69" sqref="D69"/>
    </sheetView>
  </sheetViews>
  <sheetFormatPr defaultRowHeight="15.75" x14ac:dyDescent="0.25"/>
  <cols>
    <col min="1" max="1" width="53.5703125" style="12" customWidth="1"/>
    <col min="2" max="2" width="17.5703125" style="27" customWidth="1"/>
    <col min="3" max="3" width="14.28515625" style="27" customWidth="1"/>
    <col min="4" max="4" width="17.5703125" style="27" customWidth="1"/>
    <col min="5" max="5" width="14" style="27" customWidth="1"/>
    <col min="6" max="6" width="19.85546875" style="32" customWidth="1"/>
    <col min="7" max="7" width="18.85546875" style="27" customWidth="1"/>
    <col min="8" max="8" width="21.7109375" style="27" customWidth="1"/>
    <col min="9" max="11" width="18.5703125" style="27" customWidth="1"/>
    <col min="12" max="12" width="19.42578125" style="20" customWidth="1"/>
    <col min="13" max="13" width="18.42578125" style="27" customWidth="1"/>
    <col min="14" max="15" width="15.85546875" style="6" customWidth="1"/>
    <col min="16" max="16384" width="9.140625" style="6"/>
  </cols>
  <sheetData>
    <row r="1" spans="1:13" x14ac:dyDescent="0.25">
      <c r="A1" s="13"/>
      <c r="F1" s="29"/>
    </row>
    <row r="2" spans="1:13" x14ac:dyDescent="0.25">
      <c r="A2" s="43" t="s">
        <v>73</v>
      </c>
      <c r="B2" s="43"/>
      <c r="C2" s="43"/>
      <c r="D2" s="43"/>
      <c r="E2" s="43"/>
      <c r="F2" s="43"/>
      <c r="G2" s="43"/>
      <c r="H2" s="43"/>
      <c r="I2" s="43"/>
      <c r="J2" s="43"/>
      <c r="K2" s="44"/>
      <c r="L2" s="43"/>
      <c r="M2" s="43"/>
    </row>
    <row r="3" spans="1:13" x14ac:dyDescent="0.25">
      <c r="A3" s="13"/>
      <c r="F3" s="30"/>
      <c r="M3" s="27" t="s">
        <v>45</v>
      </c>
    </row>
    <row r="4" spans="1:13" s="23" customFormat="1" ht="126" x14ac:dyDescent="0.25">
      <c r="A4" s="21" t="s">
        <v>0</v>
      </c>
      <c r="B4" s="2" t="s">
        <v>59</v>
      </c>
      <c r="C4" s="2" t="s">
        <v>30</v>
      </c>
      <c r="D4" s="2" t="s">
        <v>31</v>
      </c>
      <c r="E4" s="2" t="s">
        <v>58</v>
      </c>
      <c r="F4" s="22" t="s">
        <v>38</v>
      </c>
      <c r="G4" s="2" t="s">
        <v>32</v>
      </c>
      <c r="H4" s="2" t="s">
        <v>33</v>
      </c>
      <c r="I4" s="2" t="s">
        <v>34</v>
      </c>
      <c r="J4" s="2" t="s">
        <v>35</v>
      </c>
      <c r="K4" s="2" t="s">
        <v>36</v>
      </c>
      <c r="L4" s="2" t="s">
        <v>37</v>
      </c>
      <c r="M4" s="2" t="s">
        <v>76</v>
      </c>
    </row>
    <row r="5" spans="1:13" s="5" customForma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31">
        <v>6</v>
      </c>
      <c r="G5" s="24">
        <v>7</v>
      </c>
      <c r="H5" s="24">
        <v>8</v>
      </c>
      <c r="I5" s="24">
        <v>9</v>
      </c>
      <c r="J5" s="24">
        <v>10</v>
      </c>
      <c r="K5" s="24">
        <v>11</v>
      </c>
      <c r="L5" s="24">
        <v>12</v>
      </c>
      <c r="M5" s="24">
        <v>13</v>
      </c>
    </row>
    <row r="6" spans="1:13" x14ac:dyDescent="0.25">
      <c r="A6" s="36" t="s">
        <v>1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3" ht="110.25" x14ac:dyDescent="0.25">
      <c r="A7" s="19" t="s">
        <v>2</v>
      </c>
      <c r="B7" s="4">
        <v>1037909.61</v>
      </c>
      <c r="C7" s="4">
        <v>0</v>
      </c>
      <c r="D7" s="4">
        <v>1037909.61</v>
      </c>
      <c r="E7" s="4">
        <v>0</v>
      </c>
      <c r="F7" s="1">
        <v>193060000</v>
      </c>
      <c r="G7" s="4">
        <v>193060000</v>
      </c>
      <c r="H7" s="4">
        <f>G7-F7</f>
        <v>0</v>
      </c>
      <c r="I7" s="4">
        <v>120327000</v>
      </c>
      <c r="J7" s="4">
        <f>G7-I7</f>
        <v>72733000</v>
      </c>
      <c r="K7" s="4">
        <v>103957060.25</v>
      </c>
      <c r="L7" s="4">
        <f>I7+E7-K7</f>
        <v>16369939.75</v>
      </c>
      <c r="M7" s="4">
        <f>B7+C7-D7+E7+I7-K7</f>
        <v>16369939.75</v>
      </c>
    </row>
    <row r="8" spans="1:13" ht="98.25" customHeight="1" x14ac:dyDescent="0.25">
      <c r="A8" s="19" t="s">
        <v>46</v>
      </c>
      <c r="B8" s="4">
        <v>39576533.479999997</v>
      </c>
      <c r="C8" s="4">
        <v>0</v>
      </c>
      <c r="D8" s="4">
        <f>39576533.48+492211.41</f>
        <v>40068744.889999993</v>
      </c>
      <c r="E8" s="4">
        <v>492211.41</v>
      </c>
      <c r="F8" s="1">
        <v>3144631200</v>
      </c>
      <c r="G8" s="4">
        <v>3164347800</v>
      </c>
      <c r="H8" s="4">
        <f t="shared" ref="H8:H28" si="0">G8-F8</f>
        <v>19716600</v>
      </c>
      <c r="I8" s="4">
        <v>2554077000</v>
      </c>
      <c r="J8" s="4">
        <f t="shared" ref="J8:J28" si="1">G8-I8</f>
        <v>610270800</v>
      </c>
      <c r="K8" s="4">
        <v>2234133325.75</v>
      </c>
      <c r="L8" s="4">
        <f t="shared" ref="L8:L28" si="2">I8+E8-K8</f>
        <v>320435885.65999985</v>
      </c>
      <c r="M8" s="4">
        <f t="shared" ref="M8:M28" si="3">B8+C8-D8+E8+I8-K8</f>
        <v>319943674.25</v>
      </c>
    </row>
    <row r="9" spans="1:13" ht="63" x14ac:dyDescent="0.25">
      <c r="A9" s="19" t="s">
        <v>6</v>
      </c>
      <c r="B9" s="4">
        <v>58724292</v>
      </c>
      <c r="C9" s="4">
        <v>0</v>
      </c>
      <c r="D9" s="4">
        <v>58724292</v>
      </c>
      <c r="E9" s="4">
        <v>0</v>
      </c>
      <c r="F9" s="1">
        <v>57115700</v>
      </c>
      <c r="G9" s="4">
        <f>886270+60168430</f>
        <v>61054700</v>
      </c>
      <c r="H9" s="4">
        <f t="shared" si="0"/>
        <v>3939000</v>
      </c>
      <c r="I9" s="4">
        <v>57115674</v>
      </c>
      <c r="J9" s="4">
        <f t="shared" si="1"/>
        <v>3939026</v>
      </c>
      <c r="K9" s="4">
        <v>57115674</v>
      </c>
      <c r="L9" s="4">
        <f t="shared" si="2"/>
        <v>0</v>
      </c>
      <c r="M9" s="4">
        <f t="shared" si="3"/>
        <v>0</v>
      </c>
    </row>
    <row r="10" spans="1:13" ht="64.5" customHeight="1" x14ac:dyDescent="0.25">
      <c r="A10" s="19" t="s">
        <v>29</v>
      </c>
      <c r="B10" s="4">
        <v>164708.41</v>
      </c>
      <c r="C10" s="4">
        <v>0</v>
      </c>
      <c r="D10" s="4">
        <v>164708.41</v>
      </c>
      <c r="E10" s="4">
        <v>0</v>
      </c>
      <c r="F10" s="1">
        <v>15113800</v>
      </c>
      <c r="G10" s="4">
        <v>15113800</v>
      </c>
      <c r="H10" s="4">
        <f t="shared" si="0"/>
        <v>0</v>
      </c>
      <c r="I10" s="4">
        <v>10064483</v>
      </c>
      <c r="J10" s="4">
        <f t="shared" si="1"/>
        <v>5049317</v>
      </c>
      <c r="K10" s="4">
        <v>10033727.060000001</v>
      </c>
      <c r="L10" s="4">
        <f t="shared" si="2"/>
        <v>30755.939999999478</v>
      </c>
      <c r="M10" s="4">
        <f t="shared" si="3"/>
        <v>30755.939999999478</v>
      </c>
    </row>
    <row r="11" spans="1:13" ht="31.5" x14ac:dyDescent="0.25">
      <c r="A11" s="19" t="s">
        <v>47</v>
      </c>
      <c r="B11" s="4">
        <v>263905.52</v>
      </c>
      <c r="C11" s="4">
        <v>0</v>
      </c>
      <c r="D11" s="4">
        <v>263905.52</v>
      </c>
      <c r="E11" s="4">
        <v>0</v>
      </c>
      <c r="F11" s="1">
        <v>38386400</v>
      </c>
      <c r="G11" s="4">
        <v>38728900</v>
      </c>
      <c r="H11" s="4">
        <f t="shared" si="0"/>
        <v>342500</v>
      </c>
      <c r="I11" s="4">
        <v>25500000</v>
      </c>
      <c r="J11" s="4">
        <f t="shared" si="1"/>
        <v>13228900</v>
      </c>
      <c r="K11" s="4">
        <v>24723573.84</v>
      </c>
      <c r="L11" s="4">
        <f t="shared" si="2"/>
        <v>776426.16000000015</v>
      </c>
      <c r="M11" s="4">
        <f t="shared" si="3"/>
        <v>776426.16000000015</v>
      </c>
    </row>
    <row r="12" spans="1:13" ht="54.75" customHeight="1" x14ac:dyDescent="0.25">
      <c r="A12" s="19" t="s">
        <v>39</v>
      </c>
      <c r="B12" s="4">
        <v>78781.570000000007</v>
      </c>
      <c r="C12" s="4">
        <v>0</v>
      </c>
      <c r="D12" s="4">
        <v>78781.570000000007</v>
      </c>
      <c r="E12" s="4">
        <v>0</v>
      </c>
      <c r="F12" s="1">
        <v>10290100</v>
      </c>
      <c r="G12" s="4">
        <f>7870900+2419200</f>
        <v>10290100</v>
      </c>
      <c r="H12" s="4">
        <f t="shared" si="0"/>
        <v>0</v>
      </c>
      <c r="I12" s="4">
        <f>5528552.7+1500500</f>
        <v>7029052.7000000002</v>
      </c>
      <c r="J12" s="4">
        <f t="shared" si="1"/>
        <v>3261047.3</v>
      </c>
      <c r="K12" s="4">
        <f>5528552.7+1500500</f>
        <v>7029052.7000000002</v>
      </c>
      <c r="L12" s="4">
        <f t="shared" si="2"/>
        <v>0</v>
      </c>
      <c r="M12" s="4">
        <f t="shared" si="3"/>
        <v>0</v>
      </c>
    </row>
    <row r="13" spans="1:13" ht="84.75" customHeight="1" x14ac:dyDescent="0.25">
      <c r="A13" s="19" t="s">
        <v>7</v>
      </c>
      <c r="B13" s="4">
        <v>45184.19</v>
      </c>
      <c r="C13" s="4">
        <v>0</v>
      </c>
      <c r="D13" s="4">
        <v>45184.19</v>
      </c>
      <c r="E13" s="4">
        <v>0</v>
      </c>
      <c r="F13" s="1">
        <v>24567200</v>
      </c>
      <c r="G13" s="4">
        <v>24530100</v>
      </c>
      <c r="H13" s="4">
        <f t="shared" si="0"/>
        <v>-37100</v>
      </c>
      <c r="I13" s="4">
        <v>15920000</v>
      </c>
      <c r="J13" s="4">
        <f t="shared" si="1"/>
        <v>8610100</v>
      </c>
      <c r="K13" s="4">
        <v>15781403.119999999</v>
      </c>
      <c r="L13" s="4">
        <f t="shared" si="2"/>
        <v>138596.88000000082</v>
      </c>
      <c r="M13" s="4">
        <f t="shared" si="3"/>
        <v>138596.88000000082</v>
      </c>
    </row>
    <row r="14" spans="1:13" ht="144.75" customHeight="1" x14ac:dyDescent="0.25">
      <c r="A14" s="19" t="s">
        <v>40</v>
      </c>
      <c r="B14" s="4">
        <v>11225.89</v>
      </c>
      <c r="C14" s="4">
        <v>0</v>
      </c>
      <c r="D14" s="4">
        <v>11225.89</v>
      </c>
      <c r="E14" s="4">
        <v>0</v>
      </c>
      <c r="F14" s="1">
        <v>4981800</v>
      </c>
      <c r="G14" s="4">
        <v>4981800</v>
      </c>
      <c r="H14" s="4">
        <f t="shared" si="0"/>
        <v>0</v>
      </c>
      <c r="I14" s="4">
        <v>3410000</v>
      </c>
      <c r="J14" s="4">
        <f t="shared" si="1"/>
        <v>1571800</v>
      </c>
      <c r="K14" s="4">
        <v>3405144.09</v>
      </c>
      <c r="L14" s="4">
        <f t="shared" si="2"/>
        <v>4855.910000000149</v>
      </c>
      <c r="M14" s="4">
        <f t="shared" si="3"/>
        <v>4855.910000000149</v>
      </c>
    </row>
    <row r="15" spans="1:13" ht="71.25" customHeight="1" x14ac:dyDescent="0.25">
      <c r="A15" s="19" t="s">
        <v>4</v>
      </c>
      <c r="B15" s="4">
        <v>154625.43</v>
      </c>
      <c r="C15" s="4">
        <v>0</v>
      </c>
      <c r="D15" s="4">
        <v>154625.43</v>
      </c>
      <c r="E15" s="4">
        <v>0</v>
      </c>
      <c r="F15" s="1">
        <v>89976000</v>
      </c>
      <c r="G15" s="4">
        <v>64976000</v>
      </c>
      <c r="H15" s="4">
        <f t="shared" si="0"/>
        <v>-25000000</v>
      </c>
      <c r="I15" s="4">
        <v>52868600</v>
      </c>
      <c r="J15" s="4">
        <f t="shared" si="1"/>
        <v>12107400</v>
      </c>
      <c r="K15" s="4">
        <v>45898967.729999997</v>
      </c>
      <c r="L15" s="4">
        <f t="shared" si="2"/>
        <v>6969632.2700000033</v>
      </c>
      <c r="M15" s="4">
        <f t="shared" si="3"/>
        <v>6969632.2700000033</v>
      </c>
    </row>
    <row r="16" spans="1:13" ht="78.75" x14ac:dyDescent="0.25">
      <c r="A16" s="19" t="s">
        <v>26</v>
      </c>
      <c r="B16" s="4">
        <v>25.75</v>
      </c>
      <c r="C16" s="4">
        <v>0</v>
      </c>
      <c r="D16" s="4">
        <v>25.75</v>
      </c>
      <c r="E16" s="4">
        <v>0</v>
      </c>
      <c r="F16" s="1">
        <v>725200</v>
      </c>
      <c r="G16" s="1">
        <v>725200</v>
      </c>
      <c r="H16" s="4">
        <f t="shared" si="0"/>
        <v>0</v>
      </c>
      <c r="I16" s="4">
        <v>725111.68</v>
      </c>
      <c r="J16" s="4">
        <f t="shared" si="1"/>
        <v>88.319999999948777</v>
      </c>
      <c r="K16" s="4">
        <v>377911.68</v>
      </c>
      <c r="L16" s="4">
        <f t="shared" si="2"/>
        <v>347200.00000000006</v>
      </c>
      <c r="M16" s="4">
        <f t="shared" si="3"/>
        <v>347200.00000000006</v>
      </c>
    </row>
    <row r="17" spans="1:14" ht="39.75" customHeight="1" x14ac:dyDescent="0.25">
      <c r="A17" s="19" t="s">
        <v>8</v>
      </c>
      <c r="B17" s="4">
        <v>0</v>
      </c>
      <c r="C17" s="4">
        <v>0</v>
      </c>
      <c r="D17" s="4">
        <v>0</v>
      </c>
      <c r="E17" s="4">
        <v>0</v>
      </c>
      <c r="F17" s="1">
        <v>26124400</v>
      </c>
      <c r="G17" s="4">
        <v>14320100</v>
      </c>
      <c r="H17" s="4">
        <f t="shared" si="0"/>
        <v>-11804300</v>
      </c>
      <c r="I17" s="4">
        <v>11360200</v>
      </c>
      <c r="J17" s="4">
        <f t="shared" si="1"/>
        <v>2959900</v>
      </c>
      <c r="K17" s="4">
        <v>11360126.640000001</v>
      </c>
      <c r="L17" s="4">
        <f t="shared" si="2"/>
        <v>73.359999999403954</v>
      </c>
      <c r="M17" s="4">
        <f t="shared" si="3"/>
        <v>73.359999999403954</v>
      </c>
    </row>
    <row r="18" spans="1:14" ht="63" x14ac:dyDescent="0.25">
      <c r="A18" s="19" t="s">
        <v>5</v>
      </c>
      <c r="B18" s="4">
        <v>35641.269999999997</v>
      </c>
      <c r="C18" s="4">
        <v>0</v>
      </c>
      <c r="D18" s="4">
        <v>35641.269999999997</v>
      </c>
      <c r="E18" s="4">
        <v>0</v>
      </c>
      <c r="F18" s="1">
        <v>3705500</v>
      </c>
      <c r="G18" s="4">
        <v>3705500</v>
      </c>
      <c r="H18" s="4">
        <f t="shared" si="0"/>
        <v>0</v>
      </c>
      <c r="I18" s="4">
        <v>2428000</v>
      </c>
      <c r="J18" s="4">
        <f t="shared" si="1"/>
        <v>1277500</v>
      </c>
      <c r="K18" s="4">
        <v>2396796.42</v>
      </c>
      <c r="L18" s="4">
        <f t="shared" si="2"/>
        <v>31203.580000000075</v>
      </c>
      <c r="M18" s="4">
        <f t="shared" si="3"/>
        <v>31203.580000000075</v>
      </c>
    </row>
    <row r="19" spans="1:14" ht="21.75" customHeight="1" x14ac:dyDescent="0.25">
      <c r="A19" s="19" t="s">
        <v>48</v>
      </c>
      <c r="B19" s="4">
        <v>150</v>
      </c>
      <c r="C19" s="4">
        <v>0</v>
      </c>
      <c r="D19" s="4">
        <v>150</v>
      </c>
      <c r="E19" s="4">
        <v>0</v>
      </c>
      <c r="F19" s="1">
        <v>20000</v>
      </c>
      <c r="G19" s="4">
        <v>29700</v>
      </c>
      <c r="H19" s="4">
        <f t="shared" si="0"/>
        <v>9700</v>
      </c>
      <c r="I19" s="4">
        <v>0</v>
      </c>
      <c r="J19" s="4">
        <f t="shared" si="1"/>
        <v>29700</v>
      </c>
      <c r="K19" s="4">
        <v>0</v>
      </c>
      <c r="L19" s="4">
        <f t="shared" si="2"/>
        <v>0</v>
      </c>
      <c r="M19" s="4">
        <f t="shared" si="3"/>
        <v>0</v>
      </c>
    </row>
    <row r="20" spans="1:14" ht="21.75" customHeight="1" x14ac:dyDescent="0.25">
      <c r="A20" s="19" t="s">
        <v>49</v>
      </c>
      <c r="B20" s="4">
        <v>0</v>
      </c>
      <c r="C20" s="4">
        <v>0</v>
      </c>
      <c r="D20" s="4">
        <v>0</v>
      </c>
      <c r="E20" s="4">
        <v>0</v>
      </c>
      <c r="F20" s="1">
        <v>41838100</v>
      </c>
      <c r="G20" s="4">
        <v>35736400</v>
      </c>
      <c r="H20" s="4">
        <f t="shared" si="0"/>
        <v>-6101700</v>
      </c>
      <c r="I20" s="4">
        <v>27163050.82</v>
      </c>
      <c r="J20" s="4">
        <f t="shared" si="1"/>
        <v>8573349.1799999997</v>
      </c>
      <c r="K20" s="4">
        <v>27149400</v>
      </c>
      <c r="L20" s="4">
        <f t="shared" si="2"/>
        <v>13650.820000000298</v>
      </c>
      <c r="M20" s="4">
        <f t="shared" si="3"/>
        <v>13650.820000000298</v>
      </c>
    </row>
    <row r="21" spans="1:14" ht="31.5" x14ac:dyDescent="0.25">
      <c r="A21" s="19" t="s">
        <v>50</v>
      </c>
      <c r="B21" s="4">
        <v>0</v>
      </c>
      <c r="C21" s="4">
        <v>0</v>
      </c>
      <c r="D21" s="4">
        <v>0</v>
      </c>
      <c r="E21" s="4">
        <v>0</v>
      </c>
      <c r="F21" s="1">
        <v>21276100</v>
      </c>
      <c r="G21" s="4">
        <v>16768500</v>
      </c>
      <c r="H21" s="4">
        <f t="shared" si="0"/>
        <v>-4507600</v>
      </c>
      <c r="I21" s="4">
        <v>12998770</v>
      </c>
      <c r="J21" s="4">
        <f t="shared" si="1"/>
        <v>3769730</v>
      </c>
      <c r="K21" s="4">
        <v>9243150</v>
      </c>
      <c r="L21" s="4">
        <f t="shared" si="2"/>
        <v>3755620</v>
      </c>
      <c r="M21" s="4">
        <f t="shared" si="3"/>
        <v>3755620</v>
      </c>
    </row>
    <row r="22" spans="1:14" ht="132" customHeight="1" x14ac:dyDescent="0.25">
      <c r="A22" s="19" t="s">
        <v>9</v>
      </c>
      <c r="B22" s="4">
        <v>0</v>
      </c>
      <c r="C22" s="4">
        <v>0</v>
      </c>
      <c r="D22" s="4">
        <v>0</v>
      </c>
      <c r="E22" s="4">
        <v>0</v>
      </c>
      <c r="F22" s="1">
        <v>17100</v>
      </c>
      <c r="G22" s="4">
        <v>17100</v>
      </c>
      <c r="H22" s="4">
        <f t="shared" si="0"/>
        <v>0</v>
      </c>
      <c r="I22" s="4">
        <v>8550</v>
      </c>
      <c r="J22" s="4">
        <f t="shared" si="1"/>
        <v>8550</v>
      </c>
      <c r="K22" s="4">
        <v>0</v>
      </c>
      <c r="L22" s="4">
        <f t="shared" si="2"/>
        <v>8550</v>
      </c>
      <c r="M22" s="4">
        <f t="shared" si="3"/>
        <v>8550</v>
      </c>
    </row>
    <row r="23" spans="1:14" ht="55.5" customHeight="1" x14ac:dyDescent="0.25">
      <c r="A23" s="19" t="s">
        <v>10</v>
      </c>
      <c r="B23" s="4">
        <v>0</v>
      </c>
      <c r="C23" s="4">
        <v>0</v>
      </c>
      <c r="D23" s="4">
        <v>0</v>
      </c>
      <c r="E23" s="4">
        <v>0</v>
      </c>
      <c r="F23" s="1">
        <v>7566800</v>
      </c>
      <c r="G23" s="4">
        <v>7566800</v>
      </c>
      <c r="H23" s="4">
        <f t="shared" si="0"/>
        <v>0</v>
      </c>
      <c r="I23" s="4">
        <v>7566800</v>
      </c>
      <c r="J23" s="4">
        <f t="shared" si="1"/>
        <v>0</v>
      </c>
      <c r="K23" s="4">
        <v>4016853.47</v>
      </c>
      <c r="L23" s="4">
        <f t="shared" si="2"/>
        <v>3549946.53</v>
      </c>
      <c r="M23" s="4">
        <f t="shared" si="3"/>
        <v>3549946.53</v>
      </c>
    </row>
    <row r="24" spans="1:14" ht="47.25" x14ac:dyDescent="0.25">
      <c r="A24" s="19" t="s">
        <v>41</v>
      </c>
      <c r="B24" s="4">
        <v>0</v>
      </c>
      <c r="C24" s="4">
        <v>0</v>
      </c>
      <c r="D24" s="4">
        <v>0</v>
      </c>
      <c r="E24" s="4">
        <v>0</v>
      </c>
      <c r="F24" s="1">
        <v>1123700</v>
      </c>
      <c r="G24" s="4">
        <v>1123700</v>
      </c>
      <c r="H24" s="4">
        <f t="shared" si="0"/>
        <v>0</v>
      </c>
      <c r="I24" s="4">
        <v>1123700</v>
      </c>
      <c r="J24" s="4">
        <f t="shared" si="1"/>
        <v>0</v>
      </c>
      <c r="K24" s="4">
        <v>1123700</v>
      </c>
      <c r="L24" s="4">
        <f t="shared" si="2"/>
        <v>0</v>
      </c>
      <c r="M24" s="4">
        <f t="shared" si="3"/>
        <v>0</v>
      </c>
    </row>
    <row r="25" spans="1:14" ht="63" x14ac:dyDescent="0.25">
      <c r="A25" s="19" t="s">
        <v>11</v>
      </c>
      <c r="B25" s="4">
        <v>0</v>
      </c>
      <c r="C25" s="4">
        <v>0</v>
      </c>
      <c r="D25" s="4">
        <v>0</v>
      </c>
      <c r="E25" s="4">
        <v>0</v>
      </c>
      <c r="F25" s="1">
        <v>163600</v>
      </c>
      <c r="G25" s="4">
        <v>163600</v>
      </c>
      <c r="H25" s="4">
        <f t="shared" si="0"/>
        <v>0</v>
      </c>
      <c r="I25" s="4">
        <v>0</v>
      </c>
      <c r="J25" s="4">
        <f t="shared" si="1"/>
        <v>163600</v>
      </c>
      <c r="K25" s="4">
        <v>0</v>
      </c>
      <c r="L25" s="4">
        <f t="shared" si="2"/>
        <v>0</v>
      </c>
      <c r="M25" s="4">
        <f t="shared" si="3"/>
        <v>0</v>
      </c>
    </row>
    <row r="26" spans="1:14" ht="63" x14ac:dyDescent="0.25">
      <c r="A26" s="19" t="s">
        <v>23</v>
      </c>
      <c r="B26" s="4">
        <v>0</v>
      </c>
      <c r="C26" s="4">
        <v>0</v>
      </c>
      <c r="D26" s="4">
        <v>0</v>
      </c>
      <c r="E26" s="4">
        <v>0</v>
      </c>
      <c r="F26" s="1">
        <v>18900000</v>
      </c>
      <c r="G26" s="1">
        <v>18900000</v>
      </c>
      <c r="H26" s="4">
        <f t="shared" si="0"/>
        <v>0</v>
      </c>
      <c r="I26" s="4">
        <v>1394820</v>
      </c>
      <c r="J26" s="4">
        <f t="shared" si="1"/>
        <v>17505180</v>
      </c>
      <c r="K26" s="4">
        <v>1394820</v>
      </c>
      <c r="L26" s="4">
        <f t="shared" si="2"/>
        <v>0</v>
      </c>
      <c r="M26" s="4">
        <f t="shared" si="3"/>
        <v>0</v>
      </c>
    </row>
    <row r="27" spans="1:14" ht="78.75" x14ac:dyDescent="0.25">
      <c r="A27" s="19" t="s">
        <v>24</v>
      </c>
      <c r="B27" s="4">
        <v>0</v>
      </c>
      <c r="C27" s="4">
        <v>0</v>
      </c>
      <c r="D27" s="4">
        <v>0</v>
      </c>
      <c r="E27" s="4">
        <v>0</v>
      </c>
      <c r="F27" s="1">
        <v>13202200</v>
      </c>
      <c r="G27" s="1">
        <v>13202200</v>
      </c>
      <c r="H27" s="4">
        <f t="shared" si="0"/>
        <v>0</v>
      </c>
      <c r="I27" s="4">
        <v>1394820</v>
      </c>
      <c r="J27" s="4">
        <f t="shared" si="1"/>
        <v>11807380</v>
      </c>
      <c r="K27" s="4">
        <v>1394820</v>
      </c>
      <c r="L27" s="4">
        <f t="shared" si="2"/>
        <v>0</v>
      </c>
      <c r="M27" s="4">
        <f t="shared" si="3"/>
        <v>0</v>
      </c>
    </row>
    <row r="28" spans="1:14" ht="63" x14ac:dyDescent="0.25">
      <c r="A28" s="19" t="s">
        <v>12</v>
      </c>
      <c r="B28" s="4">
        <v>0</v>
      </c>
      <c r="C28" s="4">
        <v>0</v>
      </c>
      <c r="D28" s="4">
        <v>0</v>
      </c>
      <c r="E28" s="4">
        <v>0</v>
      </c>
      <c r="F28" s="4">
        <v>9700</v>
      </c>
      <c r="G28" s="4">
        <v>9700</v>
      </c>
      <c r="H28" s="4">
        <f t="shared" si="0"/>
        <v>0</v>
      </c>
      <c r="I28" s="4">
        <v>2670.36</v>
      </c>
      <c r="J28" s="4">
        <f t="shared" si="1"/>
        <v>7029.6399999999994</v>
      </c>
      <c r="K28" s="4">
        <v>2670.36</v>
      </c>
      <c r="L28" s="4">
        <f t="shared" si="2"/>
        <v>0</v>
      </c>
      <c r="M28" s="4">
        <f t="shared" si="3"/>
        <v>0</v>
      </c>
    </row>
    <row r="29" spans="1:14" s="7" customFormat="1" x14ac:dyDescent="0.25">
      <c r="A29" s="16" t="s">
        <v>13</v>
      </c>
      <c r="B29" s="2">
        <f t="shared" ref="B29:K29" si="4">SUM(B7:B28)</f>
        <v>100092983.11999999</v>
      </c>
      <c r="C29" s="2">
        <f t="shared" si="4"/>
        <v>0</v>
      </c>
      <c r="D29" s="2">
        <f t="shared" si="4"/>
        <v>100585194.52999999</v>
      </c>
      <c r="E29" s="2">
        <f t="shared" si="4"/>
        <v>492211.41</v>
      </c>
      <c r="F29" s="2">
        <f t="shared" si="4"/>
        <v>3712794600</v>
      </c>
      <c r="G29" s="2">
        <f t="shared" si="4"/>
        <v>3689351700</v>
      </c>
      <c r="H29" s="2">
        <f t="shared" si="4"/>
        <v>-23442900</v>
      </c>
      <c r="I29" s="2">
        <f t="shared" si="4"/>
        <v>2912478302.5599999</v>
      </c>
      <c r="J29" s="2">
        <f t="shared" si="4"/>
        <v>776873397.43999994</v>
      </c>
      <c r="K29" s="2">
        <f t="shared" si="4"/>
        <v>2560538177.1099997</v>
      </c>
      <c r="L29" s="2">
        <f t="shared" ref="L29" si="5">I29+E29-K29</f>
        <v>352432336.86000013</v>
      </c>
      <c r="M29" s="2">
        <f t="shared" ref="M29" si="6">B29+C29-D29+E29+I29-K29</f>
        <v>351940125.45000029</v>
      </c>
    </row>
    <row r="30" spans="1:14" x14ac:dyDescent="0.25">
      <c r="A30" s="40" t="s">
        <v>17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2"/>
      <c r="N30" s="28"/>
    </row>
    <row r="31" spans="1:14" ht="63" x14ac:dyDescent="0.25">
      <c r="A31" s="33" t="s">
        <v>68</v>
      </c>
      <c r="B31" s="4">
        <v>0</v>
      </c>
      <c r="C31" s="4">
        <v>2253826.73</v>
      </c>
      <c r="D31" s="4">
        <v>2253826.73</v>
      </c>
      <c r="E31" s="4">
        <v>0</v>
      </c>
      <c r="F31" s="4">
        <v>1374792400</v>
      </c>
      <c r="G31" s="4">
        <v>1709178200</v>
      </c>
      <c r="H31" s="1">
        <f t="shared" ref="H31:H57" si="7">G31-F31</f>
        <v>334385800</v>
      </c>
      <c r="I31" s="1">
        <v>1182314105.6199999</v>
      </c>
      <c r="J31" s="4">
        <f t="shared" ref="J31:J57" si="8">G31-I31</f>
        <v>526864094.38000011</v>
      </c>
      <c r="K31" s="35">
        <v>1182314105.6199999</v>
      </c>
      <c r="L31" s="4">
        <f t="shared" ref="L31" si="9">I31+E31-K31</f>
        <v>0</v>
      </c>
      <c r="M31" s="4">
        <f t="shared" ref="M31" si="10">B31+C31-D31+E31+I31-K31</f>
        <v>0</v>
      </c>
    </row>
    <row r="32" spans="1:14" ht="78.75" x14ac:dyDescent="0.25">
      <c r="A32" s="33" t="s">
        <v>78</v>
      </c>
      <c r="B32" s="4">
        <v>0</v>
      </c>
      <c r="C32" s="4">
        <v>1440971.19</v>
      </c>
      <c r="D32" s="4">
        <v>1440971.19</v>
      </c>
      <c r="E32" s="4">
        <v>0</v>
      </c>
      <c r="F32" s="4">
        <v>593845000</v>
      </c>
      <c r="G32" s="4">
        <v>772339900</v>
      </c>
      <c r="H32" s="1">
        <f t="shared" si="7"/>
        <v>178494900</v>
      </c>
      <c r="I32" s="1">
        <v>674575059.75</v>
      </c>
      <c r="J32" s="4">
        <f t="shared" si="8"/>
        <v>97764840.25</v>
      </c>
      <c r="K32" s="35">
        <v>674575059.75</v>
      </c>
      <c r="L32" s="4">
        <f t="shared" ref="L32:L57" si="11">I32+E32-K32</f>
        <v>0</v>
      </c>
      <c r="M32" s="4">
        <f t="shared" ref="M32:M57" si="12">B32+C32-D32+E32+I32-K32</f>
        <v>0</v>
      </c>
    </row>
    <row r="33" spans="1:13" s="8" customFormat="1" ht="126" x14ac:dyDescent="0.25">
      <c r="A33" s="19" t="s">
        <v>14</v>
      </c>
      <c r="B33" s="4">
        <v>0</v>
      </c>
      <c r="C33" s="4">
        <v>4794.37</v>
      </c>
      <c r="D33" s="4">
        <v>4794.37</v>
      </c>
      <c r="E33" s="4">
        <v>0</v>
      </c>
      <c r="F33" s="4">
        <v>42480000</v>
      </c>
      <c r="G33" s="4">
        <v>46512000</v>
      </c>
      <c r="H33" s="1">
        <f t="shared" si="7"/>
        <v>4032000</v>
      </c>
      <c r="I33" s="1">
        <v>34476000</v>
      </c>
      <c r="J33" s="4">
        <f t="shared" si="8"/>
        <v>12036000</v>
      </c>
      <c r="K33" s="1">
        <v>34476000</v>
      </c>
      <c r="L33" s="4">
        <f t="shared" si="11"/>
        <v>0</v>
      </c>
      <c r="M33" s="4">
        <f t="shared" si="12"/>
        <v>0</v>
      </c>
    </row>
    <row r="34" spans="1:13" s="8" customFormat="1" ht="36.75" customHeight="1" x14ac:dyDescent="0.25">
      <c r="A34" s="19" t="s">
        <v>60</v>
      </c>
      <c r="B34" s="4">
        <v>0</v>
      </c>
      <c r="C34" s="4">
        <v>0</v>
      </c>
      <c r="D34" s="4">
        <v>0</v>
      </c>
      <c r="E34" s="4">
        <v>0</v>
      </c>
      <c r="F34" s="4">
        <v>174083400</v>
      </c>
      <c r="G34" s="4">
        <v>172551600</v>
      </c>
      <c r="H34" s="1">
        <f t="shared" si="7"/>
        <v>-1531800</v>
      </c>
      <c r="I34" s="1">
        <v>19568918.52</v>
      </c>
      <c r="J34" s="4">
        <f t="shared" si="8"/>
        <v>152982681.47999999</v>
      </c>
      <c r="K34" s="35">
        <v>19568918.52</v>
      </c>
      <c r="L34" s="4">
        <f t="shared" si="11"/>
        <v>0</v>
      </c>
      <c r="M34" s="4">
        <f t="shared" si="12"/>
        <v>0</v>
      </c>
    </row>
    <row r="35" spans="1:13" s="8" customFormat="1" ht="40.5" customHeight="1" x14ac:dyDescent="0.25">
      <c r="A35" s="19" t="s">
        <v>61</v>
      </c>
      <c r="B35" s="4">
        <v>0</v>
      </c>
      <c r="C35" s="4">
        <v>0</v>
      </c>
      <c r="D35" s="4">
        <v>0</v>
      </c>
      <c r="E35" s="4">
        <v>0</v>
      </c>
      <c r="F35" s="4">
        <v>215591300</v>
      </c>
      <c r="G35" s="4">
        <f>84080600+131510700</f>
        <v>215591300</v>
      </c>
      <c r="H35" s="1">
        <f t="shared" si="7"/>
        <v>0</v>
      </c>
      <c r="I35" s="1">
        <f>84080596.84+131510695.02</f>
        <v>215591291.86000001</v>
      </c>
      <c r="J35" s="4">
        <f t="shared" si="8"/>
        <v>8.1399999856948853</v>
      </c>
      <c r="K35" s="35">
        <f>84080596.83+131510695.03</f>
        <v>215591291.86000001</v>
      </c>
      <c r="L35" s="4">
        <f t="shared" si="11"/>
        <v>0</v>
      </c>
      <c r="M35" s="4">
        <f t="shared" si="12"/>
        <v>0</v>
      </c>
    </row>
    <row r="36" spans="1:13" s="8" customFormat="1" ht="47.25" x14ac:dyDescent="0.25">
      <c r="A36" s="19" t="s">
        <v>70</v>
      </c>
      <c r="B36" s="4">
        <v>0</v>
      </c>
      <c r="C36" s="4">
        <v>0</v>
      </c>
      <c r="D36" s="4">
        <v>0</v>
      </c>
      <c r="E36" s="4">
        <v>0</v>
      </c>
      <c r="F36" s="4">
        <v>888254900</v>
      </c>
      <c r="G36" s="4">
        <v>263612700</v>
      </c>
      <c r="H36" s="1">
        <f t="shared" si="7"/>
        <v>-624642200</v>
      </c>
      <c r="I36" s="1">
        <v>28251294.390000001</v>
      </c>
      <c r="J36" s="4">
        <f t="shared" si="8"/>
        <v>235361405.61000001</v>
      </c>
      <c r="K36" s="35">
        <v>28251294.390000001</v>
      </c>
      <c r="L36" s="4">
        <f t="shared" si="11"/>
        <v>0</v>
      </c>
      <c r="M36" s="4">
        <f t="shared" si="12"/>
        <v>0</v>
      </c>
    </row>
    <row r="37" spans="1:13" s="8" customFormat="1" ht="63" x14ac:dyDescent="0.25">
      <c r="A37" s="19" t="s">
        <v>62</v>
      </c>
      <c r="B37" s="4">
        <v>0</v>
      </c>
      <c r="C37" s="4">
        <v>0</v>
      </c>
      <c r="D37" s="4">
        <v>0</v>
      </c>
      <c r="E37" s="4">
        <v>0</v>
      </c>
      <c r="F37" s="4">
        <v>62335300</v>
      </c>
      <c r="G37" s="4">
        <f>28050800+34284500</f>
        <v>62335300</v>
      </c>
      <c r="H37" s="1">
        <f t="shared" si="7"/>
        <v>0</v>
      </c>
      <c r="I37" s="1">
        <f>27972670.3+34188983.32</f>
        <v>62161653.620000005</v>
      </c>
      <c r="J37" s="4">
        <f t="shared" si="8"/>
        <v>173646.37999999523</v>
      </c>
      <c r="K37" s="35">
        <f>34188983.32+27972670.3</f>
        <v>62161653.620000005</v>
      </c>
      <c r="L37" s="4">
        <f t="shared" si="11"/>
        <v>0</v>
      </c>
      <c r="M37" s="4">
        <f t="shared" si="12"/>
        <v>0</v>
      </c>
    </row>
    <row r="38" spans="1:13" s="8" customFormat="1" ht="94.5" x14ac:dyDescent="0.25">
      <c r="A38" s="19" t="s">
        <v>27</v>
      </c>
      <c r="B38" s="4">
        <v>0</v>
      </c>
      <c r="C38" s="4">
        <v>0</v>
      </c>
      <c r="D38" s="4">
        <v>0</v>
      </c>
      <c r="E38" s="4">
        <v>0</v>
      </c>
      <c r="F38" s="4">
        <v>20168000</v>
      </c>
      <c r="G38" s="4">
        <v>16076100</v>
      </c>
      <c r="H38" s="1">
        <f t="shared" si="7"/>
        <v>-4091900</v>
      </c>
      <c r="I38" s="1">
        <v>13289239.68</v>
      </c>
      <c r="J38" s="4">
        <f t="shared" si="8"/>
        <v>2786860.3200000003</v>
      </c>
      <c r="K38" s="35">
        <f>13289239.68</f>
        <v>13289239.68</v>
      </c>
      <c r="L38" s="4">
        <f t="shared" si="11"/>
        <v>0</v>
      </c>
      <c r="M38" s="4">
        <f t="shared" si="12"/>
        <v>0</v>
      </c>
    </row>
    <row r="39" spans="1:13" s="8" customFormat="1" ht="47.25" x14ac:dyDescent="0.25">
      <c r="A39" s="19" t="s">
        <v>42</v>
      </c>
      <c r="B39" s="4">
        <v>0</v>
      </c>
      <c r="C39" s="4">
        <v>0</v>
      </c>
      <c r="D39" s="4">
        <v>0</v>
      </c>
      <c r="E39" s="4">
        <v>0</v>
      </c>
      <c r="F39" s="4">
        <v>383500</v>
      </c>
      <c r="G39" s="4">
        <v>383500</v>
      </c>
      <c r="H39" s="1">
        <f t="shared" si="7"/>
        <v>0</v>
      </c>
      <c r="I39" s="1">
        <v>357225</v>
      </c>
      <c r="J39" s="4">
        <f t="shared" si="8"/>
        <v>26275</v>
      </c>
      <c r="K39" s="35">
        <v>357225</v>
      </c>
      <c r="L39" s="4">
        <f t="shared" si="11"/>
        <v>0</v>
      </c>
      <c r="M39" s="4">
        <f t="shared" si="12"/>
        <v>0</v>
      </c>
    </row>
    <row r="40" spans="1:13" s="8" customFormat="1" ht="31.5" x14ac:dyDescent="0.25">
      <c r="A40" s="19" t="s">
        <v>43</v>
      </c>
      <c r="B40" s="4">
        <v>0</v>
      </c>
      <c r="C40" s="4">
        <v>0</v>
      </c>
      <c r="D40" s="4">
        <v>0</v>
      </c>
      <c r="E40" s="4">
        <v>0</v>
      </c>
      <c r="F40" s="4">
        <v>498346900</v>
      </c>
      <c r="G40" s="4">
        <v>0</v>
      </c>
      <c r="H40" s="1">
        <f t="shared" si="7"/>
        <v>-498346900</v>
      </c>
      <c r="I40" s="1">
        <v>0</v>
      </c>
      <c r="J40" s="4">
        <f t="shared" si="8"/>
        <v>0</v>
      </c>
      <c r="K40" s="35">
        <v>0</v>
      </c>
      <c r="L40" s="4">
        <f t="shared" si="11"/>
        <v>0</v>
      </c>
      <c r="M40" s="4">
        <f t="shared" si="12"/>
        <v>0</v>
      </c>
    </row>
    <row r="41" spans="1:13" s="8" customFormat="1" ht="31.5" x14ac:dyDescent="0.25">
      <c r="A41" s="19" t="s">
        <v>51</v>
      </c>
      <c r="B41" s="4">
        <v>0</v>
      </c>
      <c r="C41" s="4">
        <v>0</v>
      </c>
      <c r="D41" s="4">
        <v>0</v>
      </c>
      <c r="E41" s="4">
        <v>0</v>
      </c>
      <c r="F41" s="4">
        <v>521700</v>
      </c>
      <c r="G41" s="4">
        <f>234800+286980</f>
        <v>521780</v>
      </c>
      <c r="H41" s="1">
        <f t="shared" si="7"/>
        <v>80</v>
      </c>
      <c r="I41" s="1">
        <v>0</v>
      </c>
      <c r="J41" s="4">
        <f t="shared" si="8"/>
        <v>521780</v>
      </c>
      <c r="K41" s="35">
        <v>0</v>
      </c>
      <c r="L41" s="4">
        <f t="shared" si="11"/>
        <v>0</v>
      </c>
      <c r="M41" s="4">
        <f t="shared" si="12"/>
        <v>0</v>
      </c>
    </row>
    <row r="42" spans="1:13" s="8" customFormat="1" ht="63" x14ac:dyDescent="0.25">
      <c r="A42" s="19" t="s">
        <v>66</v>
      </c>
      <c r="B42" s="4">
        <v>0</v>
      </c>
      <c r="C42" s="4">
        <v>0</v>
      </c>
      <c r="D42" s="4">
        <v>0</v>
      </c>
      <c r="E42" s="4">
        <v>0</v>
      </c>
      <c r="F42" s="4">
        <v>455200</v>
      </c>
      <c r="G42" s="4">
        <v>455200</v>
      </c>
      <c r="H42" s="1">
        <f t="shared" si="7"/>
        <v>0</v>
      </c>
      <c r="I42" s="1">
        <v>455200</v>
      </c>
      <c r="J42" s="4">
        <f t="shared" si="8"/>
        <v>0</v>
      </c>
      <c r="K42" s="35">
        <v>455200</v>
      </c>
      <c r="L42" s="4">
        <f t="shared" si="11"/>
        <v>0</v>
      </c>
      <c r="M42" s="4">
        <f t="shared" si="12"/>
        <v>0</v>
      </c>
    </row>
    <row r="43" spans="1:13" s="8" customFormat="1" ht="31.5" x14ac:dyDescent="0.25">
      <c r="A43" s="19" t="s">
        <v>63</v>
      </c>
      <c r="B43" s="4">
        <v>0</v>
      </c>
      <c r="C43" s="4">
        <v>0</v>
      </c>
      <c r="D43" s="4">
        <v>0</v>
      </c>
      <c r="E43" s="4">
        <v>0</v>
      </c>
      <c r="F43" s="4">
        <v>3983100</v>
      </c>
      <c r="G43" s="4">
        <v>3983100</v>
      </c>
      <c r="H43" s="1">
        <f t="shared" si="7"/>
        <v>0</v>
      </c>
      <c r="I43" s="1">
        <v>3983099.99</v>
      </c>
      <c r="J43" s="4">
        <f t="shared" si="8"/>
        <v>9.9999997764825821E-3</v>
      </c>
      <c r="K43" s="35">
        <v>3983099.99</v>
      </c>
      <c r="L43" s="4">
        <f t="shared" si="11"/>
        <v>0</v>
      </c>
      <c r="M43" s="4">
        <f t="shared" si="12"/>
        <v>0</v>
      </c>
    </row>
    <row r="44" spans="1:13" s="8" customFormat="1" ht="78.75" x14ac:dyDescent="0.25">
      <c r="A44" s="19" t="s">
        <v>52</v>
      </c>
      <c r="B44" s="4">
        <v>0</v>
      </c>
      <c r="C44" s="4">
        <v>0</v>
      </c>
      <c r="D44" s="4">
        <v>0</v>
      </c>
      <c r="E44" s="4">
        <v>0</v>
      </c>
      <c r="F44" s="4">
        <v>1842900</v>
      </c>
      <c r="G44" s="4">
        <f>829300.24+1013599.76</f>
        <v>1842900</v>
      </c>
      <c r="H44" s="1">
        <f t="shared" si="7"/>
        <v>0</v>
      </c>
      <c r="I44" s="1">
        <f>829300.24+1013599.76</f>
        <v>1842900</v>
      </c>
      <c r="J44" s="4">
        <f t="shared" si="8"/>
        <v>0</v>
      </c>
      <c r="K44" s="35">
        <f>829300.24+1013599.76</f>
        <v>1842900</v>
      </c>
      <c r="L44" s="4">
        <f t="shared" si="11"/>
        <v>0</v>
      </c>
      <c r="M44" s="4">
        <f t="shared" si="12"/>
        <v>0</v>
      </c>
    </row>
    <row r="45" spans="1:13" s="8" customFormat="1" ht="124.5" customHeight="1" x14ac:dyDescent="0.25">
      <c r="A45" s="19" t="s">
        <v>64</v>
      </c>
      <c r="B45" s="4">
        <v>0</v>
      </c>
      <c r="C45" s="4">
        <v>0</v>
      </c>
      <c r="D45" s="4">
        <v>0</v>
      </c>
      <c r="E45" s="4">
        <v>0</v>
      </c>
      <c r="F45" s="4">
        <v>14027000</v>
      </c>
      <c r="G45" s="4">
        <v>14027000</v>
      </c>
      <c r="H45" s="1">
        <f t="shared" si="7"/>
        <v>0</v>
      </c>
      <c r="I45" s="1">
        <v>9046436.4499999993</v>
      </c>
      <c r="J45" s="4">
        <f t="shared" si="8"/>
        <v>4980563.5500000007</v>
      </c>
      <c r="K45" s="35">
        <v>9046436.4499999993</v>
      </c>
      <c r="L45" s="4">
        <f t="shared" si="11"/>
        <v>0</v>
      </c>
      <c r="M45" s="4">
        <f t="shared" si="12"/>
        <v>0</v>
      </c>
    </row>
    <row r="46" spans="1:13" s="8" customFormat="1" ht="47.25" x14ac:dyDescent="0.25">
      <c r="A46" s="19" t="s">
        <v>53</v>
      </c>
      <c r="B46" s="4">
        <v>0</v>
      </c>
      <c r="C46" s="4">
        <v>0</v>
      </c>
      <c r="D46" s="4">
        <v>0</v>
      </c>
      <c r="E46" s="4">
        <v>0</v>
      </c>
      <c r="F46" s="4">
        <v>1522400</v>
      </c>
      <c r="G46" s="4">
        <v>1522400</v>
      </c>
      <c r="H46" s="1">
        <f t="shared" si="7"/>
        <v>0</v>
      </c>
      <c r="I46" s="1">
        <v>1522400</v>
      </c>
      <c r="J46" s="4">
        <f t="shared" si="8"/>
        <v>0</v>
      </c>
      <c r="K46" s="35">
        <v>1522400</v>
      </c>
      <c r="L46" s="4">
        <f t="shared" si="11"/>
        <v>0</v>
      </c>
      <c r="M46" s="4">
        <f t="shared" si="12"/>
        <v>0</v>
      </c>
    </row>
    <row r="47" spans="1:13" s="8" customFormat="1" ht="78.75" x14ac:dyDescent="0.25">
      <c r="A47" s="19" t="s">
        <v>65</v>
      </c>
      <c r="B47" s="4">
        <v>0</v>
      </c>
      <c r="C47" s="4">
        <v>0</v>
      </c>
      <c r="D47" s="4">
        <v>0</v>
      </c>
      <c r="E47" s="4">
        <v>0</v>
      </c>
      <c r="F47" s="4">
        <v>12784100</v>
      </c>
      <c r="G47" s="4">
        <v>12784100</v>
      </c>
      <c r="H47" s="1">
        <f t="shared" si="7"/>
        <v>0</v>
      </c>
      <c r="I47" s="1">
        <v>4179000</v>
      </c>
      <c r="J47" s="4">
        <f t="shared" si="8"/>
        <v>8605100</v>
      </c>
      <c r="K47" s="35">
        <v>4179000</v>
      </c>
      <c r="L47" s="4">
        <f t="shared" si="11"/>
        <v>0</v>
      </c>
      <c r="M47" s="4">
        <f t="shared" si="12"/>
        <v>0</v>
      </c>
    </row>
    <row r="48" spans="1:13" s="8" customFormat="1" ht="78.75" x14ac:dyDescent="0.25">
      <c r="A48" s="19" t="s">
        <v>28</v>
      </c>
      <c r="B48" s="4">
        <v>0</v>
      </c>
      <c r="C48" s="4">
        <v>0</v>
      </c>
      <c r="D48" s="4">
        <v>0</v>
      </c>
      <c r="E48" s="4">
        <v>0</v>
      </c>
      <c r="F48" s="4">
        <v>346500</v>
      </c>
      <c r="G48" s="4">
        <f>190549+155900</f>
        <v>346449</v>
      </c>
      <c r="H48" s="1">
        <f t="shared" si="7"/>
        <v>-51</v>
      </c>
      <c r="I48" s="1">
        <f>145305.21+177599.79</f>
        <v>322905</v>
      </c>
      <c r="J48" s="4">
        <f t="shared" si="8"/>
        <v>23544</v>
      </c>
      <c r="K48" s="35">
        <f>145305.21+177599.79</f>
        <v>322905</v>
      </c>
      <c r="L48" s="4">
        <f t="shared" si="11"/>
        <v>0</v>
      </c>
      <c r="M48" s="4">
        <f t="shared" si="12"/>
        <v>0</v>
      </c>
    </row>
    <row r="49" spans="1:13" s="8" customFormat="1" ht="47.25" x14ac:dyDescent="0.25">
      <c r="A49" s="19" t="s">
        <v>54</v>
      </c>
      <c r="B49" s="4">
        <v>0</v>
      </c>
      <c r="C49" s="4">
        <v>1040710.12</v>
      </c>
      <c r="D49" s="4">
        <v>1040710.12</v>
      </c>
      <c r="E49" s="4">
        <v>0</v>
      </c>
      <c r="F49" s="4">
        <v>39323300</v>
      </c>
      <c r="G49" s="4">
        <v>39323300</v>
      </c>
      <c r="H49" s="1">
        <f t="shared" si="7"/>
        <v>0</v>
      </c>
      <c r="I49" s="1">
        <v>31746951.440000001</v>
      </c>
      <c r="J49" s="4">
        <f t="shared" si="8"/>
        <v>7576348.5599999987</v>
      </c>
      <c r="K49" s="35">
        <v>31746951.440000001</v>
      </c>
      <c r="L49" s="4">
        <f t="shared" si="11"/>
        <v>0</v>
      </c>
      <c r="M49" s="4">
        <f t="shared" si="12"/>
        <v>0</v>
      </c>
    </row>
    <row r="50" spans="1:13" s="8" customFormat="1" ht="31.5" x14ac:dyDescent="0.25">
      <c r="A50" s="19" t="s">
        <v>44</v>
      </c>
      <c r="B50" s="4">
        <v>0</v>
      </c>
      <c r="C50" s="4">
        <v>0</v>
      </c>
      <c r="D50" s="4">
        <v>0</v>
      </c>
      <c r="E50" s="4">
        <v>0</v>
      </c>
      <c r="F50" s="4">
        <v>11910600</v>
      </c>
      <c r="G50" s="4">
        <f>263416.98+4989222.51</f>
        <v>5252639.49</v>
      </c>
      <c r="H50" s="1">
        <f t="shared" si="7"/>
        <v>-6657960.5099999998</v>
      </c>
      <c r="I50" s="1">
        <f>263416.42+4989212.04</f>
        <v>5252628.46</v>
      </c>
      <c r="J50" s="4">
        <f t="shared" si="8"/>
        <v>11.03000000026077</v>
      </c>
      <c r="K50" s="35">
        <f>263416.42+4989212.04</f>
        <v>5252628.46</v>
      </c>
      <c r="L50" s="4">
        <f t="shared" si="11"/>
        <v>0</v>
      </c>
      <c r="M50" s="4">
        <f t="shared" si="12"/>
        <v>0</v>
      </c>
    </row>
    <row r="51" spans="1:13" s="8" customFormat="1" ht="31.5" x14ac:dyDescent="0.25">
      <c r="A51" s="19" t="s">
        <v>15</v>
      </c>
      <c r="B51" s="4">
        <v>0</v>
      </c>
      <c r="C51" s="4">
        <v>7110.49</v>
      </c>
      <c r="D51" s="4">
        <v>7110.49</v>
      </c>
      <c r="E51" s="4">
        <v>0</v>
      </c>
      <c r="F51" s="4">
        <v>96400</v>
      </c>
      <c r="G51" s="4">
        <v>96400</v>
      </c>
      <c r="H51" s="1">
        <f t="shared" si="7"/>
        <v>0</v>
      </c>
      <c r="I51" s="1">
        <v>44800</v>
      </c>
      <c r="J51" s="4">
        <f t="shared" si="8"/>
        <v>51600</v>
      </c>
      <c r="K51" s="35">
        <v>44800</v>
      </c>
      <c r="L51" s="4">
        <f t="shared" si="11"/>
        <v>0</v>
      </c>
      <c r="M51" s="4">
        <f t="shared" si="12"/>
        <v>0</v>
      </c>
    </row>
    <row r="52" spans="1:13" s="8" customFormat="1" ht="63" x14ac:dyDescent="0.25">
      <c r="A52" s="19" t="s">
        <v>55</v>
      </c>
      <c r="B52" s="4">
        <v>0</v>
      </c>
      <c r="C52" s="4">
        <v>0</v>
      </c>
      <c r="D52" s="4">
        <v>0</v>
      </c>
      <c r="E52" s="4">
        <v>0</v>
      </c>
      <c r="F52" s="4">
        <v>106267100</v>
      </c>
      <c r="G52" s="4">
        <f>47820200+51651200</f>
        <v>99471400</v>
      </c>
      <c r="H52" s="1">
        <f t="shared" si="7"/>
        <v>-6795700</v>
      </c>
      <c r="I52" s="1">
        <f>23025424.44+28142185.4</f>
        <v>51167609.840000004</v>
      </c>
      <c r="J52" s="4">
        <f t="shared" si="8"/>
        <v>48303790.159999996</v>
      </c>
      <c r="K52" s="35">
        <f>23025424.44+28142185.4</f>
        <v>51167609.840000004</v>
      </c>
      <c r="L52" s="4">
        <f t="shared" si="11"/>
        <v>0</v>
      </c>
      <c r="M52" s="4">
        <f t="shared" si="12"/>
        <v>0</v>
      </c>
    </row>
    <row r="53" spans="1:13" s="8" customFormat="1" ht="78.75" x14ac:dyDescent="0.25">
      <c r="A53" s="19" t="s">
        <v>56</v>
      </c>
      <c r="B53" s="4">
        <v>0</v>
      </c>
      <c r="C53" s="4">
        <v>0</v>
      </c>
      <c r="D53" s="4">
        <v>0</v>
      </c>
      <c r="E53" s="4">
        <v>0</v>
      </c>
      <c r="F53" s="4">
        <v>106600</v>
      </c>
      <c r="G53" s="4">
        <v>106600</v>
      </c>
      <c r="H53" s="1">
        <f t="shared" si="7"/>
        <v>0</v>
      </c>
      <c r="I53" s="1">
        <v>80025</v>
      </c>
      <c r="J53" s="4">
        <f t="shared" si="8"/>
        <v>26575</v>
      </c>
      <c r="K53" s="35">
        <v>80025</v>
      </c>
      <c r="L53" s="4">
        <f t="shared" si="11"/>
        <v>0</v>
      </c>
      <c r="M53" s="4">
        <f t="shared" si="12"/>
        <v>0</v>
      </c>
    </row>
    <row r="54" spans="1:13" s="8" customFormat="1" ht="31.5" x14ac:dyDescent="0.25">
      <c r="A54" s="19" t="s">
        <v>71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3717600</v>
      </c>
      <c r="H54" s="1">
        <f t="shared" si="7"/>
        <v>3717600</v>
      </c>
      <c r="I54" s="1">
        <v>0</v>
      </c>
      <c r="J54" s="4">
        <f t="shared" si="8"/>
        <v>3717600</v>
      </c>
      <c r="K54" s="35">
        <v>0</v>
      </c>
      <c r="L54" s="4">
        <f t="shared" si="11"/>
        <v>0</v>
      </c>
      <c r="M54" s="4">
        <f t="shared" si="12"/>
        <v>0</v>
      </c>
    </row>
    <row r="55" spans="1:13" s="8" customFormat="1" ht="110.25" x14ac:dyDescent="0.25">
      <c r="A55" s="19" t="s">
        <v>81</v>
      </c>
      <c r="B55" s="4">
        <v>0</v>
      </c>
      <c r="C55" s="4">
        <v>0</v>
      </c>
      <c r="D55" s="4">
        <v>0</v>
      </c>
      <c r="E55" s="4">
        <v>0</v>
      </c>
      <c r="F55" s="4">
        <v>604800</v>
      </c>
      <c r="G55" s="4">
        <v>604800</v>
      </c>
      <c r="H55" s="1">
        <f t="shared" si="7"/>
        <v>0</v>
      </c>
      <c r="I55" s="1">
        <v>182420</v>
      </c>
      <c r="J55" s="4">
        <f t="shared" si="8"/>
        <v>422380</v>
      </c>
      <c r="K55" s="35">
        <v>182420</v>
      </c>
      <c r="L55" s="4">
        <f t="shared" si="11"/>
        <v>0</v>
      </c>
      <c r="M55" s="4">
        <f t="shared" si="12"/>
        <v>0</v>
      </c>
    </row>
    <row r="56" spans="1:13" s="8" customFormat="1" ht="31.5" x14ac:dyDescent="0.25">
      <c r="A56" s="19" t="s">
        <v>16</v>
      </c>
      <c r="B56" s="4">
        <v>0</v>
      </c>
      <c r="C56" s="4">
        <v>0</v>
      </c>
      <c r="D56" s="4">
        <v>0</v>
      </c>
      <c r="E56" s="4">
        <v>0</v>
      </c>
      <c r="F56" s="4">
        <v>14566900</v>
      </c>
      <c r="G56" s="4">
        <v>14566900</v>
      </c>
      <c r="H56" s="1">
        <f t="shared" si="7"/>
        <v>0</v>
      </c>
      <c r="I56" s="1">
        <v>0</v>
      </c>
      <c r="J56" s="4">
        <f t="shared" si="8"/>
        <v>14566900</v>
      </c>
      <c r="K56" s="35">
        <v>0</v>
      </c>
      <c r="L56" s="4">
        <f t="shared" si="11"/>
        <v>0</v>
      </c>
      <c r="M56" s="4">
        <f t="shared" si="12"/>
        <v>0</v>
      </c>
    </row>
    <row r="57" spans="1:13" s="8" customFormat="1" ht="31.5" x14ac:dyDescent="0.25">
      <c r="A57" s="19" t="s">
        <v>25</v>
      </c>
      <c r="B57" s="4">
        <v>0</v>
      </c>
      <c r="C57" s="4">
        <v>0</v>
      </c>
      <c r="D57" s="4">
        <v>0</v>
      </c>
      <c r="E57" s="4">
        <v>0</v>
      </c>
      <c r="F57" s="4">
        <v>33683200</v>
      </c>
      <c r="G57" s="4">
        <f>13136500+20546833.37</f>
        <v>33683333.370000005</v>
      </c>
      <c r="H57" s="1">
        <f t="shared" si="7"/>
        <v>133.37000000476837</v>
      </c>
      <c r="I57" s="1">
        <f>12107092.63+18936734.67</f>
        <v>31043827.300000004</v>
      </c>
      <c r="J57" s="4">
        <f t="shared" si="8"/>
        <v>2639506.0700000003</v>
      </c>
      <c r="K57" s="35">
        <f>12107092.63+18936734.67</f>
        <v>31043827.300000004</v>
      </c>
      <c r="L57" s="4">
        <f t="shared" si="11"/>
        <v>0</v>
      </c>
      <c r="M57" s="4">
        <f t="shared" si="12"/>
        <v>0</v>
      </c>
    </row>
    <row r="58" spans="1:13" s="9" customFormat="1" x14ac:dyDescent="0.25">
      <c r="A58" s="16" t="s">
        <v>18</v>
      </c>
      <c r="B58" s="3">
        <f t="shared" ref="B58:K58" si="13">SUM(B31:B57)</f>
        <v>0</v>
      </c>
      <c r="C58" s="3">
        <f t="shared" si="13"/>
        <v>4747412.9000000004</v>
      </c>
      <c r="D58" s="3">
        <f t="shared" si="13"/>
        <v>4747412.9000000004</v>
      </c>
      <c r="E58" s="3">
        <f t="shared" si="13"/>
        <v>0</v>
      </c>
      <c r="F58" s="3">
        <f t="shared" si="13"/>
        <v>4112322500</v>
      </c>
      <c r="G58" s="3">
        <f t="shared" si="13"/>
        <v>3490886501.8599997</v>
      </c>
      <c r="H58" s="3">
        <f t="shared" si="13"/>
        <v>-621435998.13999999</v>
      </c>
      <c r="I58" s="3">
        <f t="shared" si="13"/>
        <v>2371454991.9199996</v>
      </c>
      <c r="J58" s="3">
        <f t="shared" si="13"/>
        <v>1119431509.9400001</v>
      </c>
      <c r="K58" s="3">
        <f t="shared" si="13"/>
        <v>2371454991.9199996</v>
      </c>
      <c r="L58" s="2">
        <f t="shared" ref="L58" si="14">I58+E58-K58</f>
        <v>0</v>
      </c>
      <c r="M58" s="2">
        <f t="shared" ref="M58" si="15">B58+C58-D58+E58+I58-K58</f>
        <v>0</v>
      </c>
    </row>
    <row r="59" spans="1:13" s="8" customFormat="1" ht="15.75" customHeight="1" x14ac:dyDescent="0.25">
      <c r="A59" s="37" t="s">
        <v>19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9"/>
    </row>
    <row r="60" spans="1:13" ht="54" customHeight="1" x14ac:dyDescent="0.25">
      <c r="A60" s="34" t="s">
        <v>72</v>
      </c>
      <c r="B60" s="4">
        <v>0</v>
      </c>
      <c r="C60" s="4">
        <v>0</v>
      </c>
      <c r="D60" s="4">
        <v>0</v>
      </c>
      <c r="E60" s="4">
        <v>0</v>
      </c>
      <c r="F60" s="4">
        <v>5927700</v>
      </c>
      <c r="G60" s="4">
        <v>4523300</v>
      </c>
      <c r="H60" s="1">
        <f t="shared" ref="H60:H64" si="16">G60-F60</f>
        <v>-1404400</v>
      </c>
      <c r="I60" s="1">
        <v>3794984.21</v>
      </c>
      <c r="J60" s="1">
        <f t="shared" ref="J60:J64" si="17">G60-I60</f>
        <v>728315.79</v>
      </c>
      <c r="K60" s="35">
        <v>3794984.21</v>
      </c>
      <c r="L60" s="4">
        <f t="shared" ref="L60" si="18">I60+E60-K60</f>
        <v>0</v>
      </c>
      <c r="M60" s="4">
        <f t="shared" ref="M60" si="19">B60+C60-D60+E60+I60-K60</f>
        <v>0</v>
      </c>
    </row>
    <row r="61" spans="1:13" ht="70.5" customHeight="1" x14ac:dyDescent="0.25">
      <c r="A61" s="34" t="s">
        <v>57</v>
      </c>
      <c r="B61" s="4">
        <v>0</v>
      </c>
      <c r="C61" s="4">
        <v>0</v>
      </c>
      <c r="D61" s="4">
        <v>0</v>
      </c>
      <c r="E61" s="4">
        <v>0</v>
      </c>
      <c r="F61" s="4">
        <v>90150500</v>
      </c>
      <c r="G61" s="4">
        <v>90150500</v>
      </c>
      <c r="H61" s="1">
        <f t="shared" si="16"/>
        <v>0</v>
      </c>
      <c r="I61" s="1">
        <v>61228342.789999999</v>
      </c>
      <c r="J61" s="1">
        <f t="shared" si="17"/>
        <v>28922157.210000001</v>
      </c>
      <c r="K61" s="35">
        <v>61228342.789999999</v>
      </c>
      <c r="L61" s="4">
        <f t="shared" ref="L61:L62" si="20">I61+E61-K61</f>
        <v>0</v>
      </c>
      <c r="M61" s="4">
        <f t="shared" ref="M61:M62" si="21">B61+C61-D61+E61+I61-K61</f>
        <v>0</v>
      </c>
    </row>
    <row r="62" spans="1:13" ht="53.25" customHeight="1" x14ac:dyDescent="0.25">
      <c r="A62" s="34" t="s">
        <v>69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f>3335000+2205000+2358000+200000+8735600</f>
        <v>16833600</v>
      </c>
      <c r="H62" s="1">
        <f t="shared" si="16"/>
        <v>16833600</v>
      </c>
      <c r="I62" s="1">
        <f>3335000+2205000+2358000+200000+1906499.6</f>
        <v>10004499.6</v>
      </c>
      <c r="J62" s="1">
        <f t="shared" si="17"/>
        <v>6829100.4000000004</v>
      </c>
      <c r="K62" s="35">
        <f>3333000+1814446+200000+2354090.25+1906499.6+0</f>
        <v>9608035.8499999996</v>
      </c>
      <c r="L62" s="4">
        <f t="shared" si="20"/>
        <v>396463.75</v>
      </c>
      <c r="M62" s="4">
        <f t="shared" si="21"/>
        <v>396463.75</v>
      </c>
    </row>
    <row r="63" spans="1:13" ht="93" customHeight="1" x14ac:dyDescent="0.25">
      <c r="A63" s="34" t="s">
        <v>80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1">
        <f>960000</f>
        <v>960000</v>
      </c>
      <c r="H63" s="1">
        <f t="shared" si="16"/>
        <v>960000</v>
      </c>
      <c r="I63" s="1">
        <f>960000</f>
        <v>960000</v>
      </c>
      <c r="J63" s="1">
        <f t="shared" si="17"/>
        <v>0</v>
      </c>
      <c r="K63" s="35">
        <v>100000</v>
      </c>
      <c r="L63" s="4">
        <f t="shared" ref="L63:L64" si="22">I63+E63-K63</f>
        <v>860000</v>
      </c>
      <c r="M63" s="4">
        <f t="shared" ref="M63:M64" si="23">B63+C63-D63+E63+I63-K63</f>
        <v>860000</v>
      </c>
    </row>
    <row r="64" spans="1:13" ht="96" customHeight="1" x14ac:dyDescent="0.25">
      <c r="A64" s="34" t="s">
        <v>79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1">
        <v>155753</v>
      </c>
      <c r="H64" s="1">
        <f t="shared" si="16"/>
        <v>155753</v>
      </c>
      <c r="I64" s="1">
        <v>155753</v>
      </c>
      <c r="J64" s="1">
        <f t="shared" si="17"/>
        <v>0</v>
      </c>
      <c r="K64" s="35">
        <v>0</v>
      </c>
      <c r="L64" s="4">
        <f t="shared" si="22"/>
        <v>155753</v>
      </c>
      <c r="M64" s="4">
        <f t="shared" si="23"/>
        <v>155753</v>
      </c>
    </row>
    <row r="65" spans="1:17" s="7" customFormat="1" ht="24.75" customHeight="1" x14ac:dyDescent="0.25">
      <c r="A65" s="16" t="s">
        <v>20</v>
      </c>
      <c r="B65" s="22">
        <f>SUM(B60:B61)</f>
        <v>0</v>
      </c>
      <c r="C65" s="22">
        <f>SUM(C60:C61)</f>
        <v>0</v>
      </c>
      <c r="D65" s="22">
        <f>SUM(D60:D61)</f>
        <v>0</v>
      </c>
      <c r="E65" s="22">
        <f>SUM(E60:E61)</f>
        <v>0</v>
      </c>
      <c r="F65" s="11">
        <f>SUM(F60:F64)</f>
        <v>96078200</v>
      </c>
      <c r="G65" s="11">
        <f>SUM(G60:G64)</f>
        <v>112623153</v>
      </c>
      <c r="H65" s="11">
        <f t="shared" ref="H65:M65" si="24">SUM(H60:H64)</f>
        <v>16544953</v>
      </c>
      <c r="I65" s="11">
        <f>SUM(I60:I64)</f>
        <v>76143579.599999994</v>
      </c>
      <c r="J65" s="11">
        <f t="shared" si="24"/>
        <v>36479573.399999999</v>
      </c>
      <c r="K65" s="22">
        <f t="shared" si="24"/>
        <v>74731362.849999994</v>
      </c>
      <c r="L65" s="11">
        <f t="shared" si="24"/>
        <v>1412216.75</v>
      </c>
      <c r="M65" s="22">
        <f t="shared" si="24"/>
        <v>1412216.75</v>
      </c>
      <c r="P65" s="26"/>
      <c r="Q65" s="26"/>
    </row>
    <row r="66" spans="1:17" ht="17.25" customHeight="1" x14ac:dyDescent="0.25">
      <c r="A66" s="37" t="s">
        <v>3</v>
      </c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9"/>
    </row>
    <row r="67" spans="1:17" ht="63" customHeight="1" x14ac:dyDescent="0.25">
      <c r="A67" s="17" t="s">
        <v>67</v>
      </c>
      <c r="B67" s="4">
        <v>0</v>
      </c>
      <c r="C67" s="4">
        <v>0</v>
      </c>
      <c r="D67" s="4">
        <v>0</v>
      </c>
      <c r="E67" s="4">
        <v>0</v>
      </c>
      <c r="F67" s="4">
        <v>34195800</v>
      </c>
      <c r="G67" s="4">
        <v>62662600</v>
      </c>
      <c r="H67" s="1">
        <f t="shared" ref="H67:H70" si="25">G67-F67</f>
        <v>28466800</v>
      </c>
      <c r="I67" s="1">
        <v>190555900</v>
      </c>
      <c r="J67" s="1">
        <f t="shared" ref="J67:J70" si="26">G67-I67</f>
        <v>-127893300</v>
      </c>
      <c r="K67" s="1">
        <v>190555900</v>
      </c>
      <c r="L67" s="4">
        <f t="shared" ref="L67" si="27">I67+E67-K67</f>
        <v>0</v>
      </c>
      <c r="M67" s="4">
        <f t="shared" ref="M67" si="28">B67+C67-D67+E67+I67-K67</f>
        <v>0</v>
      </c>
    </row>
    <row r="68" spans="1:17" ht="60" customHeight="1" x14ac:dyDescent="0.25">
      <c r="A68" s="17" t="s">
        <v>75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5397000</v>
      </c>
      <c r="H68" s="1">
        <f t="shared" si="25"/>
        <v>5397000</v>
      </c>
      <c r="I68" s="1">
        <v>5397000</v>
      </c>
      <c r="J68" s="1">
        <f t="shared" si="26"/>
        <v>0</v>
      </c>
      <c r="K68" s="1">
        <v>5397000</v>
      </c>
      <c r="L68" s="4">
        <f t="shared" ref="L68:L70" si="29">I68+E68-K68</f>
        <v>0</v>
      </c>
      <c r="M68" s="4">
        <f t="shared" ref="M68:M70" si="30">B68+C68-D68+E68+I68-K68</f>
        <v>0</v>
      </c>
    </row>
    <row r="69" spans="1:17" ht="143.25" customHeight="1" x14ac:dyDescent="0.25">
      <c r="A69" s="17" t="s">
        <v>77</v>
      </c>
      <c r="B69" s="4">
        <v>0</v>
      </c>
      <c r="C69" s="4">
        <v>0</v>
      </c>
      <c r="D69" s="4">
        <v>0</v>
      </c>
      <c r="E69" s="4">
        <v>0</v>
      </c>
      <c r="F69" s="4">
        <v>0</v>
      </c>
      <c r="G69" s="4">
        <v>45522300</v>
      </c>
      <c r="H69" s="1">
        <f t="shared" si="25"/>
        <v>45522300</v>
      </c>
      <c r="I69" s="1">
        <v>45522300</v>
      </c>
      <c r="J69" s="1">
        <f t="shared" si="26"/>
        <v>0</v>
      </c>
      <c r="K69" s="1">
        <v>45446742.479999997</v>
      </c>
      <c r="L69" s="4">
        <f t="shared" ref="L69" si="31">I69+E69-K69</f>
        <v>75557.520000003278</v>
      </c>
      <c r="M69" s="4">
        <f t="shared" ref="M69" si="32">B69+C69-D69+E69+I69-K69</f>
        <v>75557.520000003278</v>
      </c>
      <c r="N69" s="28"/>
    </row>
    <row r="70" spans="1:17" ht="63.75" customHeight="1" x14ac:dyDescent="0.25">
      <c r="A70" s="17" t="s">
        <v>74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6422900</v>
      </c>
      <c r="H70" s="1">
        <f t="shared" si="25"/>
        <v>6422900</v>
      </c>
      <c r="I70" s="1">
        <v>6422900</v>
      </c>
      <c r="J70" s="1">
        <f t="shared" si="26"/>
        <v>0</v>
      </c>
      <c r="K70" s="1">
        <v>6422900</v>
      </c>
      <c r="L70" s="4">
        <f t="shared" si="29"/>
        <v>0</v>
      </c>
      <c r="M70" s="4">
        <f t="shared" si="30"/>
        <v>0</v>
      </c>
    </row>
    <row r="71" spans="1:17" s="10" customFormat="1" x14ac:dyDescent="0.25">
      <c r="A71" s="18" t="s">
        <v>21</v>
      </c>
      <c r="B71" s="2">
        <f t="shared" ref="B71:E71" si="33">B67</f>
        <v>0</v>
      </c>
      <c r="C71" s="2">
        <f t="shared" si="33"/>
        <v>0</v>
      </c>
      <c r="D71" s="2">
        <f t="shared" si="33"/>
        <v>0</v>
      </c>
      <c r="E71" s="2">
        <f t="shared" si="33"/>
        <v>0</v>
      </c>
      <c r="F71" s="2">
        <f>F67+F68+F70</f>
        <v>34195800</v>
      </c>
      <c r="G71" s="2">
        <f>G67+G68+G70+G69</f>
        <v>120004800</v>
      </c>
      <c r="H71" s="2">
        <f t="shared" ref="H71:M71" si="34">H67+H68+H70+H69</f>
        <v>85809000</v>
      </c>
      <c r="I71" s="2">
        <f t="shared" si="34"/>
        <v>247898100</v>
      </c>
      <c r="J71" s="2">
        <f t="shared" si="34"/>
        <v>-127893300</v>
      </c>
      <c r="K71" s="2">
        <f t="shared" si="34"/>
        <v>247822542.47999999</v>
      </c>
      <c r="L71" s="2">
        <f t="shared" si="34"/>
        <v>75557.520000003278</v>
      </c>
      <c r="M71" s="2">
        <f t="shared" si="34"/>
        <v>75557.520000003278</v>
      </c>
    </row>
    <row r="72" spans="1:17" s="7" customFormat="1" x14ac:dyDescent="0.25">
      <c r="A72" s="16" t="s">
        <v>22</v>
      </c>
      <c r="B72" s="2">
        <f t="shared" ref="B72:K72" si="35">B71+B65+B58+B29</f>
        <v>100092983.11999999</v>
      </c>
      <c r="C72" s="2">
        <f t="shared" si="35"/>
        <v>4747412.9000000004</v>
      </c>
      <c r="D72" s="2">
        <f>D71+D65+D58+D29</f>
        <v>105332607.42999999</v>
      </c>
      <c r="E72" s="2">
        <f>E71+E65+E58+E29</f>
        <v>492211.41</v>
      </c>
      <c r="F72" s="2">
        <f t="shared" si="35"/>
        <v>7955391100</v>
      </c>
      <c r="G72" s="2">
        <f t="shared" si="35"/>
        <v>7412866154.8599997</v>
      </c>
      <c r="H72" s="2">
        <f t="shared" si="35"/>
        <v>-542524945.13999999</v>
      </c>
      <c r="I72" s="2">
        <f t="shared" si="35"/>
        <v>5607974974.0799999</v>
      </c>
      <c r="J72" s="2">
        <f t="shared" si="35"/>
        <v>1804891180.78</v>
      </c>
      <c r="K72" s="2">
        <f t="shared" si="35"/>
        <v>5254547074.3599987</v>
      </c>
      <c r="L72" s="2">
        <f t="shared" ref="L72" si="36">I72+E72-K72</f>
        <v>353920111.13000107</v>
      </c>
      <c r="M72" s="2">
        <f t="shared" ref="M72" si="37">B72+C72-D72+E72+I72-K72</f>
        <v>353427899.72000122</v>
      </c>
    </row>
    <row r="73" spans="1:17" x14ac:dyDescent="0.25">
      <c r="A73" s="14"/>
      <c r="F73" s="30"/>
    </row>
    <row r="74" spans="1:17" x14ac:dyDescent="0.25">
      <c r="A74" s="25"/>
    </row>
  </sheetData>
  <autoFilter ref="A5:M74"/>
  <mergeCells count="5">
    <mergeCell ref="A6:M6"/>
    <mergeCell ref="A59:M59"/>
    <mergeCell ref="A66:M66"/>
    <mergeCell ref="A30:M30"/>
    <mergeCell ref="A2:M2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межбюджетные </vt:lpstr>
      <vt:lpstr>'межбюджетные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2022-11-23T11:33:53Z</cp:lastPrinted>
  <dcterms:created xsi:type="dcterms:W3CDTF">2013-11-25T11:49:42Z</dcterms:created>
  <dcterms:modified xsi:type="dcterms:W3CDTF">2022-11-23T11:34:40Z</dcterms:modified>
</cp:coreProperties>
</file>