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705" windowWidth="14805" windowHeight="7410"/>
  </bookViews>
  <sheets>
    <sheet name="доходы" sheetId="1" r:id="rId1"/>
  </sheets>
  <definedNames>
    <definedName name="_FilterDatabase" localSheetId="0" hidden="1">доходы!$A$9:$J$88</definedName>
    <definedName name="_xlnm._FilterDatabase" localSheetId="0" hidden="1">доходы!$A$9:$K$93</definedName>
    <definedName name="Print_Titles" localSheetId="0">доходы!$8:$9</definedName>
  </definedNames>
  <calcPr calcId="152511"/>
</workbook>
</file>

<file path=xl/calcChain.xml><?xml version="1.0" encoding="utf-8"?>
<calcChain xmlns="http://schemas.openxmlformats.org/spreadsheetml/2006/main">
  <c r="H83" i="1" l="1"/>
  <c r="J93" i="1"/>
  <c r="I12" i="1" l="1"/>
  <c r="J12" i="1"/>
  <c r="I13" i="1"/>
  <c r="J13" i="1"/>
  <c r="I15" i="1"/>
  <c r="J15" i="1"/>
  <c r="I16" i="1"/>
  <c r="I17" i="1"/>
  <c r="J17" i="1"/>
  <c r="I18" i="1"/>
  <c r="J18" i="1"/>
  <c r="I20" i="1"/>
  <c r="J20" i="1"/>
  <c r="I22" i="1"/>
  <c r="J22" i="1"/>
  <c r="I23" i="1"/>
  <c r="J23" i="1"/>
  <c r="I25" i="1"/>
  <c r="J25" i="1"/>
  <c r="I26" i="1"/>
  <c r="J26" i="1"/>
  <c r="I28" i="1"/>
  <c r="J28" i="1"/>
  <c r="I29" i="1"/>
  <c r="J29" i="1"/>
  <c r="I30" i="1"/>
  <c r="J30" i="1"/>
  <c r="I33" i="1"/>
  <c r="J33" i="1"/>
  <c r="I34" i="1"/>
  <c r="J34" i="1"/>
  <c r="I35" i="1"/>
  <c r="J35" i="1"/>
  <c r="I36" i="1"/>
  <c r="J36" i="1"/>
  <c r="I37" i="1"/>
  <c r="J37" i="1"/>
  <c r="I38" i="1"/>
  <c r="I39" i="1"/>
  <c r="I40" i="1"/>
  <c r="J40" i="1"/>
  <c r="I41" i="1"/>
  <c r="J41" i="1"/>
  <c r="I42" i="1"/>
  <c r="J42" i="1"/>
  <c r="I44" i="1"/>
  <c r="J44" i="1"/>
  <c r="I46" i="1"/>
  <c r="J46" i="1"/>
  <c r="I47" i="1"/>
  <c r="J47" i="1"/>
  <c r="I49" i="1"/>
  <c r="J49" i="1"/>
  <c r="I50" i="1"/>
  <c r="J50" i="1"/>
  <c r="I51" i="1"/>
  <c r="J51" i="1"/>
  <c r="I53" i="1"/>
  <c r="J53" i="1"/>
  <c r="I54" i="1"/>
  <c r="J54" i="1"/>
  <c r="I55" i="1"/>
  <c r="I56" i="1"/>
  <c r="J56" i="1"/>
  <c r="I57" i="1"/>
  <c r="J57" i="1"/>
  <c r="I58" i="1"/>
  <c r="J58" i="1"/>
  <c r="I59" i="1"/>
  <c r="J59" i="1"/>
  <c r="I60" i="1"/>
  <c r="I61" i="1"/>
  <c r="J61" i="1"/>
  <c r="I62" i="1"/>
  <c r="J62" i="1"/>
  <c r="I63" i="1"/>
  <c r="J63" i="1"/>
  <c r="I64" i="1"/>
  <c r="J64" i="1"/>
  <c r="I65" i="1"/>
  <c r="J65" i="1"/>
  <c r="I66" i="1"/>
  <c r="J66" i="1"/>
  <c r="I67" i="1"/>
  <c r="J67" i="1"/>
  <c r="I68" i="1"/>
  <c r="J68" i="1"/>
  <c r="I69" i="1"/>
  <c r="J69" i="1"/>
  <c r="I70" i="1"/>
  <c r="I71" i="1"/>
  <c r="J71" i="1"/>
  <c r="I72" i="1"/>
  <c r="I73" i="1"/>
  <c r="J73" i="1"/>
  <c r="I74" i="1"/>
  <c r="J74" i="1"/>
  <c r="I75" i="1"/>
  <c r="J75" i="1"/>
  <c r="I76" i="1"/>
  <c r="J76" i="1"/>
  <c r="I77" i="1"/>
  <c r="I78" i="1"/>
  <c r="J78" i="1"/>
  <c r="I80" i="1"/>
  <c r="I81" i="1"/>
  <c r="I82" i="1"/>
  <c r="J82" i="1"/>
  <c r="I85" i="1"/>
  <c r="J85" i="1"/>
  <c r="I86" i="1"/>
  <c r="J86" i="1"/>
  <c r="I87" i="1"/>
  <c r="J87" i="1"/>
  <c r="I88" i="1"/>
  <c r="J88" i="1"/>
  <c r="I89" i="1"/>
  <c r="J89" i="1"/>
  <c r="I90" i="1"/>
  <c r="J90" i="1"/>
  <c r="I91" i="1"/>
  <c r="J91" i="1"/>
  <c r="I92" i="1"/>
  <c r="J92" i="1"/>
  <c r="G12" i="1"/>
  <c r="G13" i="1"/>
  <c r="G15" i="1"/>
  <c r="G16" i="1"/>
  <c r="G17" i="1"/>
  <c r="G18" i="1"/>
  <c r="G20" i="1"/>
  <c r="G22" i="1"/>
  <c r="G23" i="1"/>
  <c r="G25" i="1"/>
  <c r="G26" i="1"/>
  <c r="G28" i="1"/>
  <c r="G29" i="1"/>
  <c r="G30" i="1"/>
  <c r="G33" i="1"/>
  <c r="G34" i="1"/>
  <c r="G35" i="1"/>
  <c r="G36" i="1"/>
  <c r="G37" i="1"/>
  <c r="G38" i="1"/>
  <c r="G39" i="1"/>
  <c r="G40" i="1"/>
  <c r="G41" i="1"/>
  <c r="G42" i="1"/>
  <c r="G44" i="1"/>
  <c r="G46" i="1"/>
  <c r="G47" i="1"/>
  <c r="G49" i="1"/>
  <c r="G50" i="1"/>
  <c r="G51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80" i="1"/>
  <c r="G81" i="1"/>
  <c r="G82" i="1"/>
  <c r="G85" i="1"/>
  <c r="G86" i="1"/>
  <c r="G87" i="1"/>
  <c r="G88" i="1"/>
  <c r="G89" i="1"/>
  <c r="G90" i="1"/>
  <c r="G91" i="1"/>
  <c r="G92" i="1"/>
  <c r="E12" i="1"/>
  <c r="E13" i="1"/>
  <c r="E15" i="1"/>
  <c r="E16" i="1"/>
  <c r="E17" i="1"/>
  <c r="E18" i="1"/>
  <c r="E20" i="1"/>
  <c r="E22" i="1"/>
  <c r="E23" i="1"/>
  <c r="E25" i="1"/>
  <c r="E26" i="1"/>
  <c r="E28" i="1"/>
  <c r="E29" i="1"/>
  <c r="E30" i="1"/>
  <c r="E33" i="1"/>
  <c r="E34" i="1"/>
  <c r="E35" i="1"/>
  <c r="E36" i="1"/>
  <c r="E37" i="1"/>
  <c r="E38" i="1"/>
  <c r="E39" i="1"/>
  <c r="E40" i="1"/>
  <c r="E41" i="1"/>
  <c r="E42" i="1"/>
  <c r="E44" i="1"/>
  <c r="E46" i="1"/>
  <c r="E47" i="1"/>
  <c r="E49" i="1"/>
  <c r="E50" i="1"/>
  <c r="E51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80" i="1"/>
  <c r="E81" i="1"/>
  <c r="E82" i="1"/>
  <c r="E85" i="1"/>
  <c r="E86" i="1"/>
  <c r="E87" i="1"/>
  <c r="E88" i="1"/>
  <c r="E89" i="1"/>
  <c r="E90" i="1"/>
  <c r="E91" i="1"/>
  <c r="E92" i="1"/>
  <c r="H52" i="1" l="1"/>
  <c r="H32" i="1" l="1"/>
  <c r="F84" i="1"/>
  <c r="F79" i="1"/>
  <c r="F69" i="1"/>
  <c r="F59" i="1"/>
  <c r="F52" i="1" s="1"/>
  <c r="I52" i="1" s="1"/>
  <c r="F48" i="1"/>
  <c r="F45" i="1"/>
  <c r="F43" i="1"/>
  <c r="F32" i="1"/>
  <c r="F27" i="1"/>
  <c r="F24" i="1"/>
  <c r="F21" i="1"/>
  <c r="F14" i="1"/>
  <c r="F12" i="1"/>
  <c r="D32" i="1"/>
  <c r="D84" i="1"/>
  <c r="G84" i="1" l="1"/>
  <c r="G32" i="1"/>
  <c r="D83" i="1"/>
  <c r="J32" i="1"/>
  <c r="I32" i="1"/>
  <c r="F19" i="1"/>
  <c r="F83" i="1"/>
  <c r="G83" i="1" s="1"/>
  <c r="J52" i="1"/>
  <c r="F31" i="1"/>
  <c r="F11" i="1"/>
  <c r="F10" i="1" l="1"/>
  <c r="F93" i="1" s="1"/>
  <c r="D27" i="1"/>
  <c r="G27" i="1" l="1"/>
  <c r="H79" i="1"/>
  <c r="D79" i="1"/>
  <c r="I79" i="1" l="1"/>
  <c r="J79" i="1"/>
  <c r="G79" i="1"/>
  <c r="H84" i="1"/>
  <c r="H45" i="1"/>
  <c r="H14" i="1"/>
  <c r="H27" i="1"/>
  <c r="I27" i="1" l="1"/>
  <c r="J27" i="1"/>
  <c r="J14" i="1"/>
  <c r="I14" i="1"/>
  <c r="I45" i="1"/>
  <c r="J45" i="1"/>
  <c r="J84" i="1"/>
  <c r="I84" i="1"/>
  <c r="H48" i="1"/>
  <c r="H43" i="1"/>
  <c r="H24" i="1"/>
  <c r="H21" i="1"/>
  <c r="J24" i="1" l="1"/>
  <c r="I24" i="1"/>
  <c r="I43" i="1"/>
  <c r="J43" i="1"/>
  <c r="I83" i="1"/>
  <c r="J83" i="1"/>
  <c r="J48" i="1"/>
  <c r="I48" i="1"/>
  <c r="H19" i="1"/>
  <c r="I21" i="1"/>
  <c r="J21" i="1"/>
  <c r="H31" i="1"/>
  <c r="H11" i="1"/>
  <c r="I31" i="1" l="1"/>
  <c r="J31" i="1"/>
  <c r="I11" i="1"/>
  <c r="J11" i="1"/>
  <c r="I19" i="1"/>
  <c r="J19" i="1"/>
  <c r="H10" i="1"/>
  <c r="D69" i="1"/>
  <c r="D59" i="1"/>
  <c r="D48" i="1"/>
  <c r="D43" i="1"/>
  <c r="D24" i="1"/>
  <c r="D21" i="1"/>
  <c r="D14" i="1"/>
  <c r="D12" i="1"/>
  <c r="C85" i="1"/>
  <c r="C84" i="1" s="1"/>
  <c r="C79" i="1"/>
  <c r="E79" i="1" s="1"/>
  <c r="C75" i="1"/>
  <c r="C74" i="1"/>
  <c r="C71" i="1"/>
  <c r="C69" i="1"/>
  <c r="C59" i="1"/>
  <c r="C48" i="1"/>
  <c r="C47" i="1"/>
  <c r="C46" i="1"/>
  <c r="C43" i="1"/>
  <c r="C32" i="1"/>
  <c r="E32" i="1" s="1"/>
  <c r="C27" i="1"/>
  <c r="E27" i="1" s="1"/>
  <c r="C24" i="1"/>
  <c r="C21" i="1"/>
  <c r="C14" i="1"/>
  <c r="C12" i="1"/>
  <c r="C83" i="1" l="1"/>
  <c r="E83" i="1" s="1"/>
  <c r="E84" i="1"/>
  <c r="E24" i="1"/>
  <c r="G24" i="1"/>
  <c r="E43" i="1"/>
  <c r="G43" i="1"/>
  <c r="E14" i="1"/>
  <c r="G14" i="1"/>
  <c r="E48" i="1"/>
  <c r="G48" i="1"/>
  <c r="E21" i="1"/>
  <c r="G21" i="1"/>
  <c r="H93" i="1"/>
  <c r="C45" i="1"/>
  <c r="D19" i="1"/>
  <c r="C19" i="1"/>
  <c r="D45" i="1"/>
  <c r="C52" i="1"/>
  <c r="D52" i="1"/>
  <c r="E52" i="1" l="1"/>
  <c r="G52" i="1"/>
  <c r="D11" i="1"/>
  <c r="E19" i="1"/>
  <c r="G19" i="1"/>
  <c r="E45" i="1"/>
  <c r="G45" i="1"/>
  <c r="I93" i="1"/>
  <c r="C31" i="1"/>
  <c r="D31" i="1"/>
  <c r="C11" i="1"/>
  <c r="C10" i="1" s="1"/>
  <c r="C93" i="1" s="1"/>
  <c r="D10" i="1" l="1"/>
  <c r="E31" i="1"/>
  <c r="G31" i="1"/>
  <c r="E11" i="1"/>
  <c r="G11" i="1"/>
  <c r="D93" i="1"/>
  <c r="E93" i="1" l="1"/>
  <c r="G93" i="1"/>
  <c r="E10" i="1"/>
  <c r="G10" i="1"/>
  <c r="I10" i="1" l="1"/>
  <c r="J10" i="1"/>
</calcChain>
</file>

<file path=xl/sharedStrings.xml><?xml version="1.0" encoding="utf-8"?>
<sst xmlns="http://schemas.openxmlformats.org/spreadsheetml/2006/main" count="178" uniqueCount="178">
  <si>
    <t>Код бюджетной классификации</t>
  </si>
  <si>
    <t xml:space="preserve">Наименование </t>
  </si>
  <si>
    <t xml:space="preserve">Изменение плана               (гр.4-гр.3), руб. </t>
  </si>
  <si>
    <t>Уточненный план по данным департамента финансов, руб.</t>
  </si>
  <si>
    <t>Отклонение                  (гр.6-гр.4)</t>
  </si>
  <si>
    <t>Исполнение, руб.</t>
  </si>
  <si>
    <t>% исполнения уточн. плана (гр.8/гр.6)*100</t>
  </si>
  <si>
    <t>3</t>
  </si>
  <si>
    <t xml:space="preserve">Отклонение               (гр.8-гр.6),  руб.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</si>
  <si>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</si>
  <si>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</si>
  <si>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</si>
  <si>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</si>
  <si>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</si>
  <si>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</si>
  <si>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</si>
  <si>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</si>
  <si>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</si>
  <si>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</si>
  <si>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</si>
  <si>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</si>
  <si>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</si>
  <si>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</si>
  <si>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</si>
  <si>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</si>
  <si>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</si>
  <si>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</si>
  <si>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</si>
  <si>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</si>
  <si>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</si>
  <si>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</si>
  <si>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</si>
  <si>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</si>
  <si>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</si>
  <si>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</si>
  <si>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</si>
  <si>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</si>
  <si>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</si>
  <si>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</si>
  <si>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</si>
  <si>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000 1 16 01053 01 0000 140</t>
  </si>
  <si>
    <t>000 1 16 01063 01 0000 140</t>
  </si>
  <si>
    <t>000 1 16 01092 01 0000 140</t>
  </si>
  <si>
    <t>000 1 16 01153 01 0000 140</t>
  </si>
  <si>
    <t xml:space="preserve">000 1 16 01154 01 0000 140
</t>
  </si>
  <si>
    <t>000 1 16 01192 01 0000 140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</si>
  <si>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</si>
  <si>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</si>
  <si>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000 1 16 01203 01 0000 140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</si>
  <si>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</si>
  <si>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</si>
  <si>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</si>
  <si>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</si>
  <si>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</si>
  <si>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</si>
  <si>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</si>
  <si>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</si>
  <si>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</si>
  <si>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</si>
  <si>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</si>
  <si>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</si>
  <si>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</si>
  <si>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</si>
  <si>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</si>
  <si>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</si>
  <si>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</si>
  <si>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</si>
  <si>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</si>
  <si>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</si>
  <si>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</si>
  <si>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000 1 16 01143 01 0000 140</t>
  </si>
  <si>
    <t>Прочие неналоговые доходы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</si>
  <si>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</si>
  <si>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</si>
  <si>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</si>
  <si>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</si>
  <si>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</si>
  <si>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</si>
  <si>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</si>
  <si>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</si>
  <si>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</si>
  <si>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</si>
  <si>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</si>
  <si>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</si>
  <si>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</si>
  <si>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</si>
  <si>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</si>
  <si>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</si>
  <si>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</si>
  <si>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</si>
  <si>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</si>
  <si>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</si>
  <si>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</si>
  <si>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</si>
  <si>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</si>
  <si>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</si>
  <si>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</si>
  <si>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</si>
  <si>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</si>
  <si>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</si>
  <si>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</si>
  <si>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</si>
  <si>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</si>
  <si>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</si>
  <si>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</si>
  <si>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</si>
  <si>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</si>
  <si>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</si>
  <si>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</si>
  <si>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</si>
  <si>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</si>
  <si>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</si>
  <si>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</si>
  <si>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</si>
  <si>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</si>
  <si>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</si>
  <si>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</si>
  <si>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</si>
  <si>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</si>
  <si>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</si>
  <si>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</si>
  <si>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</si>
  <si>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</si>
  <si>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</si>
  <si>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</si>
  <si>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</si>
  <si>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</si>
  <si>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Прочие неналоговые доходы бюджетов городских округов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</si>
  <si>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</si>
  <si>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</si>
  <si>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000 1 16 10123 01 0000 140</t>
  </si>
  <si>
    <t>000 1 16 10129 01 0000 140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</si>
  <si>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</si>
  <si>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</si>
  <si>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Первоначальный план на 2022 год, руб.</t>
  </si>
  <si>
    <t>Доходы от оказания платных услуг и компенсации затрат государства</t>
  </si>
  <si>
    <t>000 1 16 01082 01 0000 140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</si>
  <si>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</si>
  <si>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</si>
  <si>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</si>
  <si>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</si>
  <si>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</si>
  <si>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</si>
  <si>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000 1 17 00000 00 0000 000</t>
  </si>
  <si>
    <t>Невыясненные поступления</t>
  </si>
  <si>
    <t>000 1 17 05040 04 0000 180</t>
  </si>
  <si>
    <t>000 1 17 15020 04 0000 150</t>
  </si>
  <si>
    <t>Инициативные платежи, зачисляемые в бюджеты городских округов</t>
  </si>
  <si>
    <t>Уточненный план на 2022 год по решению о бюджете, руб.</t>
  </si>
  <si>
    <t>000 1 08 07150 01 0000 110</t>
  </si>
  <si>
    <t>Государственная пошлина за выдачу разрешения на установку рекламной конструкции</t>
  </si>
  <si>
    <t>000 1 05 02000 02 0000 110</t>
  </si>
  <si>
    <t>Единый налог на вмененный доход для отдельных видов деятельности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</si>
  <si>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</si>
  <si>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</si>
  <si>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</si>
  <si>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</si>
  <si>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</si>
  <si>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</si>
  <si>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000 1 17 01040 04 0000 180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</si>
  <si>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</si>
  <si>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000 1 11 05312 04 0000 120</t>
  </si>
  <si>
    <t xml:space="preserve"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
</t>
  </si>
  <si>
    <t>000 1 11 05324 04 0000 120</t>
  </si>
  <si>
    <t xml:space="preserve"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
</t>
  </si>
  <si>
    <t>000 1 11 09044 04 0000 120</t>
  </si>
  <si>
    <t>000 1 11 09080 04 0000 120</t>
  </si>
  <si>
    <t>000 1 16 01072 01 0000 140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</si>
  <si>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
</t>
  </si>
  <si>
    <t>000 2 04 04099 04 0000 150</t>
  </si>
  <si>
    <t>000 2 18 04000 04 0000 150</t>
  </si>
  <si>
    <t xml:space="preserve">Прочие безвозмездные поступления от негосударственных организаций в бюджеты городских округов
</t>
  </si>
  <si>
    <t xml:space="preserve">Доходы бюджетов городских округов от возврата организациями остатков субсидий прошлых лет
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</si>
  <si>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</si>
  <si>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</si>
  <si>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1. Исполнение по доходной части бюджета за 9 месяцев 2022 года</t>
  </si>
  <si>
    <t xml:space="preserve">Отчёт по оперативному анализу исполнения и контроля за организацией исполнения бюджета города Нефтеюганска по итогам 9 месяцев 2022 года 
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</si>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</sst>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2" fillId="0" borderId="0"/>
    <xf numFmtId="0" fontId="6" fillId="0" borderId="0"/>
  </cellStyleXfs>
  <cellXfs count="48">
    <xf numFmtId="0" fontId="0" fillId="0" borderId="0" xfId="0"/>
    <xf numFmtId="0" fontId="3" fillId="0" borderId="0" xfId="1" applyFont="1" applyFill="1" applyBorder="1" applyAlignment="1">
      <alignment horizontal="center" vertical="center"/>
    </xf>
    <xf numFmtId="1" fontId="3" fillId="0" borderId="0" xfId="1" applyNumberFormat="1" applyFont="1" applyFill="1" applyBorder="1" applyAlignment="1">
      <alignment horizontal="left" wrapText="1"/>
    </xf>
    <xf numFmtId="0" fontId="3" fillId="0" borderId="0" xfId="2" applyFont="1"/>
    <xf numFmtId="1" fontId="4" fillId="0" borderId="0" xfId="2" applyNumberFormat="1" applyFont="1" applyFill="1" applyBorder="1" applyAlignment="1">
      <alignment horizontal="center" vertical="center" wrapText="1"/>
    </xf>
    <xf numFmtId="1" fontId="4" fillId="0" borderId="0" xfId="2" applyNumberFormat="1" applyFont="1" applyFill="1" applyBorder="1" applyAlignment="1">
      <alignment horizontal="left" wrapText="1"/>
    </xf>
    <xf numFmtId="4" fontId="3" fillId="0" borderId="0" xfId="2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3" applyNumberFormat="1" applyFont="1" applyFill="1" applyBorder="1" applyAlignment="1">
      <alignment horizontal="center" vertical="center" wrapText="1"/>
    </xf>
    <xf numFmtId="4" fontId="3" fillId="0" borderId="1" xfId="2" applyNumberFormat="1" applyFont="1" applyFill="1" applyBorder="1" applyAlignment="1">
      <alignment horizontal="center" vertical="center" wrapText="1"/>
    </xf>
    <xf numFmtId="4" fontId="3" fillId="0" borderId="1" xfId="2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" fontId="3" fillId="0" borderId="0" xfId="2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/>
    <xf numFmtId="1" fontId="3" fillId="0" borderId="1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Alignment="1">
      <alignment horizontal="center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/>
    <xf numFmtId="4" fontId="3" fillId="0" borderId="0" xfId="0" applyNumberFormat="1" applyFont="1" applyFill="1" applyAlignment="1">
      <alignment horizontal="center" vertical="center"/>
    </xf>
    <xf numFmtId="4" fontId="3" fillId="0" borderId="0" xfId="2" applyNumberFormat="1" applyFont="1" applyFill="1" applyAlignment="1">
      <alignment horizontal="center" vertical="center"/>
    </xf>
    <xf numFmtId="4" fontId="3" fillId="0" borderId="1" xfId="4" applyNumberFormat="1" applyFont="1" applyFill="1" applyBorder="1" applyAlignment="1" applyProtection="1">
      <alignment horizontal="center" vertical="center" wrapText="1"/>
    </xf>
    <xf numFmtId="4" fontId="4" fillId="0" borderId="1" xfId="4" applyNumberFormat="1" applyFont="1" applyFill="1" applyBorder="1" applyAlignment="1" applyProtection="1">
      <alignment horizontal="center" vertical="center" wrapText="1"/>
    </xf>
    <xf numFmtId="0" fontId="4" fillId="0" borderId="1" xfId="4" applyFont="1" applyFill="1" applyBorder="1" applyAlignment="1">
      <alignment horizontal="left" vertical="center" wrapText="1"/>
    </xf>
    <xf numFmtId="164" fontId="3" fillId="0" borderId="1" xfId="4" applyNumberFormat="1" applyFont="1" applyFill="1" applyBorder="1" applyAlignment="1" applyProtection="1">
      <alignment horizontal="left" vertical="center" wrapText="1"/>
    </xf>
    <xf numFmtId="49" fontId="3" fillId="0" borderId="1" xfId="4" applyNumberFormat="1" applyFont="1" applyFill="1" applyBorder="1" applyAlignment="1">
      <alignment horizontal="left" vertical="center" wrapText="1"/>
    </xf>
    <xf numFmtId="1" fontId="3" fillId="0" borderId="1" xfId="4" applyNumberFormat="1" applyFont="1" applyFill="1" applyBorder="1" applyAlignment="1">
      <alignment horizontal="left" vertical="center" wrapText="1"/>
    </xf>
    <xf numFmtId="0" fontId="3" fillId="0" borderId="1" xfId="4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4" fillId="0" borderId="1" xfId="4" applyNumberFormat="1" applyFont="1" applyFill="1" applyBorder="1" applyAlignment="1" applyProtection="1">
      <alignment horizontal="left"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49" fontId="4" fillId="0" borderId="1" xfId="4" applyNumberFormat="1" applyFont="1" applyFill="1" applyBorder="1" applyAlignment="1" applyProtection="1">
      <alignment horizontal="center" vertical="center" wrapText="1"/>
    </xf>
    <xf numFmtId="49" fontId="3" fillId="0" borderId="1" xfId="4" applyNumberFormat="1" applyFont="1" applyFill="1" applyBorder="1" applyAlignment="1" applyProtection="1">
      <alignment horizontal="center" vertical="center" wrapText="1"/>
    </xf>
    <xf numFmtId="49" fontId="3" fillId="0" borderId="1" xfId="4" applyNumberFormat="1" applyFont="1" applyFill="1" applyBorder="1" applyAlignment="1" applyProtection="1">
      <alignment horizontal="left" vertical="center" wrapText="1"/>
    </xf>
    <xf numFmtId="1" fontId="4" fillId="0" borderId="1" xfId="4" applyNumberFormat="1" applyFont="1" applyFill="1" applyBorder="1" applyAlignment="1">
      <alignment horizontal="left" vertical="center" wrapText="1"/>
    </xf>
    <xf numFmtId="49" fontId="4" fillId="0" borderId="1" xfId="4" applyNumberFormat="1" applyFont="1" applyFill="1" applyBorder="1" applyAlignment="1" applyProtection="1">
      <alignment horizontal="center" vertical="center"/>
    </xf>
    <xf numFmtId="4" fontId="3" fillId="0" borderId="0" xfId="0" applyNumberFormat="1" applyFont="1" applyFill="1"/>
    <xf numFmtId="49" fontId="3" fillId="0" borderId="1" xfId="4" applyNumberFormat="1" applyFont="1" applyFill="1" applyBorder="1" applyAlignment="1" applyProtection="1">
      <alignment horizontal="left" vertical="top" wrapText="1"/>
    </xf>
    <xf numFmtId="0" fontId="3" fillId="0" borderId="1" xfId="4" applyNumberFormat="1" applyFont="1" applyFill="1" applyBorder="1" applyAlignment="1" applyProtection="1">
      <alignment horizontal="left" vertical="center" wrapText="1"/>
    </xf>
    <xf numFmtId="0" fontId="3" fillId="0" borderId="1" xfId="4" applyNumberFormat="1" applyFont="1" applyFill="1" applyBorder="1" applyAlignment="1" applyProtection="1">
      <alignment horizontal="left" vertical="top" wrapText="1"/>
    </xf>
    <xf numFmtId="4" fontId="3" fillId="0" borderId="0" xfId="2" applyNumberFormat="1" applyFont="1" applyFill="1" applyAlignment="1">
      <alignment horizontal="center" vertical="center"/>
    </xf>
    <xf numFmtId="4" fontId="3" fillId="0" borderId="0" xfId="2" applyNumberFormat="1" applyFont="1" applyFill="1" applyAlignment="1">
      <alignment horizontal="center" vertical="center"/>
    </xf>
    <xf numFmtId="1" fontId="4" fillId="0" borderId="0" xfId="1" applyNumberFormat="1" applyFont="1" applyFill="1" applyBorder="1" applyAlignment="1">
      <alignment horizontal="center" vertical="center" wrapText="1"/>
    </xf>
    <xf numFmtId="4" fontId="3" fillId="0" borderId="0" xfId="2" applyNumberFormat="1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5">
    <cellStyle name="Обычный" xfId="0" builtinId="0"/>
    <cellStyle name="Обычный 2" xfId="1"/>
    <cellStyle name="Обычный 3" xfId="2"/>
    <cellStyle name="Обычный 3 2" xfId="4"/>
    <cellStyle name="Обычный_расходы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3"/>
  <sheetViews>
    <sheetView tabSelected="1" view="pageBreakPreview" zoomScaleNormal="100" zoomScaleSheetLayoutView="100" zoomScalePageLayoutView="90" workbookViewId="0">
      <pane ySplit="8" topLeftCell="A9" activePane="bottomLeft" state="frozen"/>
      <selection pane="bottomLeft" activeCell="C96" sqref="C96"/>
    </sheetView>
  </sheetViews>
  <sheetFormatPr defaultRowHeight="15.75" x14ac:dyDescent="0.25"/>
  <cols>
    <col min="1" max="1" width="29.140625" style="14" customWidth="1"/>
    <col min="2" max="2" width="59.5703125" style="15" customWidth="1"/>
    <col min="3" max="3" width="18.140625" style="22" customWidth="1"/>
    <col min="4" max="4" width="18.5703125" style="22" customWidth="1"/>
    <col min="5" max="5" width="18.85546875" style="22" customWidth="1"/>
    <col min="6" max="6" width="18" style="22" customWidth="1"/>
    <col min="7" max="7" width="18.42578125" style="22" customWidth="1"/>
    <col min="8" max="8" width="18.5703125" style="22" customWidth="1"/>
    <col min="9" max="9" width="19.42578125" style="22" customWidth="1"/>
    <col min="10" max="10" width="15" style="22" customWidth="1"/>
    <col min="11" max="11" width="18.140625" style="21" customWidth="1"/>
    <col min="12" max="16384" width="9.140625" style="21"/>
  </cols>
  <sheetData>
    <row r="1" spans="1:11" s="3" customFormat="1" x14ac:dyDescent="0.25">
      <c r="A1" s="1"/>
      <c r="B1" s="2"/>
      <c r="C1" s="23"/>
      <c r="D1" s="13"/>
      <c r="E1" s="13"/>
      <c r="F1" s="43"/>
      <c r="G1" s="13"/>
      <c r="H1" s="44"/>
      <c r="I1" s="43"/>
      <c r="J1" s="13"/>
    </row>
    <row r="2" spans="1:11" s="3" customFormat="1" x14ac:dyDescent="0.25">
      <c r="A2" s="1"/>
      <c r="B2" s="2"/>
      <c r="C2" s="23"/>
      <c r="D2" s="13"/>
      <c r="E2" s="13"/>
      <c r="F2" s="43"/>
      <c r="G2" s="13"/>
      <c r="H2" s="44"/>
      <c r="I2" s="43"/>
      <c r="J2" s="13"/>
    </row>
    <row r="3" spans="1:11" s="3" customFormat="1" ht="15.75" customHeight="1" x14ac:dyDescent="0.25">
      <c r="A3" s="45" t="s">
        <v>176</v>
      </c>
      <c r="B3" s="45"/>
      <c r="C3" s="45"/>
      <c r="D3" s="45"/>
      <c r="E3" s="45"/>
      <c r="F3" s="45"/>
      <c r="G3" s="45"/>
      <c r="H3" s="45"/>
      <c r="I3" s="45"/>
      <c r="J3" s="45"/>
    </row>
    <row r="4" spans="1:11" s="3" customFormat="1" ht="20.25" customHeight="1" x14ac:dyDescent="0.25">
      <c r="A4" s="4"/>
      <c r="B4" s="5"/>
      <c r="C4" s="6"/>
      <c r="D4" s="13"/>
      <c r="E4" s="13"/>
      <c r="F4" s="43"/>
      <c r="G4" s="13"/>
      <c r="H4" s="44"/>
      <c r="I4" s="43"/>
      <c r="J4" s="13"/>
    </row>
    <row r="5" spans="1:11" s="3" customFormat="1" x14ac:dyDescent="0.25">
      <c r="A5" s="46" t="s">
        <v>175</v>
      </c>
      <c r="B5" s="46"/>
      <c r="C5" s="46"/>
      <c r="D5" s="47"/>
      <c r="E5" s="47"/>
      <c r="F5" s="47"/>
      <c r="G5" s="47"/>
      <c r="H5" s="47"/>
      <c r="I5" s="47"/>
      <c r="J5" s="47"/>
    </row>
    <row r="6" spans="1:11" s="3" customFormat="1" x14ac:dyDescent="0.25">
      <c r="A6" s="1"/>
      <c r="B6" s="2"/>
      <c r="C6" s="23"/>
      <c r="D6" s="13"/>
      <c r="E6" s="13"/>
      <c r="F6" s="43"/>
      <c r="G6" s="13"/>
      <c r="H6" s="44"/>
      <c r="I6" s="43"/>
      <c r="J6" s="13"/>
    </row>
    <row r="8" spans="1:11" s="16" customFormat="1" ht="70.5" customHeight="1" x14ac:dyDescent="0.25">
      <c r="A8" s="11" t="s">
        <v>0</v>
      </c>
      <c r="B8" s="12" t="s">
        <v>1</v>
      </c>
      <c r="C8" s="7" t="s">
        <v>134</v>
      </c>
      <c r="D8" s="8" t="s">
        <v>148</v>
      </c>
      <c r="E8" s="9" t="s">
        <v>2</v>
      </c>
      <c r="F8" s="9" t="s">
        <v>3</v>
      </c>
      <c r="G8" s="9" t="s">
        <v>4</v>
      </c>
      <c r="H8" s="9" t="s">
        <v>5</v>
      </c>
      <c r="I8" s="9" t="s">
        <v>8</v>
      </c>
      <c r="J8" s="10" t="s">
        <v>6</v>
      </c>
    </row>
    <row r="9" spans="1:11" s="18" customFormat="1" ht="16.5" customHeight="1" x14ac:dyDescent="0.25">
      <c r="A9" s="12">
        <v>1</v>
      </c>
      <c r="B9" s="12">
        <v>2</v>
      </c>
      <c r="C9" s="20" t="s">
        <v>7</v>
      </c>
      <c r="D9" s="33">
        <v>4</v>
      </c>
      <c r="E9" s="17">
        <v>5</v>
      </c>
      <c r="F9" s="17">
        <v>6</v>
      </c>
      <c r="G9" s="17">
        <v>7</v>
      </c>
      <c r="H9" s="17">
        <v>8</v>
      </c>
      <c r="I9" s="17">
        <v>9</v>
      </c>
      <c r="J9" s="17">
        <v>10</v>
      </c>
    </row>
    <row r="10" spans="1:11" s="16" customFormat="1" x14ac:dyDescent="0.25">
      <c r="A10" s="34" t="s">
        <v>9</v>
      </c>
      <c r="B10" s="32" t="s">
        <v>10</v>
      </c>
      <c r="C10" s="25">
        <f>C11+C31</f>
        <v>4213164970</v>
      </c>
      <c r="D10" s="25">
        <f>D11+D31</f>
        <v>4318338514</v>
      </c>
      <c r="E10" s="19">
        <f>D10-C10</f>
        <v>105173544</v>
      </c>
      <c r="F10" s="25">
        <f>F11+F31</f>
        <v>4318338514</v>
      </c>
      <c r="G10" s="19">
        <f>F10-D10</f>
        <v>0</v>
      </c>
      <c r="H10" s="25">
        <f>H11+H31</f>
        <v>3553960532.1600003</v>
      </c>
      <c r="I10" s="19">
        <f>H10-F10</f>
        <v>-764377981.83999968</v>
      </c>
      <c r="J10" s="19">
        <f>(H10/F10)*100</f>
        <v>82.2992574722455</v>
      </c>
    </row>
    <row r="11" spans="1:11" s="16" customFormat="1" x14ac:dyDescent="0.25">
      <c r="A11" s="34"/>
      <c r="B11" s="26" t="s">
        <v>11</v>
      </c>
      <c r="C11" s="25">
        <f>C12+C13+C14+C19+C27</f>
        <v>3771679500</v>
      </c>
      <c r="D11" s="25">
        <f>D12+D13+D14+D19+D27</f>
        <v>3771689500</v>
      </c>
      <c r="E11" s="19">
        <f t="shared" ref="E11:E74" si="0">D11-C11</f>
        <v>10000</v>
      </c>
      <c r="F11" s="25">
        <f>F12+F13+F14+F19+F27</f>
        <v>3771689500</v>
      </c>
      <c r="G11" s="19">
        <f t="shared" ref="G11:G74" si="1">F11-D11</f>
        <v>0</v>
      </c>
      <c r="H11" s="25">
        <f>H12+H13+H14+H19+H27</f>
        <v>3042256502.8700004</v>
      </c>
      <c r="I11" s="19">
        <f t="shared" ref="I11:I74" si="2">H11-F11</f>
        <v>-729432997.12999964</v>
      </c>
      <c r="J11" s="19">
        <f t="shared" ref="J11:J74" si="3">(H11/F11)*100</f>
        <v>80.660311589010718</v>
      </c>
    </row>
    <row r="12" spans="1:11" x14ac:dyDescent="0.25">
      <c r="A12" s="35" t="s">
        <v>12</v>
      </c>
      <c r="B12" s="36" t="s">
        <v>72</v>
      </c>
      <c r="C12" s="24">
        <f>2180051800+882268300</f>
        <v>3062320100</v>
      </c>
      <c r="D12" s="24">
        <f>2180051800+882268300</f>
        <v>3062320100</v>
      </c>
      <c r="E12" s="20">
        <f t="shared" si="0"/>
        <v>0</v>
      </c>
      <c r="F12" s="24">
        <f>2180051800+882268300</f>
        <v>3062320100</v>
      </c>
      <c r="G12" s="20">
        <f t="shared" si="1"/>
        <v>0</v>
      </c>
      <c r="H12" s="24">
        <v>2376477125.25</v>
      </c>
      <c r="I12" s="20">
        <f t="shared" si="2"/>
        <v>-685842974.75</v>
      </c>
      <c r="J12" s="20">
        <f t="shared" si="3"/>
        <v>77.603811739014489</v>
      </c>
      <c r="K12" s="39"/>
    </row>
    <row r="13" spans="1:11" ht="31.5" x14ac:dyDescent="0.25">
      <c r="A13" s="35" t="s">
        <v>13</v>
      </c>
      <c r="B13" s="28" t="s">
        <v>14</v>
      </c>
      <c r="C13" s="24">
        <v>8192400</v>
      </c>
      <c r="D13" s="24">
        <v>8192400</v>
      </c>
      <c r="E13" s="20">
        <f t="shared" si="0"/>
        <v>0</v>
      </c>
      <c r="F13" s="24">
        <v>8192400</v>
      </c>
      <c r="G13" s="20">
        <f t="shared" si="1"/>
        <v>0</v>
      </c>
      <c r="H13" s="24">
        <v>8630577.0199999996</v>
      </c>
      <c r="I13" s="20">
        <f t="shared" si="2"/>
        <v>438177.01999999955</v>
      </c>
      <c r="J13" s="20">
        <f t="shared" si="3"/>
        <v>105.3485794150676</v>
      </c>
    </row>
    <row r="14" spans="1:11" x14ac:dyDescent="0.25">
      <c r="A14" s="35" t="s">
        <v>15</v>
      </c>
      <c r="B14" s="28" t="s">
        <v>16</v>
      </c>
      <c r="C14" s="24">
        <f>C15+C17+C18</f>
        <v>484238600</v>
      </c>
      <c r="D14" s="24">
        <f>D15+D17+D18</f>
        <v>484238600</v>
      </c>
      <c r="E14" s="20">
        <f t="shared" si="0"/>
        <v>0</v>
      </c>
      <c r="F14" s="24">
        <f>F15+F17+F18</f>
        <v>484238600</v>
      </c>
      <c r="G14" s="20">
        <f t="shared" si="1"/>
        <v>0</v>
      </c>
      <c r="H14" s="24">
        <f>H15+H17+H18+H16</f>
        <v>535281569.03000003</v>
      </c>
      <c r="I14" s="20">
        <f t="shared" si="2"/>
        <v>51042969.030000031</v>
      </c>
      <c r="J14" s="20">
        <f t="shared" si="3"/>
        <v>110.54087159305351</v>
      </c>
    </row>
    <row r="15" spans="1:11" ht="31.5" x14ac:dyDescent="0.25">
      <c r="A15" s="35" t="s">
        <v>17</v>
      </c>
      <c r="B15" s="36" t="s">
        <v>73</v>
      </c>
      <c r="C15" s="24">
        <v>460000000</v>
      </c>
      <c r="D15" s="24">
        <v>460000000</v>
      </c>
      <c r="E15" s="20">
        <f t="shared" si="0"/>
        <v>0</v>
      </c>
      <c r="F15" s="24">
        <v>460000000</v>
      </c>
      <c r="G15" s="20">
        <f t="shared" si="1"/>
        <v>0</v>
      </c>
      <c r="H15" s="24">
        <v>517789799.64999998</v>
      </c>
      <c r="I15" s="20">
        <f t="shared" si="2"/>
        <v>57789799.649999976</v>
      </c>
      <c r="J15" s="20">
        <f t="shared" si="3"/>
        <v>112.56299992391303</v>
      </c>
    </row>
    <row r="16" spans="1:11" ht="31.5" x14ac:dyDescent="0.25">
      <c r="A16" s="35" t="s">
        <v>151</v>
      </c>
      <c r="B16" s="36" t="s">
        <v>152</v>
      </c>
      <c r="C16" s="24">
        <v>0</v>
      </c>
      <c r="D16" s="24">
        <v>0</v>
      </c>
      <c r="E16" s="20">
        <f t="shared" si="0"/>
        <v>0</v>
      </c>
      <c r="F16" s="24">
        <v>0</v>
      </c>
      <c r="G16" s="20">
        <f t="shared" si="1"/>
        <v>0</v>
      </c>
      <c r="H16" s="24">
        <v>896745.97</v>
      </c>
      <c r="I16" s="20">
        <f t="shared" si="2"/>
        <v>896745.97</v>
      </c>
      <c r="J16" s="20"/>
    </row>
    <row r="17" spans="1:10" x14ac:dyDescent="0.25">
      <c r="A17" s="35" t="s">
        <v>18</v>
      </c>
      <c r="B17" s="36" t="s">
        <v>74</v>
      </c>
      <c r="C17" s="24">
        <v>1238600</v>
      </c>
      <c r="D17" s="24">
        <v>1238600</v>
      </c>
      <c r="E17" s="20">
        <f t="shared" si="0"/>
        <v>0</v>
      </c>
      <c r="F17" s="24">
        <v>1238600</v>
      </c>
      <c r="G17" s="20">
        <f t="shared" si="1"/>
        <v>0</v>
      </c>
      <c r="H17" s="24">
        <v>488646.1</v>
      </c>
      <c r="I17" s="20">
        <f t="shared" si="2"/>
        <v>-749953.9</v>
      </c>
      <c r="J17" s="20">
        <f t="shared" si="3"/>
        <v>39.451485548199578</v>
      </c>
    </row>
    <row r="18" spans="1:10" ht="45.75" customHeight="1" x14ac:dyDescent="0.25">
      <c r="A18" s="35" t="s">
        <v>75</v>
      </c>
      <c r="B18" s="36" t="s">
        <v>76</v>
      </c>
      <c r="C18" s="24">
        <v>23000000</v>
      </c>
      <c r="D18" s="24">
        <v>23000000</v>
      </c>
      <c r="E18" s="20">
        <f t="shared" si="0"/>
        <v>0</v>
      </c>
      <c r="F18" s="24">
        <v>23000000</v>
      </c>
      <c r="G18" s="20">
        <f t="shared" si="1"/>
        <v>0</v>
      </c>
      <c r="H18" s="24">
        <v>16106377.310000001</v>
      </c>
      <c r="I18" s="20">
        <f t="shared" si="2"/>
        <v>-6893622.6899999995</v>
      </c>
      <c r="J18" s="20">
        <f t="shared" si="3"/>
        <v>70.027727434782619</v>
      </c>
    </row>
    <row r="19" spans="1:10" x14ac:dyDescent="0.25">
      <c r="A19" s="35" t="s">
        <v>19</v>
      </c>
      <c r="B19" s="29" t="s">
        <v>20</v>
      </c>
      <c r="C19" s="24">
        <f t="shared" ref="C19:D19" si="4">C20+C24+C21</f>
        <v>193381200</v>
      </c>
      <c r="D19" s="24">
        <f t="shared" si="4"/>
        <v>193381200</v>
      </c>
      <c r="E19" s="20">
        <f t="shared" si="0"/>
        <v>0</v>
      </c>
      <c r="F19" s="24">
        <f t="shared" ref="F19" si="5">F20+F24+F21</f>
        <v>193381200</v>
      </c>
      <c r="G19" s="20">
        <f t="shared" si="1"/>
        <v>0</v>
      </c>
      <c r="H19" s="24">
        <f>H20+H24+H21</f>
        <v>99806685.790000007</v>
      </c>
      <c r="I19" s="20">
        <f t="shared" si="2"/>
        <v>-93574514.209999993</v>
      </c>
      <c r="J19" s="20">
        <f t="shared" si="3"/>
        <v>51.6113695591919</v>
      </c>
    </row>
    <row r="20" spans="1:10" ht="47.25" x14ac:dyDescent="0.25">
      <c r="A20" s="35" t="s">
        <v>77</v>
      </c>
      <c r="B20" s="36" t="s">
        <v>78</v>
      </c>
      <c r="C20" s="24">
        <v>66611900</v>
      </c>
      <c r="D20" s="24">
        <v>66611900</v>
      </c>
      <c r="E20" s="20">
        <f t="shared" si="0"/>
        <v>0</v>
      </c>
      <c r="F20" s="24">
        <v>66611900</v>
      </c>
      <c r="G20" s="20">
        <f t="shared" si="1"/>
        <v>0</v>
      </c>
      <c r="H20" s="24">
        <v>19560203.030000001</v>
      </c>
      <c r="I20" s="20">
        <f t="shared" si="2"/>
        <v>-47051696.969999999</v>
      </c>
      <c r="J20" s="20">
        <f t="shared" si="3"/>
        <v>29.364427422127282</v>
      </c>
    </row>
    <row r="21" spans="1:10" x14ac:dyDescent="0.25">
      <c r="A21" s="35" t="s">
        <v>21</v>
      </c>
      <c r="B21" s="36" t="s">
        <v>22</v>
      </c>
      <c r="C21" s="24">
        <f t="shared" ref="C21:D21" si="6">C22+C23</f>
        <v>59000000</v>
      </c>
      <c r="D21" s="24">
        <f t="shared" si="6"/>
        <v>59000000</v>
      </c>
      <c r="E21" s="20">
        <f t="shared" si="0"/>
        <v>0</v>
      </c>
      <c r="F21" s="24">
        <f t="shared" ref="F21" si="7">F22+F23</f>
        <v>59000000</v>
      </c>
      <c r="G21" s="20">
        <f t="shared" si="1"/>
        <v>0</v>
      </c>
      <c r="H21" s="24">
        <f t="shared" ref="H21" si="8">H22+H23</f>
        <v>30455055.169999998</v>
      </c>
      <c r="I21" s="20">
        <f t="shared" si="2"/>
        <v>-28544944.830000002</v>
      </c>
      <c r="J21" s="20">
        <f t="shared" si="3"/>
        <v>51.61873757627118</v>
      </c>
    </row>
    <row r="22" spans="1:10" x14ac:dyDescent="0.25">
      <c r="A22" s="35" t="s">
        <v>79</v>
      </c>
      <c r="B22" s="36" t="s">
        <v>80</v>
      </c>
      <c r="C22" s="24">
        <v>25000000</v>
      </c>
      <c r="D22" s="24">
        <v>25000000</v>
      </c>
      <c r="E22" s="20">
        <f t="shared" si="0"/>
        <v>0</v>
      </c>
      <c r="F22" s="24">
        <v>25000000</v>
      </c>
      <c r="G22" s="20">
        <f t="shared" si="1"/>
        <v>0</v>
      </c>
      <c r="H22" s="24">
        <v>19329457.219999999</v>
      </c>
      <c r="I22" s="20">
        <f t="shared" si="2"/>
        <v>-5670542.7800000012</v>
      </c>
      <c r="J22" s="20">
        <f t="shared" si="3"/>
        <v>77.317828879999993</v>
      </c>
    </row>
    <row r="23" spans="1:10" x14ac:dyDescent="0.25">
      <c r="A23" s="35" t="s">
        <v>81</v>
      </c>
      <c r="B23" s="36" t="s">
        <v>82</v>
      </c>
      <c r="C23" s="24">
        <v>34000000</v>
      </c>
      <c r="D23" s="24">
        <v>34000000</v>
      </c>
      <c r="E23" s="20">
        <f t="shared" si="0"/>
        <v>0</v>
      </c>
      <c r="F23" s="24">
        <v>34000000</v>
      </c>
      <c r="G23" s="20">
        <f t="shared" si="1"/>
        <v>0</v>
      </c>
      <c r="H23" s="24">
        <v>11125597.949999999</v>
      </c>
      <c r="I23" s="20">
        <f t="shared" si="2"/>
        <v>-22874402.050000001</v>
      </c>
      <c r="J23" s="20">
        <f t="shared" si="3"/>
        <v>32.722346911764703</v>
      </c>
    </row>
    <row r="24" spans="1:10" x14ac:dyDescent="0.25">
      <c r="A24" s="35" t="s">
        <v>23</v>
      </c>
      <c r="B24" s="36" t="s">
        <v>24</v>
      </c>
      <c r="C24" s="24">
        <f t="shared" ref="C24:D24" si="9">C25+C26</f>
        <v>67769300</v>
      </c>
      <c r="D24" s="24">
        <f t="shared" si="9"/>
        <v>67769300</v>
      </c>
      <c r="E24" s="20">
        <f t="shared" si="0"/>
        <v>0</v>
      </c>
      <c r="F24" s="24">
        <f t="shared" ref="F24" si="10">F25+F26</f>
        <v>67769300</v>
      </c>
      <c r="G24" s="20">
        <f t="shared" si="1"/>
        <v>0</v>
      </c>
      <c r="H24" s="24">
        <f t="shared" ref="H24" si="11">H25+H26</f>
        <v>49791427.590000004</v>
      </c>
      <c r="I24" s="20">
        <f t="shared" si="2"/>
        <v>-17977872.409999996</v>
      </c>
      <c r="J24" s="20">
        <f t="shared" si="3"/>
        <v>73.47195203432824</v>
      </c>
    </row>
    <row r="25" spans="1:10" ht="31.5" x14ac:dyDescent="0.25">
      <c r="A25" s="35" t="s">
        <v>83</v>
      </c>
      <c r="B25" s="36" t="s">
        <v>84</v>
      </c>
      <c r="C25" s="24">
        <v>53416000</v>
      </c>
      <c r="D25" s="24">
        <v>53416000</v>
      </c>
      <c r="E25" s="20">
        <f t="shared" si="0"/>
        <v>0</v>
      </c>
      <c r="F25" s="24">
        <v>53416000</v>
      </c>
      <c r="G25" s="20">
        <f t="shared" si="1"/>
        <v>0</v>
      </c>
      <c r="H25" s="24">
        <v>46973351.280000001</v>
      </c>
      <c r="I25" s="20">
        <f t="shared" si="2"/>
        <v>-6442648.7199999988</v>
      </c>
      <c r="J25" s="20">
        <f t="shared" si="3"/>
        <v>87.938728620638017</v>
      </c>
    </row>
    <row r="26" spans="1:10" ht="43.5" customHeight="1" x14ac:dyDescent="0.25">
      <c r="A26" s="35" t="s">
        <v>85</v>
      </c>
      <c r="B26" s="36" t="s">
        <v>86</v>
      </c>
      <c r="C26" s="24">
        <v>14353300</v>
      </c>
      <c r="D26" s="24">
        <v>14353300</v>
      </c>
      <c r="E26" s="20">
        <f t="shared" si="0"/>
        <v>0</v>
      </c>
      <c r="F26" s="24">
        <v>14353300</v>
      </c>
      <c r="G26" s="20">
        <f t="shared" si="1"/>
        <v>0</v>
      </c>
      <c r="H26" s="24">
        <v>2818076.31</v>
      </c>
      <c r="I26" s="20">
        <f t="shared" si="2"/>
        <v>-11535223.689999999</v>
      </c>
      <c r="J26" s="20">
        <f t="shared" si="3"/>
        <v>19.633647384225231</v>
      </c>
    </row>
    <row r="27" spans="1:10" x14ac:dyDescent="0.25">
      <c r="A27" s="35" t="s">
        <v>25</v>
      </c>
      <c r="B27" s="30" t="s">
        <v>26</v>
      </c>
      <c r="C27" s="24">
        <f t="shared" ref="C27" si="12">C28+C30</f>
        <v>23547200</v>
      </c>
      <c r="D27" s="24">
        <f>D28+D30+D29</f>
        <v>23557200</v>
      </c>
      <c r="E27" s="20">
        <f t="shared" si="0"/>
        <v>10000</v>
      </c>
      <c r="F27" s="24">
        <f>F28+F30+F29</f>
        <v>23557200</v>
      </c>
      <c r="G27" s="20">
        <f t="shared" si="1"/>
        <v>0</v>
      </c>
      <c r="H27" s="24">
        <f>H28+H30+H29</f>
        <v>22060545.780000001</v>
      </c>
      <c r="I27" s="20">
        <f t="shared" si="2"/>
        <v>-1496654.2199999988</v>
      </c>
      <c r="J27" s="20">
        <f t="shared" si="3"/>
        <v>93.646722785390452</v>
      </c>
    </row>
    <row r="28" spans="1:10" ht="47.25" x14ac:dyDescent="0.25">
      <c r="A28" s="35" t="s">
        <v>87</v>
      </c>
      <c r="B28" s="36" t="s">
        <v>88</v>
      </c>
      <c r="C28" s="24">
        <v>23432200</v>
      </c>
      <c r="D28" s="24">
        <v>23432200</v>
      </c>
      <c r="E28" s="20">
        <f t="shared" si="0"/>
        <v>0</v>
      </c>
      <c r="F28" s="24">
        <v>23432200</v>
      </c>
      <c r="G28" s="20">
        <f t="shared" si="1"/>
        <v>0</v>
      </c>
      <c r="H28" s="24">
        <v>22002545.780000001</v>
      </c>
      <c r="I28" s="20">
        <f t="shared" si="2"/>
        <v>-1429654.2199999988</v>
      </c>
      <c r="J28" s="20">
        <f t="shared" si="3"/>
        <v>93.898762301448429</v>
      </c>
    </row>
    <row r="29" spans="1:10" ht="31.5" x14ac:dyDescent="0.25">
      <c r="A29" s="35" t="s">
        <v>149</v>
      </c>
      <c r="B29" s="36" t="s">
        <v>150</v>
      </c>
      <c r="C29" s="24">
        <v>0</v>
      </c>
      <c r="D29" s="24">
        <v>10000</v>
      </c>
      <c r="E29" s="20">
        <f t="shared" si="0"/>
        <v>10000</v>
      </c>
      <c r="F29" s="24">
        <v>10000</v>
      </c>
      <c r="G29" s="20">
        <f t="shared" si="1"/>
        <v>0</v>
      </c>
      <c r="H29" s="24">
        <v>10000</v>
      </c>
      <c r="I29" s="20">
        <f t="shared" si="2"/>
        <v>0</v>
      </c>
      <c r="J29" s="20">
        <f t="shared" si="3"/>
        <v>100</v>
      </c>
    </row>
    <row r="30" spans="1:10" ht="94.5" x14ac:dyDescent="0.25">
      <c r="A30" s="35" t="s">
        <v>89</v>
      </c>
      <c r="B30" s="36" t="s">
        <v>90</v>
      </c>
      <c r="C30" s="24">
        <v>115000</v>
      </c>
      <c r="D30" s="24">
        <v>115000</v>
      </c>
      <c r="E30" s="20">
        <f t="shared" si="0"/>
        <v>0</v>
      </c>
      <c r="F30" s="24">
        <v>115000</v>
      </c>
      <c r="G30" s="20">
        <f t="shared" si="1"/>
        <v>0</v>
      </c>
      <c r="H30" s="24">
        <v>48000</v>
      </c>
      <c r="I30" s="20">
        <f t="shared" si="2"/>
        <v>-67000</v>
      </c>
      <c r="J30" s="20">
        <f t="shared" si="3"/>
        <v>41.739130434782609</v>
      </c>
    </row>
    <row r="31" spans="1:10" s="16" customFormat="1" x14ac:dyDescent="0.25">
      <c r="A31" s="34"/>
      <c r="B31" s="37" t="s">
        <v>27</v>
      </c>
      <c r="C31" s="25">
        <f>C32+C43+C45+C48+C52+C79</f>
        <v>441485470</v>
      </c>
      <c r="D31" s="25">
        <f>D32+D43+D45+D48+D52+D79</f>
        <v>546649014</v>
      </c>
      <c r="E31" s="19">
        <f t="shared" si="0"/>
        <v>105163544</v>
      </c>
      <c r="F31" s="25">
        <f>F32+F43+F45+F48+F52+F79</f>
        <v>546649014</v>
      </c>
      <c r="G31" s="19">
        <f t="shared" si="1"/>
        <v>0</v>
      </c>
      <c r="H31" s="25">
        <f>H32+H43+H45+H48+H52+H79</f>
        <v>511704029.29000008</v>
      </c>
      <c r="I31" s="19">
        <f t="shared" si="2"/>
        <v>-34944984.709999919</v>
      </c>
      <c r="J31" s="19">
        <f t="shared" si="3"/>
        <v>93.607418322353368</v>
      </c>
    </row>
    <row r="32" spans="1:10" ht="31.5" x14ac:dyDescent="0.25">
      <c r="A32" s="35" t="s">
        <v>28</v>
      </c>
      <c r="B32" s="29" t="s">
        <v>29</v>
      </c>
      <c r="C32" s="24">
        <f>SUM(C33:C41)</f>
        <v>361728448</v>
      </c>
      <c r="D32" s="24">
        <f>SUM(D33:D42)</f>
        <v>363444011</v>
      </c>
      <c r="E32" s="20">
        <f t="shared" si="0"/>
        <v>1715563</v>
      </c>
      <c r="F32" s="24">
        <f>SUM(F33:F42)</f>
        <v>363444011</v>
      </c>
      <c r="G32" s="20">
        <f t="shared" si="1"/>
        <v>0</v>
      </c>
      <c r="H32" s="24">
        <f>SUM(H33:H42)</f>
        <v>340952240.58000004</v>
      </c>
      <c r="I32" s="20">
        <f t="shared" si="2"/>
        <v>-22491770.419999957</v>
      </c>
      <c r="J32" s="20">
        <f t="shared" si="3"/>
        <v>93.811489599700693</v>
      </c>
    </row>
    <row r="33" spans="1:10" ht="63" x14ac:dyDescent="0.25">
      <c r="A33" s="35" t="s">
        <v>91</v>
      </c>
      <c r="B33" s="36" t="s">
        <v>92</v>
      </c>
      <c r="C33" s="24">
        <v>3507000</v>
      </c>
      <c r="D33" s="24">
        <v>343500</v>
      </c>
      <c r="E33" s="20">
        <f t="shared" si="0"/>
        <v>-3163500</v>
      </c>
      <c r="F33" s="24">
        <v>343500</v>
      </c>
      <c r="G33" s="20">
        <f t="shared" si="1"/>
        <v>0</v>
      </c>
      <c r="H33" s="24">
        <v>343519.24</v>
      </c>
      <c r="I33" s="20">
        <f t="shared" si="2"/>
        <v>19.239999999990687</v>
      </c>
      <c r="J33" s="20">
        <f t="shared" si="3"/>
        <v>100.00560116448325</v>
      </c>
    </row>
    <row r="34" spans="1:10" ht="84.75" customHeight="1" x14ac:dyDescent="0.25">
      <c r="A34" s="35" t="s">
        <v>93</v>
      </c>
      <c r="B34" s="27" t="s">
        <v>94</v>
      </c>
      <c r="C34" s="24">
        <v>302430000</v>
      </c>
      <c r="D34" s="24">
        <v>306030000</v>
      </c>
      <c r="E34" s="20">
        <f t="shared" si="0"/>
        <v>3600000</v>
      </c>
      <c r="F34" s="24">
        <v>306030000</v>
      </c>
      <c r="G34" s="20">
        <f t="shared" si="1"/>
        <v>0</v>
      </c>
      <c r="H34" s="24">
        <v>302400444.79000002</v>
      </c>
      <c r="I34" s="20">
        <f t="shared" si="2"/>
        <v>-3629555.2099999785</v>
      </c>
      <c r="J34" s="20">
        <f t="shared" si="3"/>
        <v>98.813987122177565</v>
      </c>
    </row>
    <row r="35" spans="1:10" ht="78.75" x14ac:dyDescent="0.25">
      <c r="A35" s="35" t="s">
        <v>95</v>
      </c>
      <c r="B35" s="36" t="s">
        <v>96</v>
      </c>
      <c r="C35" s="24">
        <v>583700</v>
      </c>
      <c r="D35" s="24">
        <v>674200</v>
      </c>
      <c r="E35" s="20">
        <f t="shared" si="0"/>
        <v>90500</v>
      </c>
      <c r="F35" s="24">
        <v>674200</v>
      </c>
      <c r="G35" s="20">
        <f t="shared" si="1"/>
        <v>0</v>
      </c>
      <c r="H35" s="24">
        <v>740924.97</v>
      </c>
      <c r="I35" s="20">
        <f t="shared" si="2"/>
        <v>66724.969999999972</v>
      </c>
      <c r="J35" s="20">
        <f t="shared" si="3"/>
        <v>109.89691041234056</v>
      </c>
    </row>
    <row r="36" spans="1:10" ht="78.75" x14ac:dyDescent="0.25">
      <c r="A36" s="35" t="s">
        <v>97</v>
      </c>
      <c r="B36" s="36" t="s">
        <v>98</v>
      </c>
      <c r="C36" s="24">
        <v>18248</v>
      </c>
      <c r="D36" s="24">
        <v>218295</v>
      </c>
      <c r="E36" s="20">
        <f t="shared" si="0"/>
        <v>200047</v>
      </c>
      <c r="F36" s="24">
        <v>218295</v>
      </c>
      <c r="G36" s="20">
        <f t="shared" si="1"/>
        <v>0</v>
      </c>
      <c r="H36" s="24">
        <v>161712.79</v>
      </c>
      <c r="I36" s="20">
        <f t="shared" si="2"/>
        <v>-56582.209999999992</v>
      </c>
      <c r="J36" s="20">
        <f t="shared" si="3"/>
        <v>74.079933118028364</v>
      </c>
    </row>
    <row r="37" spans="1:10" ht="34.5" customHeight="1" x14ac:dyDescent="0.25">
      <c r="A37" s="35" t="s">
        <v>99</v>
      </c>
      <c r="B37" s="36" t="s">
        <v>100</v>
      </c>
      <c r="C37" s="24">
        <v>50900000</v>
      </c>
      <c r="D37" s="24">
        <v>50900000</v>
      </c>
      <c r="E37" s="20">
        <f t="shared" si="0"/>
        <v>0</v>
      </c>
      <c r="F37" s="24">
        <v>50900000</v>
      </c>
      <c r="G37" s="20">
        <f t="shared" si="1"/>
        <v>0</v>
      </c>
      <c r="H37" s="24">
        <v>30901572.27</v>
      </c>
      <c r="I37" s="20">
        <f t="shared" si="2"/>
        <v>-19998427.73</v>
      </c>
      <c r="J37" s="20">
        <f t="shared" si="3"/>
        <v>60.710358094302549</v>
      </c>
    </row>
    <row r="38" spans="1:10" ht="126" customHeight="1" x14ac:dyDescent="0.25">
      <c r="A38" s="35" t="s">
        <v>161</v>
      </c>
      <c r="B38" s="40" t="s">
        <v>162</v>
      </c>
      <c r="C38" s="24">
        <v>0</v>
      </c>
      <c r="D38" s="24">
        <v>0</v>
      </c>
      <c r="E38" s="20">
        <f t="shared" si="0"/>
        <v>0</v>
      </c>
      <c r="F38" s="24">
        <v>0</v>
      </c>
      <c r="G38" s="20">
        <f t="shared" si="1"/>
        <v>0</v>
      </c>
      <c r="H38" s="24">
        <v>6.55</v>
      </c>
      <c r="I38" s="20">
        <f t="shared" si="2"/>
        <v>6.55</v>
      </c>
      <c r="J38" s="20"/>
    </row>
    <row r="39" spans="1:10" ht="114" customHeight="1" x14ac:dyDescent="0.25">
      <c r="A39" s="35" t="s">
        <v>163</v>
      </c>
      <c r="B39" s="40" t="s">
        <v>164</v>
      </c>
      <c r="C39" s="24">
        <v>0</v>
      </c>
      <c r="D39" s="24">
        <v>0</v>
      </c>
      <c r="E39" s="20">
        <f t="shared" si="0"/>
        <v>0</v>
      </c>
      <c r="F39" s="24">
        <v>0</v>
      </c>
      <c r="G39" s="20">
        <f t="shared" si="1"/>
        <v>0</v>
      </c>
      <c r="H39" s="24">
        <v>6.82</v>
      </c>
      <c r="I39" s="20">
        <f t="shared" si="2"/>
        <v>6.82</v>
      </c>
      <c r="J39" s="20"/>
    </row>
    <row r="40" spans="1:10" ht="63" x14ac:dyDescent="0.25">
      <c r="A40" s="35" t="s">
        <v>101</v>
      </c>
      <c r="B40" s="36" t="s">
        <v>102</v>
      </c>
      <c r="C40" s="24">
        <v>289500</v>
      </c>
      <c r="D40" s="24">
        <v>61750</v>
      </c>
      <c r="E40" s="20">
        <f t="shared" si="0"/>
        <v>-227750</v>
      </c>
      <c r="F40" s="24">
        <v>61750</v>
      </c>
      <c r="G40" s="20">
        <f t="shared" si="1"/>
        <v>0</v>
      </c>
      <c r="H40" s="24">
        <v>29750</v>
      </c>
      <c r="I40" s="20">
        <f t="shared" si="2"/>
        <v>-32000</v>
      </c>
      <c r="J40" s="20">
        <f t="shared" si="3"/>
        <v>48.178137651821864</v>
      </c>
    </row>
    <row r="41" spans="1:10" ht="94.5" x14ac:dyDescent="0.25">
      <c r="A41" s="35" t="s">
        <v>165</v>
      </c>
      <c r="B41" s="36" t="s">
        <v>160</v>
      </c>
      <c r="C41" s="24">
        <v>4000000</v>
      </c>
      <c r="D41" s="24">
        <v>4000000</v>
      </c>
      <c r="E41" s="20">
        <f t="shared" si="0"/>
        <v>0</v>
      </c>
      <c r="F41" s="24">
        <v>4000000</v>
      </c>
      <c r="G41" s="20">
        <f t="shared" si="1"/>
        <v>0</v>
      </c>
      <c r="H41" s="24">
        <v>5297964.58</v>
      </c>
      <c r="I41" s="20">
        <f t="shared" si="2"/>
        <v>1297964.58</v>
      </c>
      <c r="J41" s="20">
        <f t="shared" si="3"/>
        <v>132.44911450000001</v>
      </c>
    </row>
    <row r="42" spans="1:10" ht="110.25" x14ac:dyDescent="0.25">
      <c r="A42" s="35" t="s">
        <v>166</v>
      </c>
      <c r="B42" s="40" t="s">
        <v>177</v>
      </c>
      <c r="C42" s="24">
        <v>0</v>
      </c>
      <c r="D42" s="24">
        <v>1216266</v>
      </c>
      <c r="E42" s="20">
        <f t="shared" si="0"/>
        <v>1216266</v>
      </c>
      <c r="F42" s="24">
        <v>1216266</v>
      </c>
      <c r="G42" s="20">
        <f t="shared" si="1"/>
        <v>0</v>
      </c>
      <c r="H42" s="24">
        <v>1076338.57</v>
      </c>
      <c r="I42" s="20">
        <f t="shared" si="2"/>
        <v>-139927.42999999993</v>
      </c>
      <c r="J42" s="20">
        <f t="shared" si="3"/>
        <v>88.495326680183453</v>
      </c>
    </row>
    <row r="43" spans="1:10" x14ac:dyDescent="0.25">
      <c r="A43" s="35" t="s">
        <v>30</v>
      </c>
      <c r="B43" s="29" t="s">
        <v>31</v>
      </c>
      <c r="C43" s="24">
        <f t="shared" ref="C43:H43" si="13">C44</f>
        <v>12229472</v>
      </c>
      <c r="D43" s="24">
        <f t="shared" si="13"/>
        <v>12229472</v>
      </c>
      <c r="E43" s="20">
        <f t="shared" si="0"/>
        <v>0</v>
      </c>
      <c r="F43" s="24">
        <f t="shared" si="13"/>
        <v>12229472</v>
      </c>
      <c r="G43" s="20">
        <f t="shared" si="1"/>
        <v>0</v>
      </c>
      <c r="H43" s="24">
        <f t="shared" si="13"/>
        <v>10052545.6</v>
      </c>
      <c r="I43" s="20">
        <f t="shared" si="2"/>
        <v>-2176926.4000000004</v>
      </c>
      <c r="J43" s="20">
        <f t="shared" si="3"/>
        <v>82.199342702612171</v>
      </c>
    </row>
    <row r="44" spans="1:10" x14ac:dyDescent="0.25">
      <c r="A44" s="35" t="s">
        <v>32</v>
      </c>
      <c r="B44" s="36" t="s">
        <v>33</v>
      </c>
      <c r="C44" s="24">
        <v>12229472</v>
      </c>
      <c r="D44" s="24">
        <v>12229472</v>
      </c>
      <c r="E44" s="20">
        <f t="shared" si="0"/>
        <v>0</v>
      </c>
      <c r="F44" s="24">
        <v>12229472</v>
      </c>
      <c r="G44" s="20">
        <f t="shared" si="1"/>
        <v>0</v>
      </c>
      <c r="H44" s="24">
        <v>10052545.6</v>
      </c>
      <c r="I44" s="20">
        <f t="shared" si="2"/>
        <v>-2176926.4000000004</v>
      </c>
      <c r="J44" s="20">
        <f t="shared" si="3"/>
        <v>82.199342702612171</v>
      </c>
    </row>
    <row r="45" spans="1:10" ht="31.5" x14ac:dyDescent="0.25">
      <c r="A45" s="35" t="s">
        <v>103</v>
      </c>
      <c r="B45" s="29" t="s">
        <v>135</v>
      </c>
      <c r="C45" s="24">
        <f t="shared" ref="C45:D45" si="14">C46+C47</f>
        <v>7985900</v>
      </c>
      <c r="D45" s="24">
        <f t="shared" si="14"/>
        <v>10860290</v>
      </c>
      <c r="E45" s="20">
        <f t="shared" si="0"/>
        <v>2874390</v>
      </c>
      <c r="F45" s="24">
        <f t="shared" ref="F45" si="15">F46+F47</f>
        <v>10860290</v>
      </c>
      <c r="G45" s="20">
        <f t="shared" si="1"/>
        <v>0</v>
      </c>
      <c r="H45" s="24">
        <f t="shared" ref="H45" si="16">H46+H47</f>
        <v>8304273.0700000003</v>
      </c>
      <c r="I45" s="20">
        <f t="shared" si="2"/>
        <v>-2556016.9299999997</v>
      </c>
      <c r="J45" s="20">
        <f t="shared" si="3"/>
        <v>76.46456098317816</v>
      </c>
    </row>
    <row r="46" spans="1:10" ht="31.5" x14ac:dyDescent="0.25">
      <c r="A46" s="35" t="s">
        <v>104</v>
      </c>
      <c r="B46" s="36" t="s">
        <v>105</v>
      </c>
      <c r="C46" s="24">
        <f t="shared" ref="C46" si="17">272900+5352000</f>
        <v>5624900</v>
      </c>
      <c r="D46" s="24">
        <v>8124900</v>
      </c>
      <c r="E46" s="20">
        <f t="shared" si="0"/>
        <v>2500000</v>
      </c>
      <c r="F46" s="24">
        <v>8124900</v>
      </c>
      <c r="G46" s="20">
        <f t="shared" si="1"/>
        <v>0</v>
      </c>
      <c r="H46" s="24">
        <v>6573078.6200000001</v>
      </c>
      <c r="I46" s="20">
        <f t="shared" si="2"/>
        <v>-1551821.38</v>
      </c>
      <c r="J46" s="20">
        <f t="shared" si="3"/>
        <v>80.900424866767594</v>
      </c>
    </row>
    <row r="47" spans="1:10" ht="31.5" x14ac:dyDescent="0.25">
      <c r="A47" s="35" t="s">
        <v>106</v>
      </c>
      <c r="B47" s="36" t="s">
        <v>107</v>
      </c>
      <c r="C47" s="24">
        <f>321000+30000+10000+2000000</f>
        <v>2361000</v>
      </c>
      <c r="D47" s="24">
        <v>2735390</v>
      </c>
      <c r="E47" s="20">
        <f t="shared" si="0"/>
        <v>374390</v>
      </c>
      <c r="F47" s="24">
        <v>2735390</v>
      </c>
      <c r="G47" s="20">
        <f t="shared" si="1"/>
        <v>0</v>
      </c>
      <c r="H47" s="24">
        <v>1731194.45</v>
      </c>
      <c r="I47" s="20">
        <f t="shared" si="2"/>
        <v>-1004195.55</v>
      </c>
      <c r="J47" s="20">
        <f t="shared" si="3"/>
        <v>63.288761383203131</v>
      </c>
    </row>
    <row r="48" spans="1:10" ht="31.5" x14ac:dyDescent="0.25">
      <c r="A48" s="35" t="s">
        <v>34</v>
      </c>
      <c r="B48" s="29" t="s">
        <v>35</v>
      </c>
      <c r="C48" s="24">
        <f t="shared" ref="C48:D48" si="18">SUM(C49:C51)</f>
        <v>39770000</v>
      </c>
      <c r="D48" s="24">
        <f t="shared" si="18"/>
        <v>84388199</v>
      </c>
      <c r="E48" s="20">
        <f t="shared" si="0"/>
        <v>44618199</v>
      </c>
      <c r="F48" s="24">
        <f t="shared" ref="F48" si="19">SUM(F49:F51)</f>
        <v>84388199</v>
      </c>
      <c r="G48" s="20">
        <f t="shared" si="1"/>
        <v>0</v>
      </c>
      <c r="H48" s="24">
        <f t="shared" ref="H48" si="20">SUM(H49:H51)</f>
        <v>87178522.310000002</v>
      </c>
      <c r="I48" s="20">
        <f t="shared" si="2"/>
        <v>2790323.3100000024</v>
      </c>
      <c r="J48" s="20">
        <f t="shared" si="3"/>
        <v>103.30653259942186</v>
      </c>
    </row>
    <row r="49" spans="1:10" ht="31.5" x14ac:dyDescent="0.25">
      <c r="A49" s="35" t="s">
        <v>108</v>
      </c>
      <c r="B49" s="36" t="s">
        <v>109</v>
      </c>
      <c r="C49" s="24">
        <v>25430000</v>
      </c>
      <c r="D49" s="24">
        <v>25430000</v>
      </c>
      <c r="E49" s="20">
        <f t="shared" si="0"/>
        <v>0</v>
      </c>
      <c r="F49" s="24">
        <v>25430000</v>
      </c>
      <c r="G49" s="20">
        <f t="shared" si="1"/>
        <v>0</v>
      </c>
      <c r="H49" s="24">
        <v>33461683.629999999</v>
      </c>
      <c r="I49" s="20">
        <f t="shared" si="2"/>
        <v>8031683.629999999</v>
      </c>
      <c r="J49" s="20">
        <f t="shared" si="3"/>
        <v>131.5834983484074</v>
      </c>
    </row>
    <row r="50" spans="1:10" ht="94.5" x14ac:dyDescent="0.25">
      <c r="A50" s="35" t="s">
        <v>36</v>
      </c>
      <c r="B50" s="27" t="s">
        <v>37</v>
      </c>
      <c r="C50" s="24">
        <v>6840000</v>
      </c>
      <c r="D50" s="24">
        <v>46858199</v>
      </c>
      <c r="E50" s="20">
        <f t="shared" si="0"/>
        <v>40018199</v>
      </c>
      <c r="F50" s="24">
        <v>46858199</v>
      </c>
      <c r="G50" s="20">
        <f t="shared" si="1"/>
        <v>0</v>
      </c>
      <c r="H50" s="24">
        <v>41795107.619999997</v>
      </c>
      <c r="I50" s="20">
        <f t="shared" si="2"/>
        <v>-5063091.3800000027</v>
      </c>
      <c r="J50" s="20">
        <f t="shared" si="3"/>
        <v>89.194865598654346</v>
      </c>
    </row>
    <row r="51" spans="1:10" ht="47.25" x14ac:dyDescent="0.25">
      <c r="A51" s="35" t="s">
        <v>110</v>
      </c>
      <c r="B51" s="36" t="s">
        <v>111</v>
      </c>
      <c r="C51" s="24">
        <v>7500000</v>
      </c>
      <c r="D51" s="24">
        <v>12100000</v>
      </c>
      <c r="E51" s="20">
        <f t="shared" si="0"/>
        <v>4600000</v>
      </c>
      <c r="F51" s="24">
        <v>12100000</v>
      </c>
      <c r="G51" s="20">
        <f t="shared" si="1"/>
        <v>0</v>
      </c>
      <c r="H51" s="24">
        <v>11921731.060000001</v>
      </c>
      <c r="I51" s="20">
        <f t="shared" si="2"/>
        <v>-178268.93999999948</v>
      </c>
      <c r="J51" s="20">
        <f t="shared" si="3"/>
        <v>98.526702975206618</v>
      </c>
    </row>
    <row r="52" spans="1:10" x14ac:dyDescent="0.25">
      <c r="A52" s="35" t="s">
        <v>38</v>
      </c>
      <c r="B52" s="29" t="s">
        <v>39</v>
      </c>
      <c r="C52" s="24">
        <f>SUM(C53:C78)</f>
        <v>19771650</v>
      </c>
      <c r="D52" s="24">
        <f>SUM(D53:D78)</f>
        <v>74934202</v>
      </c>
      <c r="E52" s="20">
        <f t="shared" si="0"/>
        <v>55162552</v>
      </c>
      <c r="F52" s="24">
        <f>SUM(F53:F78)</f>
        <v>74934202</v>
      </c>
      <c r="G52" s="20">
        <f t="shared" si="1"/>
        <v>0</v>
      </c>
      <c r="H52" s="24">
        <f>SUM(H53:H78)</f>
        <v>65287828.039999999</v>
      </c>
      <c r="I52" s="20">
        <f t="shared" si="2"/>
        <v>-9646373.9600000009</v>
      </c>
      <c r="J52" s="20">
        <f t="shared" si="3"/>
        <v>87.126874374401154</v>
      </c>
    </row>
    <row r="53" spans="1:10" ht="94.5" x14ac:dyDescent="0.25">
      <c r="A53" s="35" t="s">
        <v>40</v>
      </c>
      <c r="B53" s="41" t="s">
        <v>112</v>
      </c>
      <c r="C53" s="24">
        <v>11500</v>
      </c>
      <c r="D53" s="24">
        <v>11500</v>
      </c>
      <c r="E53" s="20">
        <f t="shared" si="0"/>
        <v>0</v>
      </c>
      <c r="F53" s="24">
        <v>11500</v>
      </c>
      <c r="G53" s="20">
        <f t="shared" si="1"/>
        <v>0</v>
      </c>
      <c r="H53" s="24">
        <v>40760.639999999999</v>
      </c>
      <c r="I53" s="20">
        <f t="shared" si="2"/>
        <v>29260.639999999999</v>
      </c>
      <c r="J53" s="20">
        <f t="shared" si="3"/>
        <v>354.44034782608696</v>
      </c>
    </row>
    <row r="54" spans="1:10" ht="111" customHeight="1" x14ac:dyDescent="0.25">
      <c r="A54" s="35" t="s">
        <v>41</v>
      </c>
      <c r="B54" s="41" t="s">
        <v>113</v>
      </c>
      <c r="C54" s="24">
        <v>109600</v>
      </c>
      <c r="D54" s="24">
        <v>109600</v>
      </c>
      <c r="E54" s="20">
        <f t="shared" si="0"/>
        <v>0</v>
      </c>
      <c r="F54" s="24">
        <v>109600</v>
      </c>
      <c r="G54" s="20">
        <f t="shared" si="1"/>
        <v>0</v>
      </c>
      <c r="H54" s="24">
        <v>194431.06</v>
      </c>
      <c r="I54" s="20">
        <f t="shared" si="2"/>
        <v>84831.06</v>
      </c>
      <c r="J54" s="20">
        <f t="shared" si="3"/>
        <v>177.40060218978101</v>
      </c>
    </row>
    <row r="55" spans="1:10" ht="114.75" customHeight="1" x14ac:dyDescent="0.25">
      <c r="A55" s="35" t="s">
        <v>167</v>
      </c>
      <c r="B55" s="42" t="s">
        <v>168</v>
      </c>
      <c r="C55" s="24">
        <v>0</v>
      </c>
      <c r="D55" s="24">
        <v>0</v>
      </c>
      <c r="E55" s="20">
        <f t="shared" si="0"/>
        <v>0</v>
      </c>
      <c r="F55" s="24">
        <v>0</v>
      </c>
      <c r="G55" s="20">
        <f t="shared" si="1"/>
        <v>0</v>
      </c>
      <c r="H55" s="24">
        <v>22000</v>
      </c>
      <c r="I55" s="20">
        <f t="shared" si="2"/>
        <v>22000</v>
      </c>
      <c r="J55" s="20"/>
    </row>
    <row r="56" spans="1:10" ht="94.5" x14ac:dyDescent="0.25">
      <c r="A56" s="35" t="s">
        <v>114</v>
      </c>
      <c r="B56" s="41" t="s">
        <v>115</v>
      </c>
      <c r="C56" s="24">
        <v>1800</v>
      </c>
      <c r="D56" s="24">
        <v>1800</v>
      </c>
      <c r="E56" s="20">
        <f t="shared" si="0"/>
        <v>0</v>
      </c>
      <c r="F56" s="24">
        <v>1800</v>
      </c>
      <c r="G56" s="20">
        <f t="shared" si="1"/>
        <v>0</v>
      </c>
      <c r="H56" s="24">
        <v>44385.8</v>
      </c>
      <c r="I56" s="20">
        <f t="shared" si="2"/>
        <v>42585.8</v>
      </c>
      <c r="J56" s="20">
        <f t="shared" si="3"/>
        <v>2465.8777777777777</v>
      </c>
    </row>
    <row r="57" spans="1:10" ht="110.25" customHeight="1" x14ac:dyDescent="0.25">
      <c r="A57" s="35" t="s">
        <v>136</v>
      </c>
      <c r="B57" s="41" t="s">
        <v>126</v>
      </c>
      <c r="C57" s="24">
        <v>0</v>
      </c>
      <c r="D57" s="24">
        <v>289000</v>
      </c>
      <c r="E57" s="20">
        <f t="shared" si="0"/>
        <v>289000</v>
      </c>
      <c r="F57" s="24">
        <v>289000</v>
      </c>
      <c r="G57" s="20">
        <f t="shared" si="1"/>
        <v>0</v>
      </c>
      <c r="H57" s="24">
        <v>67300</v>
      </c>
      <c r="I57" s="20">
        <f t="shared" si="2"/>
        <v>-221700</v>
      </c>
      <c r="J57" s="20">
        <f t="shared" si="3"/>
        <v>23.287197231833908</v>
      </c>
    </row>
    <row r="58" spans="1:10" ht="99" customHeight="1" x14ac:dyDescent="0.25">
      <c r="A58" s="35" t="s">
        <v>137</v>
      </c>
      <c r="B58" s="41" t="s">
        <v>138</v>
      </c>
      <c r="C58" s="24">
        <v>4000</v>
      </c>
      <c r="D58" s="24">
        <v>4000</v>
      </c>
      <c r="E58" s="20">
        <f t="shared" si="0"/>
        <v>0</v>
      </c>
      <c r="F58" s="24">
        <v>4000</v>
      </c>
      <c r="G58" s="20">
        <f t="shared" si="1"/>
        <v>0</v>
      </c>
      <c r="H58" s="24">
        <v>4000</v>
      </c>
      <c r="I58" s="20">
        <f t="shared" si="2"/>
        <v>0</v>
      </c>
      <c r="J58" s="20">
        <f t="shared" si="3"/>
        <v>100</v>
      </c>
    </row>
    <row r="59" spans="1:10" ht="110.25" customHeight="1" x14ac:dyDescent="0.25">
      <c r="A59" s="35" t="s">
        <v>42</v>
      </c>
      <c r="B59" s="41" t="s">
        <v>116</v>
      </c>
      <c r="C59" s="24">
        <f>1600000+8650</f>
        <v>1608650</v>
      </c>
      <c r="D59" s="24">
        <f>1600000+8650</f>
        <v>1608650</v>
      </c>
      <c r="E59" s="20">
        <f t="shared" si="0"/>
        <v>0</v>
      </c>
      <c r="F59" s="24">
        <f>1600000+8650</f>
        <v>1608650</v>
      </c>
      <c r="G59" s="20">
        <f t="shared" si="1"/>
        <v>0</v>
      </c>
      <c r="H59" s="24">
        <v>315714.13</v>
      </c>
      <c r="I59" s="20">
        <f t="shared" si="2"/>
        <v>-1292935.8700000001</v>
      </c>
      <c r="J59" s="20">
        <f t="shared" si="3"/>
        <v>19.626029900848536</v>
      </c>
    </row>
    <row r="60" spans="1:10" ht="110.25" x14ac:dyDescent="0.25">
      <c r="A60" s="35" t="s">
        <v>153</v>
      </c>
      <c r="B60" s="41" t="s">
        <v>154</v>
      </c>
      <c r="C60" s="24">
        <v>0</v>
      </c>
      <c r="D60" s="24">
        <v>0</v>
      </c>
      <c r="E60" s="20">
        <f t="shared" si="0"/>
        <v>0</v>
      </c>
      <c r="F60" s="24">
        <v>0</v>
      </c>
      <c r="G60" s="20">
        <f t="shared" si="1"/>
        <v>0</v>
      </c>
      <c r="H60" s="24">
        <v>40108.11</v>
      </c>
      <c r="I60" s="20">
        <f t="shared" si="2"/>
        <v>40108.11</v>
      </c>
      <c r="J60" s="20"/>
    </row>
    <row r="61" spans="1:10" ht="94.5" x14ac:dyDescent="0.25">
      <c r="A61" s="35" t="s">
        <v>128</v>
      </c>
      <c r="B61" s="41" t="s">
        <v>129</v>
      </c>
      <c r="C61" s="24">
        <v>50000</v>
      </c>
      <c r="D61" s="24">
        <v>50000</v>
      </c>
      <c r="E61" s="20">
        <f t="shared" si="0"/>
        <v>0</v>
      </c>
      <c r="F61" s="24">
        <v>50000</v>
      </c>
      <c r="G61" s="20">
        <f t="shared" si="1"/>
        <v>0</v>
      </c>
      <c r="H61" s="24">
        <v>0</v>
      </c>
      <c r="I61" s="20">
        <f t="shared" si="2"/>
        <v>-50000</v>
      </c>
      <c r="J61" s="20">
        <f t="shared" si="3"/>
        <v>0</v>
      </c>
    </row>
    <row r="62" spans="1:10" ht="126.75" customHeight="1" x14ac:dyDescent="0.25">
      <c r="A62" s="35" t="s">
        <v>139</v>
      </c>
      <c r="B62" s="41" t="s">
        <v>140</v>
      </c>
      <c r="C62" s="24">
        <v>75000</v>
      </c>
      <c r="D62" s="24">
        <v>75000</v>
      </c>
      <c r="E62" s="20">
        <f t="shared" si="0"/>
        <v>0</v>
      </c>
      <c r="F62" s="24">
        <v>75000</v>
      </c>
      <c r="G62" s="20">
        <f t="shared" si="1"/>
        <v>0</v>
      </c>
      <c r="H62" s="24">
        <v>300000</v>
      </c>
      <c r="I62" s="20">
        <f t="shared" si="2"/>
        <v>225000</v>
      </c>
      <c r="J62" s="20">
        <f t="shared" si="3"/>
        <v>400</v>
      </c>
    </row>
    <row r="63" spans="1:10" ht="110.25" x14ac:dyDescent="0.25">
      <c r="A63" s="35" t="s">
        <v>70</v>
      </c>
      <c r="B63" s="41" t="s">
        <v>117</v>
      </c>
      <c r="C63" s="24">
        <v>482900</v>
      </c>
      <c r="D63" s="24">
        <v>482900</v>
      </c>
      <c r="E63" s="20">
        <f t="shared" si="0"/>
        <v>0</v>
      </c>
      <c r="F63" s="24">
        <v>482900</v>
      </c>
      <c r="G63" s="20">
        <f t="shared" si="1"/>
        <v>0</v>
      </c>
      <c r="H63" s="24">
        <v>346142.71</v>
      </c>
      <c r="I63" s="20">
        <f t="shared" si="2"/>
        <v>-136757.28999999998</v>
      </c>
      <c r="J63" s="20">
        <f t="shared" si="3"/>
        <v>71.679997929177887</v>
      </c>
    </row>
    <row r="64" spans="1:10" ht="126.75" customHeight="1" x14ac:dyDescent="0.25">
      <c r="A64" s="35" t="s">
        <v>43</v>
      </c>
      <c r="B64" s="41" t="s">
        <v>141</v>
      </c>
      <c r="C64" s="24">
        <v>58000</v>
      </c>
      <c r="D64" s="24">
        <v>58000</v>
      </c>
      <c r="E64" s="20">
        <f t="shared" si="0"/>
        <v>0</v>
      </c>
      <c r="F64" s="24">
        <v>58000</v>
      </c>
      <c r="G64" s="20">
        <f t="shared" si="1"/>
        <v>0</v>
      </c>
      <c r="H64" s="24">
        <v>52323.71</v>
      </c>
      <c r="I64" s="20">
        <f t="shared" si="2"/>
        <v>-5676.2900000000009</v>
      </c>
      <c r="J64" s="20">
        <f t="shared" si="3"/>
        <v>90.213293103448279</v>
      </c>
    </row>
    <row r="65" spans="1:10" ht="126" x14ac:dyDescent="0.25">
      <c r="A65" s="35" t="s">
        <v>44</v>
      </c>
      <c r="B65" s="41" t="s">
        <v>142</v>
      </c>
      <c r="C65" s="24">
        <v>80000</v>
      </c>
      <c r="D65" s="24">
        <v>90000</v>
      </c>
      <c r="E65" s="20">
        <f t="shared" si="0"/>
        <v>10000</v>
      </c>
      <c r="F65" s="24">
        <v>90000</v>
      </c>
      <c r="G65" s="20">
        <f t="shared" si="1"/>
        <v>0</v>
      </c>
      <c r="H65" s="24">
        <v>412616.44</v>
      </c>
      <c r="I65" s="20">
        <f t="shared" si="2"/>
        <v>322616.44</v>
      </c>
      <c r="J65" s="20">
        <f t="shared" si="3"/>
        <v>458.46271111111105</v>
      </c>
    </row>
    <row r="66" spans="1:10" ht="93.75" customHeight="1" x14ac:dyDescent="0.25">
      <c r="A66" s="35" t="s">
        <v>118</v>
      </c>
      <c r="B66" s="41" t="s">
        <v>119</v>
      </c>
      <c r="C66" s="24">
        <v>53000</v>
      </c>
      <c r="D66" s="24">
        <v>103000</v>
      </c>
      <c r="E66" s="20">
        <f t="shared" si="0"/>
        <v>50000</v>
      </c>
      <c r="F66" s="24">
        <v>103000</v>
      </c>
      <c r="G66" s="20">
        <f t="shared" si="1"/>
        <v>0</v>
      </c>
      <c r="H66" s="24">
        <v>11273.98</v>
      </c>
      <c r="I66" s="20">
        <f t="shared" si="2"/>
        <v>-91726.02</v>
      </c>
      <c r="J66" s="20">
        <f t="shared" si="3"/>
        <v>10.945611650485436</v>
      </c>
    </row>
    <row r="67" spans="1:10" ht="141.75" x14ac:dyDescent="0.25">
      <c r="A67" s="35" t="s">
        <v>120</v>
      </c>
      <c r="B67" s="41" t="s">
        <v>121</v>
      </c>
      <c r="C67" s="24">
        <v>17500</v>
      </c>
      <c r="D67" s="24">
        <v>17500</v>
      </c>
      <c r="E67" s="20">
        <f t="shared" si="0"/>
        <v>0</v>
      </c>
      <c r="F67" s="24">
        <v>17500</v>
      </c>
      <c r="G67" s="20">
        <f t="shared" si="1"/>
        <v>0</v>
      </c>
      <c r="H67" s="24">
        <v>35000</v>
      </c>
      <c r="I67" s="20">
        <f t="shared" si="2"/>
        <v>17500</v>
      </c>
      <c r="J67" s="20">
        <f t="shared" si="3"/>
        <v>200</v>
      </c>
    </row>
    <row r="68" spans="1:10" ht="110.25" x14ac:dyDescent="0.25">
      <c r="A68" s="35" t="s">
        <v>45</v>
      </c>
      <c r="B68" s="41" t="s">
        <v>122</v>
      </c>
      <c r="C68" s="24">
        <v>13500</v>
      </c>
      <c r="D68" s="24">
        <v>13500</v>
      </c>
      <c r="E68" s="20">
        <f t="shared" si="0"/>
        <v>0</v>
      </c>
      <c r="F68" s="24">
        <v>13500</v>
      </c>
      <c r="G68" s="20">
        <f t="shared" si="1"/>
        <v>0</v>
      </c>
      <c r="H68" s="24">
        <v>0</v>
      </c>
      <c r="I68" s="20">
        <f t="shared" si="2"/>
        <v>-13500</v>
      </c>
      <c r="J68" s="20">
        <f t="shared" si="3"/>
        <v>0</v>
      </c>
    </row>
    <row r="69" spans="1:10" ht="94.5" x14ac:dyDescent="0.25">
      <c r="A69" s="35" t="s">
        <v>123</v>
      </c>
      <c r="B69" s="41" t="s">
        <v>124</v>
      </c>
      <c r="C69" s="24">
        <f>100000+1007300</f>
        <v>1107300</v>
      </c>
      <c r="D69" s="24">
        <f>100000+1007300</f>
        <v>1107300</v>
      </c>
      <c r="E69" s="20">
        <f t="shared" si="0"/>
        <v>0</v>
      </c>
      <c r="F69" s="24">
        <f>100000+1007300</f>
        <v>1107300</v>
      </c>
      <c r="G69" s="20">
        <f t="shared" si="1"/>
        <v>0</v>
      </c>
      <c r="H69" s="24">
        <v>1075001.96</v>
      </c>
      <c r="I69" s="20">
        <f t="shared" si="2"/>
        <v>-32298.040000000037</v>
      </c>
      <c r="J69" s="20">
        <f t="shared" si="3"/>
        <v>97.083171678858477</v>
      </c>
    </row>
    <row r="70" spans="1:10" ht="78.75" x14ac:dyDescent="0.25">
      <c r="A70" s="35" t="s">
        <v>155</v>
      </c>
      <c r="B70" s="41" t="s">
        <v>156</v>
      </c>
      <c r="C70" s="24">
        <v>0</v>
      </c>
      <c r="D70" s="24">
        <v>0</v>
      </c>
      <c r="E70" s="20">
        <f t="shared" si="0"/>
        <v>0</v>
      </c>
      <c r="F70" s="24">
        <v>0</v>
      </c>
      <c r="G70" s="20">
        <f t="shared" si="1"/>
        <v>0</v>
      </c>
      <c r="H70" s="24">
        <v>20000</v>
      </c>
      <c r="I70" s="20">
        <f t="shared" si="2"/>
        <v>20000</v>
      </c>
      <c r="J70" s="20"/>
    </row>
    <row r="71" spans="1:10" ht="97.5" customHeight="1" x14ac:dyDescent="0.25">
      <c r="A71" s="35" t="s">
        <v>48</v>
      </c>
      <c r="B71" s="41" t="s">
        <v>125</v>
      </c>
      <c r="C71" s="24">
        <f>50000+4217700</f>
        <v>4267700</v>
      </c>
      <c r="D71" s="24">
        <v>4284700</v>
      </c>
      <c r="E71" s="20">
        <f t="shared" si="0"/>
        <v>17000</v>
      </c>
      <c r="F71" s="24">
        <v>4284700</v>
      </c>
      <c r="G71" s="20">
        <f t="shared" si="1"/>
        <v>0</v>
      </c>
      <c r="H71" s="24">
        <v>3166030.14</v>
      </c>
      <c r="I71" s="20">
        <f t="shared" si="2"/>
        <v>-1118669.8599999999</v>
      </c>
      <c r="J71" s="20">
        <f t="shared" si="3"/>
        <v>73.891524260741718</v>
      </c>
    </row>
    <row r="72" spans="1:10" ht="157.5" x14ac:dyDescent="0.25">
      <c r="A72" s="35" t="s">
        <v>157</v>
      </c>
      <c r="B72" s="41" t="s">
        <v>158</v>
      </c>
      <c r="C72" s="24">
        <v>0</v>
      </c>
      <c r="D72" s="24">
        <v>0</v>
      </c>
      <c r="E72" s="20">
        <f t="shared" si="0"/>
        <v>0</v>
      </c>
      <c r="F72" s="24">
        <v>0</v>
      </c>
      <c r="G72" s="20">
        <f t="shared" si="1"/>
        <v>0</v>
      </c>
      <c r="H72" s="24">
        <v>394866.23</v>
      </c>
      <c r="I72" s="20">
        <f t="shared" si="2"/>
        <v>394866.23</v>
      </c>
      <c r="J72" s="20"/>
    </row>
    <row r="73" spans="1:10" ht="78.75" x14ac:dyDescent="0.25">
      <c r="A73" s="35" t="s">
        <v>49</v>
      </c>
      <c r="B73" s="31" t="s">
        <v>50</v>
      </c>
      <c r="C73" s="24">
        <v>451000</v>
      </c>
      <c r="D73" s="24">
        <v>451000</v>
      </c>
      <c r="E73" s="20">
        <f t="shared" si="0"/>
        <v>0</v>
      </c>
      <c r="F73" s="24">
        <v>451000</v>
      </c>
      <c r="G73" s="20">
        <f t="shared" si="1"/>
        <v>0</v>
      </c>
      <c r="H73" s="24">
        <v>309127.71000000002</v>
      </c>
      <c r="I73" s="20">
        <f t="shared" si="2"/>
        <v>-141872.28999999998</v>
      </c>
      <c r="J73" s="20">
        <f t="shared" si="3"/>
        <v>68.542729490022182</v>
      </c>
    </row>
    <row r="74" spans="1:10" ht="84" customHeight="1" x14ac:dyDescent="0.25">
      <c r="A74" s="35" t="s">
        <v>51</v>
      </c>
      <c r="B74" s="31" t="s">
        <v>52</v>
      </c>
      <c r="C74" s="24">
        <f>41000+474700+300000</f>
        <v>815700</v>
      </c>
      <c r="D74" s="24">
        <v>1008264</v>
      </c>
      <c r="E74" s="20">
        <f t="shared" si="0"/>
        <v>192564</v>
      </c>
      <c r="F74" s="24">
        <v>1008264</v>
      </c>
      <c r="G74" s="20">
        <f t="shared" si="1"/>
        <v>0</v>
      </c>
      <c r="H74" s="24">
        <v>1364310.4</v>
      </c>
      <c r="I74" s="20">
        <f t="shared" si="2"/>
        <v>356046.39999999991</v>
      </c>
      <c r="J74" s="20">
        <f t="shared" si="3"/>
        <v>135.31281489768551</v>
      </c>
    </row>
    <row r="75" spans="1:10" ht="94.5" x14ac:dyDescent="0.25">
      <c r="A75" s="35" t="s">
        <v>53</v>
      </c>
      <c r="B75" s="31" t="s">
        <v>54</v>
      </c>
      <c r="C75" s="24">
        <f>24500+1500000+40000</f>
        <v>1564500</v>
      </c>
      <c r="D75" s="24">
        <v>56163290</v>
      </c>
      <c r="E75" s="20">
        <f t="shared" ref="E75:E93" si="21">D75-C75</f>
        <v>54598790</v>
      </c>
      <c r="F75" s="24">
        <v>56163290</v>
      </c>
      <c r="G75" s="20">
        <f t="shared" ref="G75:G93" si="22">F75-D75</f>
        <v>0</v>
      </c>
      <c r="H75" s="24">
        <v>54951904.729999997</v>
      </c>
      <c r="I75" s="20">
        <f t="shared" ref="I75:I93" si="23">H75-F75</f>
        <v>-1211385.2700000033</v>
      </c>
      <c r="J75" s="20">
        <f t="shared" ref="J75:J92" si="24">(H75/F75)*100</f>
        <v>97.843101303360243</v>
      </c>
    </row>
    <row r="76" spans="1:10" ht="78.75" x14ac:dyDescent="0.25">
      <c r="A76" s="35" t="s">
        <v>130</v>
      </c>
      <c r="B76" s="31" t="s">
        <v>132</v>
      </c>
      <c r="C76" s="24">
        <v>0</v>
      </c>
      <c r="D76" s="24">
        <v>5198</v>
      </c>
      <c r="E76" s="20">
        <f t="shared" si="21"/>
        <v>5198</v>
      </c>
      <c r="F76" s="24">
        <v>5198</v>
      </c>
      <c r="G76" s="20">
        <f t="shared" si="22"/>
        <v>0</v>
      </c>
      <c r="H76" s="24">
        <v>71709.78</v>
      </c>
      <c r="I76" s="20">
        <f t="shared" si="23"/>
        <v>66511.78</v>
      </c>
      <c r="J76" s="20">
        <f t="shared" si="24"/>
        <v>1379.5648326279338</v>
      </c>
    </row>
    <row r="77" spans="1:10" ht="78.75" x14ac:dyDescent="0.25">
      <c r="A77" s="35" t="s">
        <v>131</v>
      </c>
      <c r="B77" s="31" t="s">
        <v>133</v>
      </c>
      <c r="C77" s="24">
        <v>0</v>
      </c>
      <c r="D77" s="24">
        <v>0</v>
      </c>
      <c r="E77" s="20">
        <f t="shared" si="21"/>
        <v>0</v>
      </c>
      <c r="F77" s="24">
        <v>0</v>
      </c>
      <c r="G77" s="20">
        <f t="shared" si="22"/>
        <v>0</v>
      </c>
      <c r="H77" s="24">
        <v>158729.1</v>
      </c>
      <c r="I77" s="20">
        <f t="shared" si="23"/>
        <v>158729.1</v>
      </c>
      <c r="J77" s="20"/>
    </row>
    <row r="78" spans="1:10" ht="68.25" customHeight="1" x14ac:dyDescent="0.25">
      <c r="A78" s="35" t="s">
        <v>46</v>
      </c>
      <c r="B78" s="36" t="s">
        <v>47</v>
      </c>
      <c r="C78" s="24">
        <v>9000000</v>
      </c>
      <c r="D78" s="24">
        <v>9000000</v>
      </c>
      <c r="E78" s="20">
        <f t="shared" si="21"/>
        <v>0</v>
      </c>
      <c r="F78" s="24">
        <v>9000000</v>
      </c>
      <c r="G78" s="20">
        <f t="shared" si="22"/>
        <v>0</v>
      </c>
      <c r="H78" s="24">
        <v>1890091.41</v>
      </c>
      <c r="I78" s="20">
        <f t="shared" si="23"/>
        <v>-7109908.5899999999</v>
      </c>
      <c r="J78" s="20">
        <f t="shared" si="24"/>
        <v>21.001015666666667</v>
      </c>
    </row>
    <row r="79" spans="1:10" x14ac:dyDescent="0.25">
      <c r="A79" s="35" t="s">
        <v>143</v>
      </c>
      <c r="B79" s="36" t="s">
        <v>71</v>
      </c>
      <c r="C79" s="24">
        <f t="shared" ref="C79" si="25">C81+C82</f>
        <v>0</v>
      </c>
      <c r="D79" s="24">
        <f>D81+D82+D80</f>
        <v>792840</v>
      </c>
      <c r="E79" s="20">
        <f t="shared" si="21"/>
        <v>792840</v>
      </c>
      <c r="F79" s="24">
        <f>F81+F82+F80</f>
        <v>792840</v>
      </c>
      <c r="G79" s="20">
        <f t="shared" si="22"/>
        <v>0</v>
      </c>
      <c r="H79" s="24">
        <f>H81+H82+H80</f>
        <v>-71380.31</v>
      </c>
      <c r="I79" s="20">
        <f t="shared" si="23"/>
        <v>-864220.31</v>
      </c>
      <c r="J79" s="20">
        <f t="shared" si="24"/>
        <v>-9.0031166439634731</v>
      </c>
    </row>
    <row r="80" spans="1:10" x14ac:dyDescent="0.25">
      <c r="A80" s="35" t="s">
        <v>159</v>
      </c>
      <c r="B80" s="36" t="s">
        <v>144</v>
      </c>
      <c r="C80" s="24">
        <v>0</v>
      </c>
      <c r="D80" s="24">
        <v>0</v>
      </c>
      <c r="E80" s="20">
        <f t="shared" si="21"/>
        <v>0</v>
      </c>
      <c r="F80" s="24">
        <v>0</v>
      </c>
      <c r="G80" s="20">
        <f t="shared" si="22"/>
        <v>0</v>
      </c>
      <c r="H80" s="24">
        <v>-71380.31</v>
      </c>
      <c r="I80" s="20">
        <f t="shared" si="23"/>
        <v>-71380.31</v>
      </c>
      <c r="J80" s="20"/>
    </row>
    <row r="81" spans="1:10" x14ac:dyDescent="0.25">
      <c r="A81" s="35" t="s">
        <v>145</v>
      </c>
      <c r="B81" s="36" t="s">
        <v>127</v>
      </c>
      <c r="C81" s="24">
        <v>0</v>
      </c>
      <c r="D81" s="24">
        <v>0</v>
      </c>
      <c r="E81" s="20">
        <f t="shared" si="21"/>
        <v>0</v>
      </c>
      <c r="F81" s="24">
        <v>0</v>
      </c>
      <c r="G81" s="20">
        <f t="shared" si="22"/>
        <v>0</v>
      </c>
      <c r="H81" s="24">
        <v>0</v>
      </c>
      <c r="I81" s="20">
        <f t="shared" si="23"/>
        <v>0</v>
      </c>
      <c r="J81" s="20"/>
    </row>
    <row r="82" spans="1:10" ht="31.5" x14ac:dyDescent="0.25">
      <c r="A82" s="35" t="s">
        <v>146</v>
      </c>
      <c r="B82" s="36" t="s">
        <v>147</v>
      </c>
      <c r="C82" s="24">
        <v>0</v>
      </c>
      <c r="D82" s="24">
        <v>792840</v>
      </c>
      <c r="E82" s="20">
        <f t="shared" si="21"/>
        <v>792840</v>
      </c>
      <c r="F82" s="24">
        <v>792840</v>
      </c>
      <c r="G82" s="20">
        <f t="shared" si="22"/>
        <v>0</v>
      </c>
      <c r="H82" s="24">
        <v>0</v>
      </c>
      <c r="I82" s="20">
        <f t="shared" si="23"/>
        <v>-792840</v>
      </c>
      <c r="J82" s="20">
        <f t="shared" si="24"/>
        <v>0</v>
      </c>
    </row>
    <row r="83" spans="1:10" s="16" customFormat="1" x14ac:dyDescent="0.25">
      <c r="A83" s="34" t="s">
        <v>55</v>
      </c>
      <c r="B83" s="32" t="s">
        <v>56</v>
      </c>
      <c r="C83" s="25">
        <f>C84+C92</f>
        <v>7955391100</v>
      </c>
      <c r="D83" s="25">
        <f>D84+D92+D89+D90+D91</f>
        <v>7338523072.8600006</v>
      </c>
      <c r="E83" s="19">
        <f t="shared" si="21"/>
        <v>-616868027.13999939</v>
      </c>
      <c r="F83" s="25">
        <f>F84+F92+F89+F90+F91</f>
        <v>7288663725.8600006</v>
      </c>
      <c r="G83" s="19">
        <f t="shared" si="22"/>
        <v>-49859347</v>
      </c>
      <c r="H83" s="25">
        <f>H84+H92+H89+H90+H91</f>
        <v>5483772545.8000002</v>
      </c>
      <c r="I83" s="19">
        <f t="shared" si="23"/>
        <v>-1804891180.0600004</v>
      </c>
      <c r="J83" s="19">
        <f t="shared" si="24"/>
        <v>75.237008484061477</v>
      </c>
    </row>
    <row r="84" spans="1:10" ht="31.5" x14ac:dyDescent="0.25">
      <c r="A84" s="35" t="s">
        <v>57</v>
      </c>
      <c r="B84" s="30" t="s">
        <v>58</v>
      </c>
      <c r="C84" s="24">
        <f t="shared" ref="C84" si="26">C86+C87+C88+C85</f>
        <v>7955391100</v>
      </c>
      <c r="D84" s="24">
        <f>D86+D87+D88+D85</f>
        <v>7462725501.8600006</v>
      </c>
      <c r="E84" s="20">
        <f t="shared" si="21"/>
        <v>-492665598.13999939</v>
      </c>
      <c r="F84" s="24">
        <f>F86+F87+F88+F85</f>
        <v>7412866154.8600006</v>
      </c>
      <c r="G84" s="20">
        <f t="shared" si="22"/>
        <v>-49859347</v>
      </c>
      <c r="H84" s="24">
        <f>H86+H87+H88+H85</f>
        <v>5607974974.0799999</v>
      </c>
      <c r="I84" s="20">
        <f t="shared" si="23"/>
        <v>-1804891180.7800007</v>
      </c>
      <c r="J84" s="20">
        <f t="shared" si="24"/>
        <v>75.651911918082007</v>
      </c>
    </row>
    <row r="85" spans="1:10" ht="31.5" x14ac:dyDescent="0.25">
      <c r="A85" s="35" t="s">
        <v>59</v>
      </c>
      <c r="B85" s="36" t="s">
        <v>60</v>
      </c>
      <c r="C85" s="24">
        <f>916464100-882268300</f>
        <v>34195800</v>
      </c>
      <c r="D85" s="24">
        <v>120004800</v>
      </c>
      <c r="E85" s="20">
        <f t="shared" si="21"/>
        <v>85809000</v>
      </c>
      <c r="F85" s="24">
        <v>120004800</v>
      </c>
      <c r="G85" s="20">
        <f t="shared" si="22"/>
        <v>0</v>
      </c>
      <c r="H85" s="24">
        <v>247898100</v>
      </c>
      <c r="I85" s="20">
        <f t="shared" si="23"/>
        <v>127893300</v>
      </c>
      <c r="J85" s="20">
        <f t="shared" si="24"/>
        <v>206.57348706051758</v>
      </c>
    </row>
    <row r="86" spans="1:10" ht="31.5" x14ac:dyDescent="0.25">
      <c r="A86" s="35" t="s">
        <v>61</v>
      </c>
      <c r="B86" s="36" t="s">
        <v>62</v>
      </c>
      <c r="C86" s="24">
        <v>4112322500</v>
      </c>
      <c r="D86" s="24">
        <v>3497742101.8600001</v>
      </c>
      <c r="E86" s="20">
        <f t="shared" si="21"/>
        <v>-614580398.13999987</v>
      </c>
      <c r="F86" s="24">
        <v>3490886501.8600001</v>
      </c>
      <c r="G86" s="20">
        <f t="shared" si="22"/>
        <v>-6855600</v>
      </c>
      <c r="H86" s="24">
        <v>2371454991.9200001</v>
      </c>
      <c r="I86" s="20">
        <f t="shared" si="23"/>
        <v>-1119431509.9400001</v>
      </c>
      <c r="J86" s="20">
        <f t="shared" si="24"/>
        <v>67.932744036692426</v>
      </c>
    </row>
    <row r="87" spans="1:10" ht="31.5" x14ac:dyDescent="0.25">
      <c r="A87" s="35" t="s">
        <v>63</v>
      </c>
      <c r="B87" s="36" t="s">
        <v>64</v>
      </c>
      <c r="C87" s="24">
        <v>3712794600</v>
      </c>
      <c r="D87" s="24">
        <v>3732511200</v>
      </c>
      <c r="E87" s="20">
        <f t="shared" si="21"/>
        <v>19716600</v>
      </c>
      <c r="F87" s="24">
        <v>3689351700</v>
      </c>
      <c r="G87" s="20">
        <f t="shared" si="22"/>
        <v>-43159500</v>
      </c>
      <c r="H87" s="24">
        <v>2912478302.5599999</v>
      </c>
      <c r="I87" s="20">
        <f t="shared" si="23"/>
        <v>-776873397.44000006</v>
      </c>
      <c r="J87" s="20">
        <f t="shared" si="24"/>
        <v>78.942820836517157</v>
      </c>
    </row>
    <row r="88" spans="1:10" x14ac:dyDescent="0.25">
      <c r="A88" s="35" t="s">
        <v>65</v>
      </c>
      <c r="B88" s="36" t="s">
        <v>66</v>
      </c>
      <c r="C88" s="24">
        <v>96078200</v>
      </c>
      <c r="D88" s="24">
        <v>112467400</v>
      </c>
      <c r="E88" s="20">
        <f t="shared" si="21"/>
        <v>16389200</v>
      </c>
      <c r="F88" s="24">
        <v>112623153</v>
      </c>
      <c r="G88" s="20">
        <f t="shared" si="22"/>
        <v>155753</v>
      </c>
      <c r="H88" s="24">
        <v>76143579.599999994</v>
      </c>
      <c r="I88" s="20">
        <f t="shared" si="23"/>
        <v>-36479573.400000006</v>
      </c>
      <c r="J88" s="20">
        <f t="shared" si="24"/>
        <v>67.609170558384207</v>
      </c>
    </row>
    <row r="89" spans="1:10" ht="36.75" customHeight="1" x14ac:dyDescent="0.25">
      <c r="A89" s="35" t="s">
        <v>169</v>
      </c>
      <c r="B89" s="40" t="s">
        <v>171</v>
      </c>
      <c r="C89" s="24">
        <v>0</v>
      </c>
      <c r="D89" s="24">
        <v>-24110946</v>
      </c>
      <c r="E89" s="20">
        <f t="shared" si="21"/>
        <v>-24110946</v>
      </c>
      <c r="F89" s="24">
        <v>-24110946</v>
      </c>
      <c r="G89" s="20">
        <f t="shared" si="22"/>
        <v>0</v>
      </c>
      <c r="H89" s="24">
        <v>-24110945.16</v>
      </c>
      <c r="I89" s="20">
        <f t="shared" si="23"/>
        <v>0.83999999985098839</v>
      </c>
      <c r="J89" s="20">
        <f t="shared" si="24"/>
        <v>99.99999651610517</v>
      </c>
    </row>
    <row r="90" spans="1:10" ht="48.75" customHeight="1" x14ac:dyDescent="0.25">
      <c r="A90" s="35" t="s">
        <v>173</v>
      </c>
      <c r="B90" s="40" t="s">
        <v>174</v>
      </c>
      <c r="C90" s="24">
        <v>0</v>
      </c>
      <c r="D90" s="24">
        <v>1500</v>
      </c>
      <c r="E90" s="20">
        <f t="shared" si="21"/>
        <v>1500</v>
      </c>
      <c r="F90" s="24">
        <v>1500</v>
      </c>
      <c r="G90" s="20">
        <f t="shared" si="22"/>
        <v>0</v>
      </c>
      <c r="H90" s="24">
        <v>1500</v>
      </c>
      <c r="I90" s="20">
        <f t="shared" si="23"/>
        <v>0</v>
      </c>
      <c r="J90" s="20">
        <f t="shared" si="24"/>
        <v>100</v>
      </c>
    </row>
    <row r="91" spans="1:10" ht="32.25" customHeight="1" x14ac:dyDescent="0.25">
      <c r="A91" s="35" t="s">
        <v>170</v>
      </c>
      <c r="B91" s="40" t="s">
        <v>172</v>
      </c>
      <c r="C91" s="24">
        <v>0</v>
      </c>
      <c r="D91" s="24">
        <v>492212</v>
      </c>
      <c r="E91" s="20">
        <f t="shared" si="21"/>
        <v>492212</v>
      </c>
      <c r="F91" s="24">
        <v>492212</v>
      </c>
      <c r="G91" s="20">
        <f t="shared" si="22"/>
        <v>0</v>
      </c>
      <c r="H91" s="24">
        <v>492211.41</v>
      </c>
      <c r="I91" s="20">
        <f t="shared" si="23"/>
        <v>-0.59000000002561137</v>
      </c>
      <c r="J91" s="20">
        <f t="shared" si="24"/>
        <v>99.999880132950835</v>
      </c>
    </row>
    <row r="92" spans="1:10" ht="47.25" x14ac:dyDescent="0.25">
      <c r="A92" s="35" t="s">
        <v>67</v>
      </c>
      <c r="B92" s="36" t="s">
        <v>68</v>
      </c>
      <c r="C92" s="24">
        <v>0</v>
      </c>
      <c r="D92" s="24">
        <v>-100585195</v>
      </c>
      <c r="E92" s="20">
        <f t="shared" si="21"/>
        <v>-100585195</v>
      </c>
      <c r="F92" s="24">
        <v>-100585195</v>
      </c>
      <c r="G92" s="20">
        <f t="shared" si="22"/>
        <v>0</v>
      </c>
      <c r="H92" s="24">
        <v>-100585194.53</v>
      </c>
      <c r="I92" s="20">
        <f t="shared" si="23"/>
        <v>0.4699999988079071</v>
      </c>
      <c r="J92" s="20">
        <f t="shared" si="24"/>
        <v>99.999999532734421</v>
      </c>
    </row>
    <row r="93" spans="1:10" x14ac:dyDescent="0.25">
      <c r="A93" s="38"/>
      <c r="B93" s="37" t="s">
        <v>69</v>
      </c>
      <c r="C93" s="25">
        <f>C10+C83</f>
        <v>12168556070</v>
      </c>
      <c r="D93" s="25">
        <f>D10+D83</f>
        <v>11656861586.860001</v>
      </c>
      <c r="E93" s="19">
        <f t="shared" si="21"/>
        <v>-511694483.13999939</v>
      </c>
      <c r="F93" s="25">
        <f>F10+F83</f>
        <v>11607002239.860001</v>
      </c>
      <c r="G93" s="19">
        <f t="shared" si="22"/>
        <v>-49859347</v>
      </c>
      <c r="H93" s="25">
        <f>H10+H83</f>
        <v>9037733077.960001</v>
      </c>
      <c r="I93" s="19">
        <f t="shared" si="23"/>
        <v>-2569269161.8999996</v>
      </c>
      <c r="J93" s="19">
        <f>(H93/F93)*100</f>
        <v>77.864489824282231</v>
      </c>
    </row>
  </sheetData>
  <autoFilter ref="A9:K93"/>
  <mergeCells count="2">
    <mergeCell ref="A3:J3"/>
    <mergeCell ref="A5:J5"/>
  </mergeCells>
  <pageMargins left="0.39370078740157483" right="0.39370078740157483" top="0.78740157480314965" bottom="0.39370078740157483" header="0.39370078740157483" footer="0"/>
  <pageSetup paperSize="9" scale="59" orientation="landscape" r:id="rId1"/>
  <headerFooter>
    <oddHeader>&amp;C&amp;P</oddHeader>
    <firstHeader>Страница  &amp;P из &amp;N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2022-11-16T06:08:43Z</dcterms:modified>
</cp:coreProperties>
</file>