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25 от 21.12.2022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2" i="4" l="1"/>
  <c r="C80" i="4"/>
  <c r="C81" i="4" l="1"/>
  <c r="C48" i="4" l="1"/>
  <c r="C60" i="4" l="1"/>
  <c r="C68" i="4"/>
  <c r="C67" i="4"/>
  <c r="C65" i="4"/>
  <c r="C63" i="4"/>
  <c r="C61" i="4"/>
  <c r="C54" i="4"/>
  <c r="C52" i="4"/>
  <c r="C51" i="4"/>
  <c r="C44" i="4"/>
  <c r="C23" i="4" l="1"/>
  <c r="C20" i="4"/>
  <c r="C18" i="4"/>
  <c r="C26" i="4"/>
  <c r="C15" i="4"/>
  <c r="C13" i="4"/>
  <c r="C12" i="4" s="1"/>
  <c r="C11" i="4" l="1"/>
  <c r="C10" i="4"/>
  <c r="C27" i="4"/>
  <c r="C70" i="4"/>
  <c r="C49" i="4"/>
  <c r="C33" i="4"/>
  <c r="C53" i="4"/>
  <c r="C69" i="4"/>
  <c r="C64" i="4"/>
  <c r="C56" i="4"/>
  <c r="C71" i="4" l="1"/>
  <c r="C40" i="4"/>
  <c r="C45" i="4"/>
  <c r="C73" i="4" l="1"/>
  <c r="C39" i="4"/>
  <c r="C55" i="4" l="1"/>
  <c r="C57" i="4"/>
  <c r="C59" i="4"/>
  <c r="C62" i="4"/>
  <c r="C79" i="4" l="1"/>
  <c r="C78" i="4" l="1"/>
  <c r="C47" i="4"/>
  <c r="C32" i="4" l="1"/>
  <c r="C76" i="4" l="1"/>
  <c r="C86" i="4" l="1"/>
  <c r="C38" i="4" l="1"/>
  <c r="C31" i="4"/>
  <c r="C34" i="4" l="1"/>
  <c r="C30" i="4" s="1"/>
  <c r="C25" i="4" l="1"/>
  <c r="C77" i="4" l="1"/>
  <c r="C74" i="4"/>
  <c r="C46" i="4"/>
  <c r="C41" i="4"/>
  <c r="C22" i="4"/>
  <c r="C19" i="4"/>
  <c r="C50" i="4" l="1"/>
  <c r="C43" i="4"/>
  <c r="C17" i="4"/>
  <c r="C9" i="4" s="1"/>
  <c r="C29" i="4" l="1"/>
  <c r="C8" i="4" s="1"/>
  <c r="C87" i="4" s="1"/>
</calcChain>
</file>

<file path=xl/sharedStrings.xml><?xml version="1.0" encoding="utf-8"?>
<sst xmlns="http://schemas.openxmlformats.org/spreadsheetml/2006/main" count="165" uniqueCount="165">
  <si>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</si>
  <si>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</si>
  <si>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</si>
  <si>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</si>
  <si>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</si>
  <si>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</si>
  <si>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</si>
  <si>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</si>
  <si>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</si>
  <si>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</si>
  <si>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</si>
  <si>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</si>
  <si>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</si>
  <si>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</si>
  <si>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</si>
  <si>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</si>
  <si>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</si>
  <si>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</si>
  <si>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</si>
  <si>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</si>
  <si>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</si>
  <si>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</si>
  <si>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</si>
  <si>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</si>
  <si>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</si>
  <si>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</si>
  <si>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</si>
  <si>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</si>
  <si>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</si>
  <si>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</si>
  <si>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</si>
  <si>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</si>
  <si>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</si>
  <si>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</si>
  <si>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</si>
  <si>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</si>
  <si>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</si>
  <si>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</si>
  <si>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</si>
  <si>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</si>
  <si>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</si>
  <si>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</si>
  <si>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</si>
  <si>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</si>
  <si>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</si>
  <si>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</si>
  <si>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</si>
  <si>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</si>
  <si>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</si>
  <si>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</si>
  <si>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</si>
  <si>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</si>
  <si>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</si>
  <si>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</si>
  <si>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</si>
  <si>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</si>
  <si>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</si>
  <si>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</si>
  <si>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</si>
  <si>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</si>
  <si>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</si>
  <si>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</si>
  <si>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</si>
  <si>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</si>
  <si>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</si>
  <si>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</si>
  <si>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</si>
  <si>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</si>
  <si>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</si>
  <si>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</si>
  <si>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</si>
  <si>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</si>
  <si>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</si>
  <si>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</si>
  <si>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</si>
  <si>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</si>
  <si>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</si>
  <si>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</si>
  <si>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</si>
  <si>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</si>
  <si>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</si>
  <si>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</si>
  <si>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</si>
  <si>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</si>
  <si>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</si>
  <si>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</si>
  <si>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</si>
  <si>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</si>
  <si>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</si>
  <si>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</si>
  <si>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</si>
  <si>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</si>
  <si>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</si>
  <si>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</si>
  <si>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</si>
  <si>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</si>
  <si>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</si>
  <si>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</si>
  <si>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</si>
  <si>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</si>
  <si>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</si>
  <si>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</si>
  <si>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</si>
  <si>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</si>
  <si>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</si>
  <si>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</si>
  <si>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</si>
  <si>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</si>
  <si>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</si>
  <si>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</si>
  <si>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</si>
  <si>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</si>
  <si>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</si>
  <si>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</si>
  <si>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</si>
  <si>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</si>
  <si>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</si>
  <si>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</si>
  <si>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</si>
  <si>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</si>
  <si>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</si>
  <si>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</si>
  <si>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</si>
  <si>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</si>
  <si>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</si>
  <si>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</si>
  <si>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</si>
  <si>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</si>
  <si>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</si>
  <si>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</si>
  <si>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</si>
  <si>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</si>
  <si>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</si>
  <si>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</si>
  <si>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</si>
  <si>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Государственная пошлина за выдачу разрешения на установку рекламной конструкции</t>
  </si>
  <si>
    <t xml:space="preserve">000 1 08 07150 01 0000 110
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</si>
  <si>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</si>
  <si>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</si>
  <si>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</si>
  <si>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</si>
  <si>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</si>
  <si>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</si>
  <si>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</si>
  <si>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</si>
  <si>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</si>
  <si>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</si>
  <si>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</si>
  <si>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</si>
  <si>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</si>
  <si>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</si>
  <si>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</si>
  <si>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</si>
  <si>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</si>
  <si>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</si>
  <si>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</si>
  <si>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</si>
  <si>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</si>
  <si>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</si>
  <si>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</si>
  <si>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000 1 05 02010 02 0000 110</t>
  </si>
  <si>
    <t>Единый налог на вмененный доход для отдельных видов деятельности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</si>
  <si>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</si>
  <si>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</si>
  <si>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от 21.12.2022 № 262-VII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</si>
</sst>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7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x14ac:dyDescent="0.2"/>
  <cols>
    <col min="1" max="1" width="30.140625" style="16" customWidth="1"/>
    <col min="2" max="2" width="81.85546875" style="19" customWidth="1"/>
    <col min="3" max="3" width="19.28515625" style="8" bestFit="1" customWidth="1"/>
    <col min="4" max="16384" width="9.140625" style="1"/>
  </cols>
  <sheetData>
    <row r="1" spans="1:3" ht="12.75" customHeight="1" x14ac:dyDescent="0.2">
      <c r="C1" s="20" t="s">
        <v>132</v>
      </c>
    </row>
    <row r="2" spans="1:3" ht="17.25" customHeight="1" x14ac:dyDescent="0.2">
      <c r="C2" s="20" t="s">
        <v>133</v>
      </c>
    </row>
    <row r="3" spans="1:3" ht="16.5" customHeight="1" x14ac:dyDescent="0.2">
      <c r="C3" s="20" t="s">
        <v>164</v>
      </c>
    </row>
    <row r="4" spans="1:3" ht="12.75" customHeight="1" x14ac:dyDescent="0.2">
      <c r="C4" s="20"/>
    </row>
    <row r="5" spans="1:3" ht="15.75" x14ac:dyDescent="0.2">
      <c r="A5" s="27" t="s">
        <v>134</v>
      </c>
      <c r="B5" s="27"/>
      <c r="C5" s="27"/>
    </row>
    <row r="6" spans="1:3" ht="12.75" customHeight="1" x14ac:dyDescent="0.2">
      <c r="A6" s="28"/>
      <c r="B6" s="28"/>
      <c r="C6" s="23" t="s">
        <v>0</v>
      </c>
    </row>
    <row r="7" spans="1:3" ht="51" customHeight="1" x14ac:dyDescent="0.2">
      <c r="A7" s="21" t="s">
        <v>1</v>
      </c>
      <c r="B7" s="21" t="s">
        <v>2</v>
      </c>
      <c r="C7" s="22" t="s">
        <v>123</v>
      </c>
    </row>
    <row r="8" spans="1:3" ht="27.75" customHeight="1" x14ac:dyDescent="0.2">
      <c r="A8" s="2" t="s">
        <v>3</v>
      </c>
      <c r="B8" s="14" t="s">
        <v>4</v>
      </c>
      <c r="C8" s="17">
        <f>C9+C29</f>
        <v>4842949379</v>
      </c>
    </row>
    <row r="9" spans="1:3" ht="15.75" x14ac:dyDescent="0.2">
      <c r="A9" s="2"/>
      <c r="B9" s="3" t="s">
        <v>5</v>
      </c>
      <c r="C9" s="17">
        <f>C10+C11+C12+C17+C25</f>
        <v>4185155000</v>
      </c>
    </row>
    <row r="10" spans="1:3" ht="19.5" customHeight="1" x14ac:dyDescent="0.2">
      <c r="A10" s="4" t="s">
        <v>6</v>
      </c>
      <c r="B10" s="5" t="s">
        <v>57</v>
      </c>
      <c r="C10" s="18">
        <f>3062320100+187679900</f>
        <v>3250000000</v>
      </c>
    </row>
    <row r="11" spans="1:3" ht="33.75" customHeight="1" x14ac:dyDescent="0.2">
      <c r="A11" s="4" t="s">
        <v>104</v>
      </c>
      <c r="B11" s="7" t="s">
        <v>102</v>
      </c>
      <c r="C11" s="18">
        <f>8192400+1607600</f>
        <v>9800000</v>
      </c>
    </row>
    <row r="12" spans="1:3" ht="15.75" x14ac:dyDescent="0.2">
      <c r="A12" s="4" t="s">
        <v>7</v>
      </c>
      <c r="B12" s="7" t="s">
        <v>8</v>
      </c>
      <c r="C12" s="18">
        <f>C13+C15+C16+C14</f>
        <v>685623700</v>
      </c>
    </row>
    <row r="13" spans="1:3" ht="21" customHeight="1" x14ac:dyDescent="0.2">
      <c r="A13" s="4" t="s">
        <v>9</v>
      </c>
      <c r="B13" s="5" t="s">
        <v>58</v>
      </c>
      <c r="C13" s="18">
        <f>460000000+201000000</f>
        <v>661000000</v>
      </c>
    </row>
    <row r="14" spans="1:3" ht="21" customHeight="1" x14ac:dyDescent="0.2">
      <c r="A14" s="4" t="s">
        <v>160</v>
      </c>
      <c r="B14" s="5" t="s">
        <v>161</v>
      </c>
      <c r="C14" s="18">
        <v>1135000</v>
      </c>
    </row>
    <row r="15" spans="1:3" s="8" customFormat="1" ht="15.75" x14ac:dyDescent="0.2">
      <c r="A15" s="4" t="s">
        <v>103</v>
      </c>
      <c r="B15" s="5" t="s">
        <v>59</v>
      </c>
      <c r="C15" s="18">
        <f>1238600-749900</f>
        <v>488700</v>
      </c>
    </row>
    <row r="16" spans="1:3" s="8" customFormat="1" ht="31.5" x14ac:dyDescent="0.2">
      <c r="A16" s="4" t="s">
        <v>60</v>
      </c>
      <c r="B16" s="5" t="s">
        <v>61</v>
      </c>
      <c r="C16" s="18">
        <v>23000000</v>
      </c>
    </row>
    <row r="17" spans="1:3" s="8" customFormat="1" ht="15.75" customHeight="1" x14ac:dyDescent="0.2">
      <c r="A17" s="4" t="s">
        <v>10</v>
      </c>
      <c r="B17" s="9" t="s">
        <v>11</v>
      </c>
      <c r="C17" s="18">
        <f t="shared" ref="C17" si="0">C18+C22+C19</f>
        <v>211220300</v>
      </c>
    </row>
    <row r="18" spans="1:3" s="8" customFormat="1" ht="45.75" customHeight="1" x14ac:dyDescent="0.2">
      <c r="A18" s="4" t="s">
        <v>62</v>
      </c>
      <c r="B18" s="5" t="s">
        <v>63</v>
      </c>
      <c r="C18" s="18">
        <f>66611900+5060100</f>
        <v>71672000</v>
      </c>
    </row>
    <row r="19" spans="1:3" s="8" customFormat="1" ht="21.75" customHeight="1" x14ac:dyDescent="0.2">
      <c r="A19" s="4" t="s">
        <v>12</v>
      </c>
      <c r="B19" s="5" t="s">
        <v>13</v>
      </c>
      <c r="C19" s="18">
        <f t="shared" ref="C19" si="1">C20+C21</f>
        <v>60195000</v>
      </c>
    </row>
    <row r="20" spans="1:3" s="8" customFormat="1" ht="21.75" customHeight="1" x14ac:dyDescent="0.2">
      <c r="A20" s="4" t="s">
        <v>64</v>
      </c>
      <c r="B20" s="5" t="s">
        <v>65</v>
      </c>
      <c r="C20" s="18">
        <f>25000000+1195000</f>
        <v>26195000</v>
      </c>
    </row>
    <row r="21" spans="1:3" s="8" customFormat="1" ht="21.75" customHeight="1" x14ac:dyDescent="0.2">
      <c r="A21" s="4" t="s">
        <v>66</v>
      </c>
      <c r="B21" s="5" t="s">
        <v>67</v>
      </c>
      <c r="C21" s="18">
        <v>34000000</v>
      </c>
    </row>
    <row r="22" spans="1:3" s="8" customFormat="1" ht="15.75" customHeight="1" x14ac:dyDescent="0.2">
      <c r="A22" s="4" t="s">
        <v>14</v>
      </c>
      <c r="B22" s="5" t="s">
        <v>15</v>
      </c>
      <c r="C22" s="18">
        <f t="shared" ref="C22" si="2">C23+C24</f>
        <v>79353300</v>
      </c>
    </row>
    <row r="23" spans="1:3" s="8" customFormat="1" ht="31.5" x14ac:dyDescent="0.2">
      <c r="A23" s="4" t="s">
        <v>16</v>
      </c>
      <c r="B23" s="5" t="s">
        <v>17</v>
      </c>
      <c r="C23" s="18">
        <f>53416000+11584000</f>
        <v>65000000</v>
      </c>
    </row>
    <row r="24" spans="1:3" s="8" customFormat="1" ht="31.5" x14ac:dyDescent="0.2">
      <c r="A24" s="4" t="s">
        <v>18</v>
      </c>
      <c r="B24" s="5" t="s">
        <v>19</v>
      </c>
      <c r="C24" s="18">
        <v>14353300</v>
      </c>
    </row>
    <row r="25" spans="1:3" s="8" customFormat="1" ht="15.75" customHeight="1" x14ac:dyDescent="0.2">
      <c r="A25" s="4" t="s">
        <v>20</v>
      </c>
      <c r="B25" s="10" t="s">
        <v>21</v>
      </c>
      <c r="C25" s="18">
        <f>C26+C27+C28</f>
        <v>28511000</v>
      </c>
    </row>
    <row r="26" spans="1:3" s="8" customFormat="1" ht="47.25" x14ac:dyDescent="0.2">
      <c r="A26" s="4" t="s">
        <v>68</v>
      </c>
      <c r="B26" s="5" t="s">
        <v>69</v>
      </c>
      <c r="C26" s="18">
        <f>23432200+5008800</f>
        <v>28441000</v>
      </c>
    </row>
    <row r="27" spans="1:3" s="8" customFormat="1" ht="63.75" customHeight="1" x14ac:dyDescent="0.2">
      <c r="A27" s="4" t="s">
        <v>70</v>
      </c>
      <c r="B27" s="5" t="s">
        <v>71</v>
      </c>
      <c r="C27" s="18">
        <f>115000-55000</f>
        <v>60000</v>
      </c>
    </row>
    <row r="28" spans="1:3" s="8" customFormat="1" ht="38.25" customHeight="1" x14ac:dyDescent="0.2">
      <c r="A28" s="4" t="s">
        <v>136</v>
      </c>
      <c r="B28" s="5" t="s">
        <v>135</v>
      </c>
      <c r="C28" s="18">
        <v>10000</v>
      </c>
    </row>
    <row r="29" spans="1:3" s="12" customFormat="1" ht="15.75" x14ac:dyDescent="0.2">
      <c r="A29" s="2"/>
      <c r="B29" s="11" t="s">
        <v>22</v>
      </c>
      <c r="C29" s="17">
        <f>C30+C41+C43+C46+C50+C74</f>
        <v>657794379</v>
      </c>
    </row>
    <row r="30" spans="1:3" s="8" customFormat="1" ht="31.5" x14ac:dyDescent="0.2">
      <c r="A30" s="4" t="s">
        <v>23</v>
      </c>
      <c r="B30" s="9" t="s">
        <v>24</v>
      </c>
      <c r="C30" s="18">
        <f>SUM(C31:C40)</f>
        <v>467527325</v>
      </c>
    </row>
    <row r="31" spans="1:3" s="8" customFormat="1" ht="50.25" customHeight="1" x14ac:dyDescent="0.2">
      <c r="A31" s="4" t="s">
        <v>72</v>
      </c>
      <c r="B31" s="5" t="s">
        <v>73</v>
      </c>
      <c r="C31" s="18">
        <f>3507000-3163500</f>
        <v>343500</v>
      </c>
    </row>
    <row r="32" spans="1:3" s="8" customFormat="1" ht="64.5" customHeight="1" x14ac:dyDescent="0.2">
      <c r="A32" s="4" t="s">
        <v>25</v>
      </c>
      <c r="B32" s="6" t="s">
        <v>26</v>
      </c>
      <c r="C32" s="18">
        <f>306030000+100000000</f>
        <v>406030000</v>
      </c>
    </row>
    <row r="33" spans="1:3" s="8" customFormat="1" ht="63" customHeight="1" x14ac:dyDescent="0.2">
      <c r="A33" s="4" t="s">
        <v>27</v>
      </c>
      <c r="B33" s="5" t="s">
        <v>28</v>
      </c>
      <c r="C33" s="18">
        <f>741000+322700</f>
        <v>1063700</v>
      </c>
    </row>
    <row r="34" spans="1:3" s="8" customFormat="1" ht="65.25" customHeight="1" x14ac:dyDescent="0.2">
      <c r="A34" s="4" t="s">
        <v>29</v>
      </c>
      <c r="B34" s="5" t="s">
        <v>30</v>
      </c>
      <c r="C34" s="18">
        <f>18248+200047</f>
        <v>218295</v>
      </c>
    </row>
    <row r="35" spans="1:3" s="8" customFormat="1" ht="31.5" x14ac:dyDescent="0.2">
      <c r="A35" s="4" t="s">
        <v>31</v>
      </c>
      <c r="B35" s="5" t="s">
        <v>32</v>
      </c>
      <c r="C35" s="18">
        <v>50900000</v>
      </c>
    </row>
    <row r="36" spans="1:3" s="8" customFormat="1" ht="84.75" customHeight="1" x14ac:dyDescent="0.2">
      <c r="A36" s="4" t="s">
        <v>156</v>
      </c>
      <c r="B36" s="5" t="s">
        <v>157</v>
      </c>
      <c r="C36" s="18">
        <v>13</v>
      </c>
    </row>
    <row r="37" spans="1:3" s="8" customFormat="1" ht="78.75" x14ac:dyDescent="0.2">
      <c r="A37" s="4" t="s">
        <v>158</v>
      </c>
      <c r="B37" s="5" t="s">
        <v>159</v>
      </c>
      <c r="C37" s="18">
        <v>7</v>
      </c>
    </row>
    <row r="38" spans="1:3" s="8" customFormat="1" ht="47.25" x14ac:dyDescent="0.2">
      <c r="A38" s="4" t="s">
        <v>74</v>
      </c>
      <c r="B38" s="5" t="s">
        <v>75</v>
      </c>
      <c r="C38" s="18">
        <f>289500-227750</f>
        <v>61750</v>
      </c>
    </row>
    <row r="39" spans="1:3" s="8" customFormat="1" ht="63" x14ac:dyDescent="0.2">
      <c r="A39" s="4" t="s">
        <v>76</v>
      </c>
      <c r="B39" s="5" t="s">
        <v>77</v>
      </c>
      <c r="C39" s="18">
        <f>4000000+3000000</f>
        <v>7000000</v>
      </c>
    </row>
    <row r="40" spans="1:3" s="8" customFormat="1" ht="78.75" x14ac:dyDescent="0.2">
      <c r="A40" s="4" t="s">
        <v>137</v>
      </c>
      <c r="B40" s="5" t="s">
        <v>138</v>
      </c>
      <c r="C40" s="18">
        <f>1216266+693794</f>
        <v>1910060</v>
      </c>
    </row>
    <row r="41" spans="1:3" s="8" customFormat="1" ht="28.5" customHeight="1" x14ac:dyDescent="0.2">
      <c r="A41" s="4" t="s">
        <v>33</v>
      </c>
      <c r="B41" s="9" t="s">
        <v>34</v>
      </c>
      <c r="C41" s="18">
        <f t="shared" ref="C41" si="3">C42</f>
        <v>12229472</v>
      </c>
    </row>
    <row r="42" spans="1:3" s="8" customFormat="1" ht="25.5" customHeight="1" x14ac:dyDescent="0.2">
      <c r="A42" s="4" t="s">
        <v>35</v>
      </c>
      <c r="B42" s="5" t="s">
        <v>36</v>
      </c>
      <c r="C42" s="18">
        <v>12229472</v>
      </c>
    </row>
    <row r="43" spans="1:3" s="8" customFormat="1" ht="32.25" customHeight="1" x14ac:dyDescent="0.2">
      <c r="A43" s="4" t="s">
        <v>78</v>
      </c>
      <c r="B43" s="9" t="s">
        <v>122</v>
      </c>
      <c r="C43" s="18">
        <f t="shared" ref="C43" si="4">C44+C45</f>
        <v>12249830</v>
      </c>
    </row>
    <row r="44" spans="1:3" s="8" customFormat="1" ht="31.5" x14ac:dyDescent="0.2">
      <c r="A44" s="4" t="s">
        <v>79</v>
      </c>
      <c r="B44" s="5" t="s">
        <v>141</v>
      </c>
      <c r="C44" s="18">
        <f>8124900+848000</f>
        <v>8972900</v>
      </c>
    </row>
    <row r="45" spans="1:3" s="8" customFormat="1" ht="15.75" x14ac:dyDescent="0.2">
      <c r="A45" s="4" t="s">
        <v>80</v>
      </c>
      <c r="B45" s="5" t="s">
        <v>142</v>
      </c>
      <c r="C45" s="18">
        <f>3282438-7004+1496</f>
        <v>3276930</v>
      </c>
    </row>
    <row r="46" spans="1:3" s="8" customFormat="1" ht="15.75" x14ac:dyDescent="0.2">
      <c r="A46" s="4" t="s">
        <v>37</v>
      </c>
      <c r="B46" s="9" t="s">
        <v>38</v>
      </c>
      <c r="C46" s="18">
        <f t="shared" ref="C46" si="5">SUM(C47:C49)</f>
        <v>95354713</v>
      </c>
    </row>
    <row r="47" spans="1:3" s="8" customFormat="1" ht="15.75" x14ac:dyDescent="0.2">
      <c r="A47" s="4" t="s">
        <v>81</v>
      </c>
      <c r="B47" s="5" t="s">
        <v>82</v>
      </c>
      <c r="C47" s="18">
        <f>25430000+14000000</f>
        <v>39430000</v>
      </c>
    </row>
    <row r="48" spans="1:3" s="8" customFormat="1" ht="63" x14ac:dyDescent="0.2">
      <c r="A48" s="4" t="s">
        <v>105</v>
      </c>
      <c r="B48" s="6" t="s">
        <v>106</v>
      </c>
      <c r="C48" s="18">
        <f>41859171+113853</f>
        <v>41973024</v>
      </c>
    </row>
    <row r="49" spans="1:3" s="8" customFormat="1" ht="31.5" x14ac:dyDescent="0.2">
      <c r="A49" s="4" t="s">
        <v>83</v>
      </c>
      <c r="B49" s="5" t="s">
        <v>84</v>
      </c>
      <c r="C49" s="18">
        <f>12100000+1851689</f>
        <v>13951689</v>
      </c>
    </row>
    <row r="50" spans="1:3" s="8" customFormat="1" ht="15.75" customHeight="1" x14ac:dyDescent="0.2">
      <c r="A50" s="4" t="s">
        <v>39</v>
      </c>
      <c r="B50" s="9" t="s">
        <v>40</v>
      </c>
      <c r="C50" s="18">
        <f>SUM(C51:C73)</f>
        <v>69640199</v>
      </c>
    </row>
    <row r="51" spans="1:3" s="8" customFormat="1" ht="63" x14ac:dyDescent="0.2">
      <c r="A51" s="4" t="s">
        <v>85</v>
      </c>
      <c r="B51" s="5" t="s">
        <v>107</v>
      </c>
      <c r="C51" s="18">
        <f>11500+64736</f>
        <v>76236</v>
      </c>
    </row>
    <row r="52" spans="1:3" s="8" customFormat="1" ht="86.25" customHeight="1" x14ac:dyDescent="0.2">
      <c r="A52" s="4" t="s">
        <v>86</v>
      </c>
      <c r="B52" s="5" t="s">
        <v>108</v>
      </c>
      <c r="C52" s="18">
        <f>109600+166324</f>
        <v>275924</v>
      </c>
    </row>
    <row r="53" spans="1:3" s="8" customFormat="1" ht="86.25" customHeight="1" x14ac:dyDescent="0.2">
      <c r="A53" s="4" t="s">
        <v>150</v>
      </c>
      <c r="B53" s="5" t="s">
        <v>151</v>
      </c>
      <c r="C53" s="18">
        <f>2000+20000</f>
        <v>22000</v>
      </c>
    </row>
    <row r="54" spans="1:3" s="8" customFormat="1" ht="63" x14ac:dyDescent="0.2">
      <c r="A54" s="4" t="s">
        <v>87</v>
      </c>
      <c r="B54" s="5" t="s">
        <v>109</v>
      </c>
      <c r="C54" s="18">
        <f>1800+51704</f>
        <v>53504</v>
      </c>
    </row>
    <row r="55" spans="1:3" s="8" customFormat="1" ht="78.75" x14ac:dyDescent="0.2">
      <c r="A55" s="4" t="s">
        <v>124</v>
      </c>
      <c r="B55" s="5" t="s">
        <v>127</v>
      </c>
      <c r="C55" s="18">
        <f>289000-221700</f>
        <v>67300</v>
      </c>
    </row>
    <row r="56" spans="1:3" s="8" customFormat="1" ht="78.75" x14ac:dyDescent="0.2">
      <c r="A56" s="4" t="s">
        <v>126</v>
      </c>
      <c r="B56" s="5" t="s">
        <v>128</v>
      </c>
      <c r="C56" s="18">
        <f>4000+2000</f>
        <v>6000</v>
      </c>
    </row>
    <row r="57" spans="1:3" s="8" customFormat="1" ht="83.25" customHeight="1" x14ac:dyDescent="0.2">
      <c r="A57" s="4" t="s">
        <v>88</v>
      </c>
      <c r="B57" s="5" t="s">
        <v>89</v>
      </c>
      <c r="C57" s="18">
        <f>1608650-1292700+2850</f>
        <v>318800</v>
      </c>
    </row>
    <row r="58" spans="1:3" s="8" customFormat="1" ht="83.25" customHeight="1" x14ac:dyDescent="0.2">
      <c r="A58" s="4" t="s">
        <v>152</v>
      </c>
      <c r="B58" s="5" t="s">
        <v>153</v>
      </c>
      <c r="C58" s="18">
        <v>40200</v>
      </c>
    </row>
    <row r="59" spans="1:3" s="8" customFormat="1" ht="99.75" customHeight="1" x14ac:dyDescent="0.2">
      <c r="A59" s="4" t="s">
        <v>125</v>
      </c>
      <c r="B59" s="5" t="s">
        <v>129</v>
      </c>
      <c r="C59" s="18">
        <f>75000+225000</f>
        <v>300000</v>
      </c>
    </row>
    <row r="60" spans="1:3" s="8" customFormat="1" ht="78.75" x14ac:dyDescent="0.2">
      <c r="A60" s="4" t="s">
        <v>90</v>
      </c>
      <c r="B60" s="5" t="s">
        <v>91</v>
      </c>
      <c r="C60" s="18">
        <f>482900</f>
        <v>482900</v>
      </c>
    </row>
    <row r="61" spans="1:3" s="8" customFormat="1" ht="94.5" x14ac:dyDescent="0.2">
      <c r="A61" s="4" t="s">
        <v>92</v>
      </c>
      <c r="B61" s="5" t="s">
        <v>130</v>
      </c>
      <c r="C61" s="18">
        <f>58000+11135</f>
        <v>69135</v>
      </c>
    </row>
    <row r="62" spans="1:3" s="8" customFormat="1" ht="94.5" x14ac:dyDescent="0.2">
      <c r="A62" s="4" t="s">
        <v>93</v>
      </c>
      <c r="B62" s="5" t="s">
        <v>131</v>
      </c>
      <c r="C62" s="18">
        <f>90000+275389+82228</f>
        <v>447617</v>
      </c>
    </row>
    <row r="63" spans="1:3" s="8" customFormat="1" ht="73.5" customHeight="1" x14ac:dyDescent="0.2">
      <c r="A63" s="4" t="s">
        <v>94</v>
      </c>
      <c r="B63" s="5" t="s">
        <v>95</v>
      </c>
      <c r="C63" s="18">
        <f>103000-50000-38800</f>
        <v>14200</v>
      </c>
    </row>
    <row r="64" spans="1:3" s="8" customFormat="1" ht="94.5" x14ac:dyDescent="0.2">
      <c r="A64" s="4" t="s">
        <v>96</v>
      </c>
      <c r="B64" s="5" t="s">
        <v>97</v>
      </c>
      <c r="C64" s="18">
        <f>17500+17500</f>
        <v>35000</v>
      </c>
    </row>
    <row r="65" spans="1:3" s="8" customFormat="1" ht="63" x14ac:dyDescent="0.2">
      <c r="A65" s="4" t="s">
        <v>98</v>
      </c>
      <c r="B65" s="5" t="s">
        <v>99</v>
      </c>
      <c r="C65" s="18">
        <f>1107300+4000+19-100000+281565</f>
        <v>1292884</v>
      </c>
    </row>
    <row r="66" spans="1:3" s="8" customFormat="1" ht="63" x14ac:dyDescent="0.2">
      <c r="A66" s="4" t="s">
        <v>148</v>
      </c>
      <c r="B66" s="5" t="s">
        <v>149</v>
      </c>
      <c r="C66" s="18">
        <v>20000</v>
      </c>
    </row>
    <row r="67" spans="1:3" s="8" customFormat="1" ht="78.75" x14ac:dyDescent="0.2">
      <c r="A67" s="4" t="s">
        <v>100</v>
      </c>
      <c r="B67" s="5" t="s">
        <v>101</v>
      </c>
      <c r="C67" s="18">
        <f>4284700+10000+126100+33600+127486+147262</f>
        <v>4729148</v>
      </c>
    </row>
    <row r="68" spans="1:3" s="8" customFormat="1" ht="126" x14ac:dyDescent="0.2">
      <c r="A68" s="4" t="s">
        <v>154</v>
      </c>
      <c r="B68" s="5" t="s">
        <v>155</v>
      </c>
      <c r="C68" s="18">
        <f>508040</f>
        <v>508040</v>
      </c>
    </row>
    <row r="69" spans="1:3" s="8" customFormat="1" ht="47.25" x14ac:dyDescent="0.2">
      <c r="A69" s="4" t="s">
        <v>43</v>
      </c>
      <c r="B69" s="13" t="s">
        <v>44</v>
      </c>
      <c r="C69" s="18">
        <f>451000-151000+30500</f>
        <v>330500</v>
      </c>
    </row>
    <row r="70" spans="1:3" s="8" customFormat="1" ht="69.75" customHeight="1" x14ac:dyDescent="0.2">
      <c r="A70" s="4" t="s">
        <v>45</v>
      </c>
      <c r="B70" s="13" t="s">
        <v>46</v>
      </c>
      <c r="C70" s="18">
        <f>1381311+331692+160406</f>
        <v>1873409</v>
      </c>
    </row>
    <row r="71" spans="1:3" s="8" customFormat="1" ht="63" x14ac:dyDescent="0.2">
      <c r="A71" s="4" t="s">
        <v>47</v>
      </c>
      <c r="B71" s="13" t="s">
        <v>48</v>
      </c>
      <c r="C71" s="18">
        <f>56163290+21+55269-31178</f>
        <v>56187402</v>
      </c>
    </row>
    <row r="72" spans="1:3" s="8" customFormat="1" ht="63" x14ac:dyDescent="0.2">
      <c r="A72" s="4" t="s">
        <v>162</v>
      </c>
      <c r="B72" s="13" t="s">
        <v>163</v>
      </c>
      <c r="C72" s="18">
        <v>190000</v>
      </c>
    </row>
    <row r="73" spans="1:3" s="8" customFormat="1" ht="47.25" x14ac:dyDescent="0.2">
      <c r="A73" s="4" t="s">
        <v>41</v>
      </c>
      <c r="B73" s="5" t="s">
        <v>42</v>
      </c>
      <c r="C73" s="18">
        <f>9000000-6700000</f>
        <v>2300000</v>
      </c>
    </row>
    <row r="74" spans="1:3" s="8" customFormat="1" ht="15.75" x14ac:dyDescent="0.2">
      <c r="A74" s="4" t="s">
        <v>116</v>
      </c>
      <c r="B74" s="5" t="s">
        <v>117</v>
      </c>
      <c r="C74" s="18">
        <f t="shared" ref="C74" si="6">C75+C76</f>
        <v>792840</v>
      </c>
    </row>
    <row r="75" spans="1:3" s="8" customFormat="1" ht="15.75" hidden="1" x14ac:dyDescent="0.2">
      <c r="A75" s="4" t="s">
        <v>118</v>
      </c>
      <c r="B75" s="5" t="s">
        <v>119</v>
      </c>
      <c r="C75" s="18"/>
    </row>
    <row r="76" spans="1:3" s="8" customFormat="1" ht="15.75" x14ac:dyDescent="0.2">
      <c r="A76" s="4" t="s">
        <v>120</v>
      </c>
      <c r="B76" s="5" t="s">
        <v>121</v>
      </c>
      <c r="C76" s="18">
        <f>682840+100000+10000</f>
        <v>792840</v>
      </c>
    </row>
    <row r="77" spans="1:3" ht="15.75" x14ac:dyDescent="0.2">
      <c r="A77" s="2" t="s">
        <v>49</v>
      </c>
      <c r="B77" s="14" t="s">
        <v>50</v>
      </c>
      <c r="C77" s="26">
        <f>C78+C86+C83+C85+C84</f>
        <v>7846247055.9200001</v>
      </c>
    </row>
    <row r="78" spans="1:3" ht="31.5" x14ac:dyDescent="0.2">
      <c r="A78" s="4" t="s">
        <v>51</v>
      </c>
      <c r="B78" s="10" t="s">
        <v>143</v>
      </c>
      <c r="C78" s="25">
        <f>C80+C81+C82+C79</f>
        <v>7970449484.9200001</v>
      </c>
    </row>
    <row r="79" spans="1:3" ht="15.75" x14ac:dyDescent="0.2">
      <c r="A79" s="4" t="s">
        <v>110</v>
      </c>
      <c r="B79" s="5" t="s">
        <v>52</v>
      </c>
      <c r="C79" s="18">
        <f>264554800+55275100</f>
        <v>319829900</v>
      </c>
    </row>
    <row r="80" spans="1:3" ht="31.5" x14ac:dyDescent="0.2">
      <c r="A80" s="4" t="s">
        <v>111</v>
      </c>
      <c r="B80" s="5" t="s">
        <v>53</v>
      </c>
      <c r="C80" s="25">
        <f>3490886501.86+1203200-5560100-152982600+131070300+266962600+1810196.73+2831333.34-0.01</f>
        <v>3736221431.9200001</v>
      </c>
    </row>
    <row r="81" spans="1:3" ht="15.75" x14ac:dyDescent="0.2">
      <c r="A81" s="4" t="s">
        <v>112</v>
      </c>
      <c r="B81" s="5" t="s">
        <v>54</v>
      </c>
      <c r="C81" s="18">
        <f>3689351700+121435600+34900-3769100-3689700+2500400-5360600</f>
        <v>3800503200</v>
      </c>
    </row>
    <row r="82" spans="1:3" ht="15.75" x14ac:dyDescent="0.2">
      <c r="A82" s="4" t="s">
        <v>113</v>
      </c>
      <c r="B82" s="5" t="s">
        <v>55</v>
      </c>
      <c r="C82" s="18">
        <f>112623153-36900+510400+798300</f>
        <v>113894953</v>
      </c>
    </row>
    <row r="83" spans="1:3" ht="31.5" x14ac:dyDescent="0.2">
      <c r="A83" s="4" t="s">
        <v>140</v>
      </c>
      <c r="B83" s="5" t="s">
        <v>139</v>
      </c>
      <c r="C83" s="18">
        <v>-24110946</v>
      </c>
    </row>
    <row r="84" spans="1:3" ht="31.5" x14ac:dyDescent="0.2">
      <c r="A84" s="4" t="s">
        <v>146</v>
      </c>
      <c r="B84" s="5" t="s">
        <v>147</v>
      </c>
      <c r="C84" s="18">
        <v>1500</v>
      </c>
    </row>
    <row r="85" spans="1:3" ht="31.5" x14ac:dyDescent="0.2">
      <c r="A85" s="4" t="s">
        <v>144</v>
      </c>
      <c r="B85" s="5" t="s">
        <v>145</v>
      </c>
      <c r="C85" s="18">
        <v>492212</v>
      </c>
    </row>
    <row r="86" spans="1:3" ht="31.5" x14ac:dyDescent="0.2">
      <c r="A86" s="4" t="s">
        <v>114</v>
      </c>
      <c r="B86" s="5" t="s">
        <v>115</v>
      </c>
      <c r="C86" s="18">
        <f>-100092983-492212</f>
        <v>-100585195</v>
      </c>
    </row>
    <row r="87" spans="1:3" ht="15.75" x14ac:dyDescent="0.2">
      <c r="A87" s="15"/>
      <c r="B87" s="11" t="s">
        <v>56</v>
      </c>
      <c r="C87" s="24">
        <f>C8+C77</f>
        <v>12689196434.92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2022-11-24T04:19:29Z</cp:lastPrinted>
  <dcterms:created xsi:type="dcterms:W3CDTF">2019-11-01T04:08:00Z</dcterms:created>
  <dcterms:modified xsi:type="dcterms:W3CDTF">2022-12-21T07:51:57Z</dcterms:modified>
</cp:coreProperties>
</file>