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ЧуриловаКР\Desktop\ОТЧЕТЫ КРИСТИНА\ЕЖЕМЕСЯЧНО\Отчёт в ДДА на сайт до 10\_________2022\10. на 31.10.2022\"/>
    </mc:Choice>
  </mc:AlternateContent>
  <bookViews>
    <workbookView xWindow="0" yWindow="0" windowWidth="28800" windowHeight="12345" firstSheet="2" activeTab="2"/>
  </bookViews>
  <sheets>
    <sheet name="ведомственная" sheetId="36" state="hidden" r:id="rId1"/>
    <sheet name="АИП" sheetId="37" state="hidden" r:id="rId2"/>
    <sheet name="31.10.2022" sheetId="38" r:id="rId3"/>
  </sheets>
  <externalReferences>
    <externalReference r:id="rId4"/>
  </externalReferences>
  <definedNames>
    <definedName name="_xlnm._FilterDatabase" localSheetId="2" hidden="1">'31.10.2022'!$A$4:$Z$74</definedName>
    <definedName name="для">'[1]УКС по состоянию на 01.05.2010'!#REF!</definedName>
    <definedName name="_xlnm.Print_Titles" localSheetId="2">'31.10.2022'!$2:$4</definedName>
    <definedName name="копия">'[1]УКС по состоянию на 01.05.2010'!#REF!</definedName>
    <definedName name="_xlnm.Print_Area" localSheetId="2">'31.10.2022'!$A$1:$X$74</definedName>
  </definedNames>
  <calcPr calcId="162913"/>
</workbook>
</file>

<file path=xl/calcChain.xml><?xml version="1.0" encoding="utf-8"?>
<calcChain xmlns="http://schemas.openxmlformats.org/spreadsheetml/2006/main">
  <c r="X57" i="38" l="1"/>
  <c r="T57" i="38"/>
  <c r="L24" i="38" l="1"/>
  <c r="H24" i="38"/>
  <c r="X34" i="38"/>
  <c r="M34" i="38"/>
  <c r="I34" i="38"/>
  <c r="E34" i="38"/>
  <c r="U34" i="38" l="1"/>
  <c r="P24" i="38" l="1"/>
  <c r="X31" i="38"/>
  <c r="X32" i="38"/>
  <c r="X33" i="38"/>
  <c r="M31" i="38"/>
  <c r="M32" i="38"/>
  <c r="M33" i="38"/>
  <c r="I31" i="38"/>
  <c r="I32" i="38"/>
  <c r="I33" i="38"/>
  <c r="E31" i="38"/>
  <c r="E32" i="38"/>
  <c r="E33" i="38"/>
  <c r="U31" i="38" l="1"/>
  <c r="U33" i="38"/>
  <c r="U32" i="38"/>
  <c r="R63" i="38"/>
  <c r="T26" i="38" l="1"/>
  <c r="K44" i="38" l="1"/>
  <c r="L44" i="38"/>
  <c r="J44" i="38"/>
  <c r="G44" i="38"/>
  <c r="H44" i="38"/>
  <c r="F44" i="38"/>
  <c r="E44" i="38" l="1"/>
  <c r="X60" i="38"/>
  <c r="X64" i="38"/>
  <c r="V63" i="38"/>
  <c r="V62" i="38"/>
  <c r="X61" i="38"/>
  <c r="X66" i="38"/>
  <c r="R55" i="38"/>
  <c r="S48" i="38"/>
  <c r="T48" i="38"/>
  <c r="X51" i="38"/>
  <c r="N49" i="38"/>
  <c r="P49" i="38"/>
  <c r="M51" i="38"/>
  <c r="J49" i="38"/>
  <c r="L49" i="38"/>
  <c r="I51" i="38"/>
  <c r="U51" i="38" l="1"/>
  <c r="F49" i="38"/>
  <c r="R49" i="38" s="1"/>
  <c r="R48" i="38" s="1"/>
  <c r="H49" i="38"/>
  <c r="E51" i="38" l="1"/>
  <c r="X49" i="38"/>
  <c r="R50" i="38"/>
  <c r="X71" i="38" l="1"/>
  <c r="X69" i="38"/>
  <c r="W45" i="38" l="1"/>
  <c r="V50" i="38"/>
  <c r="I38" i="38" l="1"/>
  <c r="I39" i="38"/>
  <c r="I40" i="38"/>
  <c r="I41" i="38"/>
  <c r="R23" i="38" l="1"/>
  <c r="T23" i="38"/>
  <c r="T27" i="38"/>
  <c r="T28" i="38"/>
  <c r="T29" i="38"/>
  <c r="T36" i="38"/>
  <c r="T37" i="38"/>
  <c r="F22" i="38"/>
  <c r="F21" i="38" s="1"/>
  <c r="G22" i="38"/>
  <c r="G21" i="38" s="1"/>
  <c r="H22" i="38"/>
  <c r="J22" i="38"/>
  <c r="K22" i="38"/>
  <c r="K21" i="38" s="1"/>
  <c r="L22" i="38"/>
  <c r="N22" i="38"/>
  <c r="N21" i="38" s="1"/>
  <c r="O22" i="38"/>
  <c r="O21" i="38" s="1"/>
  <c r="P22" i="38"/>
  <c r="M41" i="38"/>
  <c r="M40" i="38"/>
  <c r="U40" i="38" s="1"/>
  <c r="M39" i="38"/>
  <c r="U39" i="38" s="1"/>
  <c r="X27" i="38"/>
  <c r="X28" i="38"/>
  <c r="X29" i="38"/>
  <c r="X30" i="38"/>
  <c r="X26" i="38"/>
  <c r="X25" i="38"/>
  <c r="X36" i="38"/>
  <c r="X37" i="38"/>
  <c r="X38" i="38"/>
  <c r="X39" i="38"/>
  <c r="X40" i="38"/>
  <c r="X41" i="38"/>
  <c r="H35" i="38"/>
  <c r="J35" i="38"/>
  <c r="K35" i="38"/>
  <c r="L35" i="38"/>
  <c r="L21" i="38" s="1"/>
  <c r="P35" i="38"/>
  <c r="E41" i="38"/>
  <c r="E40" i="38"/>
  <c r="E39" i="38"/>
  <c r="E36" i="38"/>
  <c r="E37" i="38"/>
  <c r="E38" i="38"/>
  <c r="M27" i="38"/>
  <c r="M28" i="38"/>
  <c r="M29" i="38"/>
  <c r="M30" i="38"/>
  <c r="M26" i="38"/>
  <c r="M25" i="38"/>
  <c r="M36" i="38"/>
  <c r="M37" i="38"/>
  <c r="M38" i="38"/>
  <c r="U38" i="38" s="1"/>
  <c r="I27" i="38"/>
  <c r="I28" i="38"/>
  <c r="I29" i="38"/>
  <c r="I30" i="38"/>
  <c r="I26" i="38"/>
  <c r="I24" i="38" s="1"/>
  <c r="I25" i="38"/>
  <c r="I36" i="38"/>
  <c r="I37" i="38"/>
  <c r="E27" i="38"/>
  <c r="E28" i="38"/>
  <c r="E29" i="38"/>
  <c r="E30" i="38"/>
  <c r="E26" i="38"/>
  <c r="E25" i="38"/>
  <c r="H42" i="38"/>
  <c r="L42" i="38"/>
  <c r="P42" i="38"/>
  <c r="X23" i="38"/>
  <c r="V23" i="38"/>
  <c r="M23" i="38"/>
  <c r="M22" i="38" s="1"/>
  <c r="I23" i="38"/>
  <c r="I22" i="38" s="1"/>
  <c r="E23" i="38"/>
  <c r="E22" i="38" s="1"/>
  <c r="J21" i="38" l="1"/>
  <c r="E24" i="38"/>
  <c r="H21" i="38"/>
  <c r="M24" i="38"/>
  <c r="U24" i="38" s="1"/>
  <c r="T35" i="38"/>
  <c r="P21" i="38"/>
  <c r="Q26" i="38"/>
  <c r="R22" i="38"/>
  <c r="T22" i="38"/>
  <c r="Q36" i="38"/>
  <c r="X24" i="38"/>
  <c r="I35" i="38"/>
  <c r="I21" i="38" s="1"/>
  <c r="U30" i="38"/>
  <c r="Q27" i="38"/>
  <c r="Q37" i="38"/>
  <c r="U37" i="38"/>
  <c r="T24" i="38"/>
  <c r="U36" i="38"/>
  <c r="Q29" i="38"/>
  <c r="T42" i="38"/>
  <c r="U25" i="38"/>
  <c r="U28" i="38"/>
  <c r="Q22" i="38"/>
  <c r="U22" i="38"/>
  <c r="V22" i="38"/>
  <c r="Q28" i="38"/>
  <c r="U41" i="38"/>
  <c r="U26" i="38"/>
  <c r="U29" i="38"/>
  <c r="U27" i="38"/>
  <c r="X22" i="38"/>
  <c r="Q23" i="38"/>
  <c r="X35" i="38"/>
  <c r="M35" i="38"/>
  <c r="E35" i="38"/>
  <c r="E21" i="38" s="1"/>
  <c r="X42" i="38"/>
  <c r="U23" i="38"/>
  <c r="I9" i="38"/>
  <c r="N44" i="38"/>
  <c r="O44" i="38"/>
  <c r="W44" i="38" s="1"/>
  <c r="P44" i="38"/>
  <c r="M45" i="38"/>
  <c r="E9" i="38"/>
  <c r="E10" i="38"/>
  <c r="E11" i="38"/>
  <c r="E12" i="38"/>
  <c r="E13" i="38"/>
  <c r="E14" i="38"/>
  <c r="E15" i="38"/>
  <c r="E16" i="38"/>
  <c r="E17" i="38"/>
  <c r="E18" i="38"/>
  <c r="E19" i="38"/>
  <c r="E20" i="38"/>
  <c r="X54" i="38"/>
  <c r="P68" i="38"/>
  <c r="M68" i="38" s="1"/>
  <c r="T54" i="38"/>
  <c r="P59" i="38"/>
  <c r="N59" i="38"/>
  <c r="N58" i="38" s="1"/>
  <c r="L59" i="38"/>
  <c r="J59" i="38"/>
  <c r="H59" i="38"/>
  <c r="F59" i="38"/>
  <c r="F58" i="38" s="1"/>
  <c r="S45" i="38"/>
  <c r="T66" i="38"/>
  <c r="P70" i="38"/>
  <c r="E61" i="38"/>
  <c r="E60" i="38"/>
  <c r="R56" i="38"/>
  <c r="V47" i="38"/>
  <c r="W47" i="38"/>
  <c r="X47" i="38"/>
  <c r="R47" i="38"/>
  <c r="S47" i="38"/>
  <c r="T47" i="38"/>
  <c r="P73" i="38"/>
  <c r="P72" i="38" s="1"/>
  <c r="H73" i="38"/>
  <c r="T74" i="38"/>
  <c r="T69" i="38"/>
  <c r="T71" i="38"/>
  <c r="L73" i="38"/>
  <c r="I74" i="38"/>
  <c r="I73" i="38" s="1"/>
  <c r="I72" i="38" s="1"/>
  <c r="X74" i="38"/>
  <c r="M74" i="38"/>
  <c r="E74" i="38"/>
  <c r="E73" i="38" s="1"/>
  <c r="E72" i="38" s="1"/>
  <c r="P46" i="38"/>
  <c r="O46" i="38"/>
  <c r="N46" i="38"/>
  <c r="L46" i="38"/>
  <c r="K46" i="38"/>
  <c r="J46" i="38"/>
  <c r="H46" i="38"/>
  <c r="G46" i="38"/>
  <c r="F46" i="38"/>
  <c r="M47" i="38"/>
  <c r="M46" i="38" s="1"/>
  <c r="I47" i="38"/>
  <c r="I46" i="38" s="1"/>
  <c r="E47" i="38"/>
  <c r="E46" i="38" s="1"/>
  <c r="T60" i="38"/>
  <c r="T64" i="38"/>
  <c r="R62" i="38"/>
  <c r="T61" i="38"/>
  <c r="M20" i="38"/>
  <c r="M19" i="38"/>
  <c r="M18" i="38"/>
  <c r="M17" i="38"/>
  <c r="M16" i="38"/>
  <c r="M15" i="38"/>
  <c r="M14" i="38"/>
  <c r="M13" i="38"/>
  <c r="M12" i="38"/>
  <c r="M11" i="38"/>
  <c r="M10" i="38"/>
  <c r="M9" i="38"/>
  <c r="I20" i="38"/>
  <c r="I19" i="38"/>
  <c r="I18" i="38"/>
  <c r="I17" i="38"/>
  <c r="I16" i="38"/>
  <c r="I15" i="38"/>
  <c r="I14" i="38"/>
  <c r="I13" i="38"/>
  <c r="I12" i="38"/>
  <c r="I11" i="38"/>
  <c r="I10" i="38"/>
  <c r="L70" i="38"/>
  <c r="L68" i="38"/>
  <c r="H68" i="38"/>
  <c r="E68" i="38" s="1"/>
  <c r="H70" i="38"/>
  <c r="M71" i="38"/>
  <c r="I71" i="38"/>
  <c r="E71" i="38"/>
  <c r="M69" i="38"/>
  <c r="I69" i="38"/>
  <c r="E69" i="38"/>
  <c r="I45" i="38"/>
  <c r="E45" i="38"/>
  <c r="I50" i="38"/>
  <c r="I49" i="38" s="1"/>
  <c r="I48" i="38" s="1"/>
  <c r="H48" i="38"/>
  <c r="F48" i="38"/>
  <c r="M50" i="38"/>
  <c r="E50" i="38"/>
  <c r="P65" i="38"/>
  <c r="M66" i="38"/>
  <c r="L65" i="38"/>
  <c r="J58" i="38"/>
  <c r="H65" i="38"/>
  <c r="I66" i="38"/>
  <c r="I65" i="38" s="1"/>
  <c r="E66" i="38"/>
  <c r="E65" i="38" s="1"/>
  <c r="M60" i="38"/>
  <c r="I60" i="38"/>
  <c r="M64" i="38"/>
  <c r="M63" i="38"/>
  <c r="M62" i="38"/>
  <c r="M61" i="38"/>
  <c r="I61" i="38"/>
  <c r="E64" i="38"/>
  <c r="E63" i="38"/>
  <c r="E62" i="38"/>
  <c r="I64" i="38"/>
  <c r="I63" i="38"/>
  <c r="I62" i="38"/>
  <c r="U62" i="38" s="1"/>
  <c r="F53" i="38"/>
  <c r="H53" i="38"/>
  <c r="J53" i="38"/>
  <c r="J52" i="38" s="1"/>
  <c r="L53" i="38"/>
  <c r="L52" i="38" s="1"/>
  <c r="N53" i="38"/>
  <c r="P53" i="38"/>
  <c r="M57" i="38"/>
  <c r="M55" i="38"/>
  <c r="V55" i="38"/>
  <c r="M54" i="38"/>
  <c r="E54" i="38"/>
  <c r="E55" i="38"/>
  <c r="E57" i="38"/>
  <c r="I54" i="38"/>
  <c r="I55" i="38"/>
  <c r="I57" i="38"/>
  <c r="V18" i="38"/>
  <c r="V16" i="38"/>
  <c r="J8" i="38"/>
  <c r="V56" i="38"/>
  <c r="M56" i="38"/>
  <c r="I56" i="38"/>
  <c r="E56" i="38"/>
  <c r="V49" i="38"/>
  <c r="P48" i="38"/>
  <c r="N48" i="38"/>
  <c r="L48" i="38"/>
  <c r="J48" i="38"/>
  <c r="I44" i="38"/>
  <c r="X43" i="38"/>
  <c r="T43" i="38"/>
  <c r="M43" i="38"/>
  <c r="M42" i="38" s="1"/>
  <c r="I43" i="38"/>
  <c r="I42" i="38" s="1"/>
  <c r="E43" i="38"/>
  <c r="X20" i="38"/>
  <c r="T20" i="38"/>
  <c r="V19" i="38"/>
  <c r="R19" i="38"/>
  <c r="R18" i="38"/>
  <c r="V17" i="38"/>
  <c r="R17" i="38"/>
  <c r="R16" i="38"/>
  <c r="V15" i="38"/>
  <c r="R15" i="38"/>
  <c r="V14" i="38"/>
  <c r="R14" i="38"/>
  <c r="V13" i="38"/>
  <c r="R13" i="38"/>
  <c r="V12" i="38"/>
  <c r="R12" i="38"/>
  <c r="V11" i="38"/>
  <c r="R11" i="38"/>
  <c r="X10" i="38"/>
  <c r="T10" i="38"/>
  <c r="X9" i="38"/>
  <c r="T9" i="38"/>
  <c r="P8" i="38"/>
  <c r="O8" i="38"/>
  <c r="N8" i="38"/>
  <c r="L8" i="38"/>
  <c r="K8" i="38"/>
  <c r="H8" i="38"/>
  <c r="G8" i="38"/>
  <c r="F8" i="38"/>
  <c r="G18" i="37"/>
  <c r="W18" i="37"/>
  <c r="P15" i="37"/>
  <c r="T15" i="37" s="1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/>
  <c r="P13" i="37"/>
  <c r="O13" i="37"/>
  <c r="L13" i="37" s="1"/>
  <c r="H13" i="37"/>
  <c r="D13" i="37"/>
  <c r="K8" i="37"/>
  <c r="G8" i="37"/>
  <c r="E5" i="37"/>
  <c r="F5" i="37"/>
  <c r="F4" i="37" s="1"/>
  <c r="G5" i="37"/>
  <c r="G4" i="37" s="1"/>
  <c r="I5" i="37"/>
  <c r="J5" i="37"/>
  <c r="K5" i="37"/>
  <c r="K4" i="37" s="1"/>
  <c r="M5" i="37"/>
  <c r="M4" i="37" s="1"/>
  <c r="N5" i="37"/>
  <c r="Q5" i="37"/>
  <c r="R5" i="37"/>
  <c r="S5" i="37"/>
  <c r="W5" i="37" s="1"/>
  <c r="P6" i="37"/>
  <c r="P5" i="37"/>
  <c r="H6" i="37"/>
  <c r="H5" i="37"/>
  <c r="H4" i="37" s="1"/>
  <c r="U18" i="37"/>
  <c r="P18" i="37"/>
  <c r="L18" i="37"/>
  <c r="W17" i="37"/>
  <c r="U17" i="37"/>
  <c r="P17" i="37"/>
  <c r="L17" i="37"/>
  <c r="D17" i="37"/>
  <c r="T17" i="37" s="1"/>
  <c r="W16" i="37"/>
  <c r="U16" i="37"/>
  <c r="P16" i="37"/>
  <c r="T16" i="37" s="1"/>
  <c r="L16" i="37"/>
  <c r="D16" i="37"/>
  <c r="W15" i="37"/>
  <c r="U15" i="37"/>
  <c r="L14" i="37"/>
  <c r="S14" i="37"/>
  <c r="R14" i="37"/>
  <c r="Q14" i="37"/>
  <c r="P14" i="37" s="1"/>
  <c r="T14" i="37" s="1"/>
  <c r="N14" i="37"/>
  <c r="M14" i="37"/>
  <c r="K14" i="37"/>
  <c r="J14" i="37"/>
  <c r="J4" i="37"/>
  <c r="I14" i="37"/>
  <c r="I4" i="37" s="1"/>
  <c r="H14" i="37"/>
  <c r="H12" i="37"/>
  <c r="F14" i="37"/>
  <c r="E14" i="37"/>
  <c r="W13" i="37"/>
  <c r="U13" i="37"/>
  <c r="S12" i="37"/>
  <c r="O12" i="37" s="1"/>
  <c r="L12" i="37" s="1"/>
  <c r="R12" i="37"/>
  <c r="Q12" i="37"/>
  <c r="P12" i="37" s="1"/>
  <c r="T12" i="37" s="1"/>
  <c r="N12" i="37"/>
  <c r="M12" i="37"/>
  <c r="G12" i="37"/>
  <c r="F12" i="37"/>
  <c r="E12" i="37"/>
  <c r="D12" i="37" s="1"/>
  <c r="W11" i="37"/>
  <c r="W10" i="37"/>
  <c r="P11" i="37"/>
  <c r="T11" i="37" s="1"/>
  <c r="T10" i="37" s="1"/>
  <c r="P10" i="37"/>
  <c r="O11" i="37"/>
  <c r="L11" i="37"/>
  <c r="L10" i="37"/>
  <c r="D11" i="37"/>
  <c r="D10" i="37" s="1"/>
  <c r="W9" i="37"/>
  <c r="U9" i="37"/>
  <c r="P9" i="37"/>
  <c r="T9" i="37" s="1"/>
  <c r="L9" i="37"/>
  <c r="D9" i="37"/>
  <c r="W8" i="37"/>
  <c r="U8" i="37"/>
  <c r="P8" i="37"/>
  <c r="L8" i="37"/>
  <c r="D8" i="37"/>
  <c r="S7" i="37"/>
  <c r="O7" i="37" s="1"/>
  <c r="R7" i="37"/>
  <c r="Q7" i="37"/>
  <c r="P7" i="37" s="1"/>
  <c r="N7" i="37"/>
  <c r="M7" i="37"/>
  <c r="G7" i="37"/>
  <c r="F7" i="37"/>
  <c r="E7" i="37"/>
  <c r="E4" i="37" s="1"/>
  <c r="W6" i="37"/>
  <c r="U6" i="37"/>
  <c r="O6" i="37"/>
  <c r="O5" i="37" s="1"/>
  <c r="L6" i="37"/>
  <c r="L5" i="37" s="1"/>
  <c r="D6" i="37"/>
  <c r="T6" i="37" s="1"/>
  <c r="D5" i="37"/>
  <c r="T13" i="37"/>
  <c r="G14" i="37"/>
  <c r="W14" i="37"/>
  <c r="D18" i="37"/>
  <c r="T18" i="37" s="1"/>
  <c r="D14" i="37"/>
  <c r="S4" i="37"/>
  <c r="W4" i="37" s="1"/>
  <c r="R4" i="37"/>
  <c r="H7" i="37"/>
  <c r="O10" i="37"/>
  <c r="D7" i="37"/>
  <c r="D4" i="37" s="1"/>
  <c r="U7" i="37"/>
  <c r="T8" i="37"/>
  <c r="O14" i="37"/>
  <c r="U12" i="37"/>
  <c r="U5" i="37"/>
  <c r="T5" i="37"/>
  <c r="M7" i="36"/>
  <c r="M6" i="36"/>
  <c r="N6" i="36" s="1"/>
  <c r="L6" i="36"/>
  <c r="L7" i="36"/>
  <c r="G7" i="36"/>
  <c r="D7" i="36"/>
  <c r="G6" i="36"/>
  <c r="J6" i="36" s="1"/>
  <c r="D6" i="36"/>
  <c r="I5" i="36"/>
  <c r="L5" i="36" s="1"/>
  <c r="H5" i="36"/>
  <c r="F5" i="36"/>
  <c r="E5" i="36"/>
  <c r="D5" i="36"/>
  <c r="N7" i="36"/>
  <c r="J7" i="36"/>
  <c r="E59" i="38" l="1"/>
  <c r="M21" i="38"/>
  <c r="Q24" i="38"/>
  <c r="T59" i="38"/>
  <c r="Q19" i="38"/>
  <c r="Q16" i="38"/>
  <c r="E53" i="38"/>
  <c r="E52" i="38" s="1"/>
  <c r="V58" i="38"/>
  <c r="Q63" i="38"/>
  <c r="U15" i="38"/>
  <c r="U9" i="38"/>
  <c r="Q45" i="38"/>
  <c r="T70" i="38"/>
  <c r="T46" i="38"/>
  <c r="S44" i="38"/>
  <c r="U20" i="38"/>
  <c r="Q9" i="38"/>
  <c r="O4" i="37"/>
  <c r="L7" i="37"/>
  <c r="L4" i="37" s="1"/>
  <c r="T7" i="37"/>
  <c r="P4" i="37"/>
  <c r="T4" i="37" s="1"/>
  <c r="G5" i="36"/>
  <c r="J5" i="36" s="1"/>
  <c r="M5" i="36"/>
  <c r="N5" i="36" s="1"/>
  <c r="W7" i="37"/>
  <c r="U19" i="38"/>
  <c r="O77" i="38"/>
  <c r="X59" i="38"/>
  <c r="U14" i="37"/>
  <c r="Q4" i="37"/>
  <c r="U4" i="37" s="1"/>
  <c r="N4" i="37"/>
  <c r="W12" i="37"/>
  <c r="T21" i="38"/>
  <c r="K7" i="38"/>
  <c r="K77" i="38"/>
  <c r="P7" i="38"/>
  <c r="U64" i="38"/>
  <c r="U66" i="38"/>
  <c r="U74" i="38"/>
  <c r="L7" i="38"/>
  <c r="J77" i="38"/>
  <c r="U55" i="38"/>
  <c r="Q55" i="38"/>
  <c r="G7" i="38"/>
  <c r="G6" i="38" s="1"/>
  <c r="G77" i="38"/>
  <c r="Q60" i="38"/>
  <c r="U60" i="38"/>
  <c r="E49" i="38"/>
  <c r="E48" i="38" s="1"/>
  <c r="U57" i="38"/>
  <c r="Q57" i="38"/>
  <c r="U63" i="38"/>
  <c r="M49" i="38"/>
  <c r="Q50" i="38"/>
  <c r="X68" i="38"/>
  <c r="P58" i="38"/>
  <c r="X65" i="38"/>
  <c r="V59" i="38"/>
  <c r="Q61" i="38"/>
  <c r="U61" i="38"/>
  <c r="L58" i="38"/>
  <c r="U50" i="38"/>
  <c r="M65" i="38"/>
  <c r="R59" i="38"/>
  <c r="T68" i="38"/>
  <c r="Q69" i="38"/>
  <c r="U69" i="38"/>
  <c r="V46" i="38"/>
  <c r="R21" i="38"/>
  <c r="Q74" i="38"/>
  <c r="X70" i="38"/>
  <c r="M70" i="38"/>
  <c r="M67" i="38" s="1"/>
  <c r="U71" i="38"/>
  <c r="V8" i="38"/>
  <c r="U43" i="38"/>
  <c r="T73" i="38"/>
  <c r="I70" i="38"/>
  <c r="P52" i="38"/>
  <c r="X52" i="38" s="1"/>
  <c r="X53" i="38"/>
  <c r="Q64" i="38"/>
  <c r="Q71" i="38"/>
  <c r="X73" i="38"/>
  <c r="Q56" i="38"/>
  <c r="T65" i="38"/>
  <c r="N52" i="38"/>
  <c r="V52" i="38" s="1"/>
  <c r="V53" i="38"/>
  <c r="M44" i="38"/>
  <c r="U44" i="38" s="1"/>
  <c r="U45" i="38"/>
  <c r="V21" i="38"/>
  <c r="J7" i="38"/>
  <c r="U35" i="38"/>
  <c r="Q35" i="38"/>
  <c r="X48" i="38"/>
  <c r="U11" i="38"/>
  <c r="M59" i="38"/>
  <c r="O7" i="38"/>
  <c r="X21" i="38"/>
  <c r="V48" i="38"/>
  <c r="R46" i="38"/>
  <c r="Q13" i="38"/>
  <c r="R8" i="38"/>
  <c r="F7" i="38"/>
  <c r="X8" i="38"/>
  <c r="U56" i="38"/>
  <c r="R53" i="38"/>
  <c r="L72" i="38"/>
  <c r="X72" i="38" s="1"/>
  <c r="E58" i="38"/>
  <c r="Q47" i="38"/>
  <c r="H52" i="38"/>
  <c r="Q62" i="38"/>
  <c r="E70" i="38"/>
  <c r="L67" i="38"/>
  <c r="I59" i="38"/>
  <c r="I58" i="38" s="1"/>
  <c r="P67" i="38"/>
  <c r="Q10" i="38"/>
  <c r="U16" i="38"/>
  <c r="U12" i="38"/>
  <c r="Q20" i="38"/>
  <c r="Q14" i="38"/>
  <c r="Q18" i="38"/>
  <c r="Q15" i="38"/>
  <c r="U17" i="38"/>
  <c r="U14" i="38"/>
  <c r="Q12" i="38"/>
  <c r="U13" i="38"/>
  <c r="Q17" i="38"/>
  <c r="Q11" i="38"/>
  <c r="H7" i="38"/>
  <c r="U42" i="38"/>
  <c r="H67" i="38"/>
  <c r="I53" i="38"/>
  <c r="I52" i="38" s="1"/>
  <c r="F52" i="38"/>
  <c r="F77" i="38" s="1"/>
  <c r="R58" i="38"/>
  <c r="U10" i="38"/>
  <c r="S46" i="38"/>
  <c r="E42" i="38"/>
  <c r="Q42" i="38" s="1"/>
  <c r="X46" i="38"/>
  <c r="H58" i="38"/>
  <c r="N7" i="38"/>
  <c r="U54" i="38"/>
  <c r="Q46" i="38"/>
  <c r="U46" i="38"/>
  <c r="Q68" i="38"/>
  <c r="Q43" i="38"/>
  <c r="T8" i="38"/>
  <c r="M53" i="38"/>
  <c r="W46" i="38"/>
  <c r="I68" i="38"/>
  <c r="M73" i="38"/>
  <c r="T53" i="38"/>
  <c r="Q54" i="38"/>
  <c r="H72" i="38"/>
  <c r="Q66" i="38"/>
  <c r="U47" i="38"/>
  <c r="I8" i="38"/>
  <c r="M8" i="38"/>
  <c r="U18" i="38"/>
  <c r="E8" i="38"/>
  <c r="T67" i="38" l="1"/>
  <c r="H6" i="38"/>
  <c r="U59" i="38"/>
  <c r="X58" i="38"/>
  <c r="L77" i="38"/>
  <c r="H77" i="38"/>
  <c r="X7" i="38"/>
  <c r="T7" i="38"/>
  <c r="T58" i="38"/>
  <c r="S7" i="38"/>
  <c r="N77" i="38"/>
  <c r="P77" i="38"/>
  <c r="I7" i="38"/>
  <c r="U49" i="38"/>
  <c r="Q49" i="38"/>
  <c r="Q48" i="38" s="1"/>
  <c r="M48" i="38"/>
  <c r="U48" i="38" s="1"/>
  <c r="Q70" i="38"/>
  <c r="U70" i="38"/>
  <c r="Q65" i="38"/>
  <c r="U65" i="38"/>
  <c r="Q59" i="38"/>
  <c r="Q21" i="38"/>
  <c r="J6" i="38"/>
  <c r="K6" i="38"/>
  <c r="Q44" i="38"/>
  <c r="L6" i="38"/>
  <c r="U53" i="38"/>
  <c r="N6" i="38"/>
  <c r="X67" i="38"/>
  <c r="O6" i="38"/>
  <c r="W7" i="38"/>
  <c r="M58" i="38"/>
  <c r="E67" i="38"/>
  <c r="Q67" i="38" s="1"/>
  <c r="R7" i="38"/>
  <c r="F6" i="38"/>
  <c r="R52" i="38"/>
  <c r="T52" i="38"/>
  <c r="M7" i="38"/>
  <c r="V7" i="38"/>
  <c r="P6" i="38"/>
  <c r="U8" i="38"/>
  <c r="E7" i="38"/>
  <c r="U21" i="38"/>
  <c r="Q73" i="38"/>
  <c r="M72" i="38"/>
  <c r="U73" i="38"/>
  <c r="I67" i="38"/>
  <c r="U67" i="38" s="1"/>
  <c r="U68" i="38"/>
  <c r="T72" i="38"/>
  <c r="M52" i="38"/>
  <c r="Q53" i="38"/>
  <c r="Q8" i="38"/>
  <c r="E6" i="38" l="1"/>
  <c r="Q58" i="38"/>
  <c r="U58" i="38"/>
  <c r="M77" i="38"/>
  <c r="M78" i="38" s="1"/>
  <c r="U7" i="38"/>
  <c r="I77" i="38"/>
  <c r="I78" i="38" s="1"/>
  <c r="E77" i="38"/>
  <c r="V6" i="38"/>
  <c r="W6" i="38"/>
  <c r="R6" i="38"/>
  <c r="S6" i="38"/>
  <c r="T6" i="38"/>
  <c r="M6" i="38"/>
  <c r="X6" i="38"/>
  <c r="Q7" i="38"/>
  <c r="U52" i="38"/>
  <c r="Q52" i="38"/>
  <c r="I6" i="38"/>
  <c r="U72" i="38"/>
  <c r="Q72" i="38"/>
  <c r="E78" i="38" l="1"/>
  <c r="Q6" i="38"/>
  <c r="U6" i="38"/>
</calcChain>
</file>

<file path=xl/sharedStrings.xml><?xml version="1.0" encoding="utf-8"?>
<sst xmlns="http://schemas.openxmlformats.org/spreadsheetml/2006/main" count="326" uniqueCount="204">
  <si>
    <t>№ п/п</t>
  </si>
  <si>
    <t>Наименование программы</t>
  </si>
  <si>
    <t>Запланированные мероприятия</t>
  </si>
  <si>
    <t>ДОиМП</t>
  </si>
  <si>
    <t>1</t>
  </si>
  <si>
    <t>Департамент образования и молодежной политики администрации города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</si>
  <si>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</si>
  <si>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</si>
  <si>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</si>
  <si>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</si>
  <si>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</si>
  <si>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</si>
  <si>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</si>
  <si>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</si>
  <si>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</si>
  <si>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</si>
  <si>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</si>
  <si>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</si>
  <si>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</si>
  <si>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Расходы на обеспечение деятельности (оказание услуг) муниципальных учреждений</t>
  </si>
  <si>
    <t>8.2.1</t>
  </si>
  <si>
    <t>Договора на программное (информационные технологии) обеспечение и обслуживание</t>
  </si>
  <si>
    <t>Расходы на обеспечение функций органов местного самоуправления</t>
  </si>
  <si>
    <t xml:space="preserve">Подпрограмма "Молодёжь Нефтеюганска" 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</si>
  <si>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</si>
  <si>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</si>
  <si>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</si>
  <si>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</si>
  <si>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</si>
  <si>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</si>
  <si>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</si>
  <si>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</si>
  <si>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</si>
  <si>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</si>
  <si>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</si>
  <si>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</si>
  <si>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</si>
  <si>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</si>
  <si>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</si>
  <si>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</si>
  <si>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7.1</t>
  </si>
  <si>
    <t>7.1.1</t>
  </si>
  <si>
    <t>7.1.2</t>
  </si>
  <si>
    <t>7.2</t>
  </si>
  <si>
    <t>7.3</t>
  </si>
  <si>
    <t>7.4</t>
  </si>
  <si>
    <t>7.4.1</t>
  </si>
  <si>
    <t>7.5</t>
  </si>
  <si>
    <t>7.5.1</t>
  </si>
  <si>
    <t>ПЛАН  на 2015 год (рублей)</t>
  </si>
  <si>
    <t>7.2.1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</si>
  <si>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</si>
  <si>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</si>
  <si>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</si>
  <si>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</si>
  <si>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</si>
  <si>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</si>
  <si>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</si>
  <si>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</si>
  <si>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</si>
  <si>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Реализация мероприятий</t>
  </si>
  <si>
    <t>7.1.1.1</t>
  </si>
  <si>
    <t>7.1.1.3</t>
  </si>
  <si>
    <t>7.1.1.4</t>
  </si>
  <si>
    <t>7.1.1.5</t>
  </si>
  <si>
    <t>7.1.1.6</t>
  </si>
  <si>
    <t>7.1.1.7</t>
  </si>
  <si>
    <t>7.1.1.9</t>
  </si>
  <si>
    <t>Станция обезжелезивания 7 мкр.57/7 реестр.№ 522074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</si>
  <si>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</si>
  <si>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</si>
  <si>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</si>
  <si>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</si>
  <si>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</si>
  <si>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7.5.2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</si>
  <si>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</si>
  <si>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</si>
  <si>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</si>
  <si>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</si>
  <si>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</si>
  <si>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</si>
  <si>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</si>
  <si>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</si>
  <si>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</si>
  <si>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</si>
  <si>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</si>
  <si>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</si>
  <si>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</si>
  <si>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</si>
  <si>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</si>
  <si>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16</t>
  </si>
  <si>
    <t>17</t>
  </si>
  <si>
    <t>19</t>
  </si>
  <si>
    <t>7.1.1.12</t>
  </si>
  <si>
    <t>7.4.2</t>
  </si>
  <si>
    <t>Развитие образования и молодёжной политики в городе Нефтеюганске</t>
  </si>
  <si>
    <t>Подпрограмма "Общее образование. Дополнительное образование детей"</t>
  </si>
  <si>
    <t>Осуществление переданных полномочий на обеспечение государственных гарантий на реализацию программ дошкольного образования муниципальным образовательным организациям</t>
  </si>
  <si>
    <t>Обеспечение персонифицированного финансирования дополнительного образования</t>
  </si>
  <si>
    <t>Подпрограмма "Система оценки качества образования и информационная прозрачность системы образования"</t>
  </si>
  <si>
    <t>Подпрограмма "Отдых и оздоровление детей в каникулярное время"</t>
  </si>
  <si>
    <t>Подпрограмма "Ресурсное обеспечение в сфере образования и молодежной политики"</t>
  </si>
  <si>
    <t>Развитие материально-технической базы образовательных организаций</t>
  </si>
  <si>
    <t>7.1.3</t>
  </si>
  <si>
    <t>7.1.3.1</t>
  </si>
  <si>
    <t>Подпрограмма "Формирование законопослушного поведения участников дорожного движения"</t>
  </si>
  <si>
    <t>Повышение уровня правового воспитания участников дорожного движения, культуры их поведения и профилактика детского дорожно-транспортного травматизма</t>
  </si>
  <si>
    <t>7.6</t>
  </si>
  <si>
    <t>7.6.1</t>
  </si>
  <si>
    <t>7.1.1.11</t>
  </si>
  <si>
    <t>Осуществление переданных полномочий на обеспечение государственных гарантий на реализацию программ дошкольного образования частным образовательным организациям</t>
  </si>
  <si>
    <t>7.1.4</t>
  </si>
  <si>
    <t>Социальная поддержка для граждан, заключивших договор о целевом обучении по программе высшего образования в высших учебных заведениях Ханты-Мансийского автономного округа-Югры по педагогическим специальностям</t>
  </si>
  <si>
    <t>7.1.1.8</t>
  </si>
  <si>
    <t>7.1.1.10</t>
  </si>
  <si>
    <t>7.1.1.2</t>
  </si>
  <si>
    <t>7.1.5</t>
  </si>
  <si>
    <t>Ежемесячное денежное вознаграждение за классное руководство педагогическим работникам муниципальных образовательных организаций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</si>
  <si>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</si>
  <si>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ПЛАН на 2022 год                                                                                                                                          (рублей)</t>
  </si>
  <si>
    <t>Мероприятия по организации отдыха и оздоровления детей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</si>
  <si>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14-17 лет (включительно) - в лагерях труда и отдыха с дневным пребыванием за счет средств бюджета автономного округа</t>
  </si>
  <si>
    <t>На оплату стоимости питания детей школьного возраста в оздоровительных лагерях с дневным пребыванием детей</t>
  </si>
  <si>
    <t xml:space="preserve">ДОиМП </t>
  </si>
  <si>
    <t xml:space="preserve">Реализация мероприятий </t>
  </si>
  <si>
    <t>Иные межбюджетные трансферты на реализацию наказов избирателей депутатам Думы Ханты-Мансийского автономного округа-Югры за счет средств автономного округа</t>
  </si>
  <si>
    <t>Реализация мероприятий по содействию трудоустройства граждан</t>
  </si>
  <si>
    <t>Обеспечение реализации молодёжной политики (показатель № 11, 12, 13)</t>
  </si>
  <si>
    <t>7.3.1.</t>
  </si>
  <si>
    <t>Обеспечение предоставления дошкольного, общего, дополнительного образования (показатель №№ 1,2,5,7,8,21,22,23)</t>
  </si>
  <si>
    <t>Обеспечение организации и проведения государственной итоговой аттестации (показатель №№ 3, 4)</t>
  </si>
  <si>
    <t>Обеспечение выполнения функции управления и контроля в сфере образования и молодёжной политики (показатель №№ 14,15,16,17,18,23)</t>
  </si>
  <si>
    <t>Обеспечение функционирования казённого учреждения (показатель №№ 14,15,16,17,18,23)</t>
  </si>
  <si>
    <t>кцср</t>
  </si>
  <si>
    <t>0210100590</t>
  </si>
  <si>
    <t>0210161804</t>
  </si>
  <si>
    <t>0210182470</t>
  </si>
  <si>
    <t>0210182480</t>
  </si>
  <si>
    <t>0210184030</t>
  </si>
  <si>
    <t>0210184050</t>
  </si>
  <si>
    <t>0210184301</t>
  </si>
  <si>
    <t>0210184302</t>
  </si>
  <si>
    <t>0210184303</t>
  </si>
  <si>
    <t>0210184304</t>
  </si>
  <si>
    <t>0210185160</t>
  </si>
  <si>
    <t>0210199990</t>
  </si>
  <si>
    <t>0210399990</t>
  </si>
  <si>
    <t>0210553030</t>
  </si>
  <si>
    <t>0220184305</t>
  </si>
  <si>
    <t>0230120010</t>
  </si>
  <si>
    <t>0230182050</t>
  </si>
  <si>
    <t>0230184080</t>
  </si>
  <si>
    <t>02301S2050</t>
  </si>
  <si>
    <t>0240100590</t>
  </si>
  <si>
    <t>0240199990</t>
  </si>
  <si>
    <t>0240185060</t>
  </si>
  <si>
    <t>0240185160</t>
  </si>
  <si>
    <t>0240120610</t>
  </si>
  <si>
    <t>0250102040</t>
  </si>
  <si>
    <t>0250200590</t>
  </si>
  <si>
    <t>0260199990</t>
  </si>
  <si>
    <t>0240299990</t>
  </si>
  <si>
    <t>02106L3040</t>
  </si>
  <si>
    <t>0210282090, 02102S2090</t>
  </si>
  <si>
    <t>% исполнения к плану за 2022 год</t>
  </si>
  <si>
    <t>Детский сад на 300 мест в 16 микрорайоне г.Нефтеюганска</t>
  </si>
  <si>
    <t>0210242110</t>
  </si>
  <si>
    <t>Строительство и реконструкция объектов муниципальной собственности</t>
  </si>
  <si>
    <t>МБДОУ "Детский сад №20 "Золушка" (наружное освещение территории). Расходы, осуществляемые за счет остатков средств городского бюджета, неиспользованных в отчетном финансовом году</t>
  </si>
  <si>
    <t>Здание детского сада №25 (наружное освещение территории), расположенного по адресу: г.Нефтеюганск, мкр-н 12, здание №22. Расходы, осуществляемые за счет остатков средств городского бюджета, неиспользованных в отчетном финансовом году</t>
  </si>
  <si>
    <t>Детский сад на 300 мест в 16 микрорайоне г.Нефтеюганска. Расходы, осуществляемые за счет остатков средств городского бюджета, неиспользованных в отчетном финансовом году</t>
  </si>
  <si>
    <t>Детский сад на 300 мест в 16 микрорайоне г.Нефтеюганска. Договор №2142021/3395Д от 29.12.2021 (247 976 000 рублей) РН-Юганскнефтегаз. Строительство детского сада на 300 мест в 16 мкр. (116 742 990)</t>
  </si>
  <si>
    <t xml:space="preserve">Создание образовательных организаций, организаций для отдыха и оздоровления детей </t>
  </si>
  <si>
    <t>0210299990</t>
  </si>
  <si>
    <r>
      <t>Субсидия на дополнительное финансовое обеспечение мероприятий по организации питания обучающихся</t>
    </r>
    <r>
      <rPr>
        <i/>
        <sz val="14"/>
        <rFont val="Times New Roman"/>
        <family val="1"/>
        <charset val="204"/>
        <scheme val="minor"/>
      </rPr>
      <t xml:space="preserve"> социально ориентированным некоммерческим организациям, не являющимся муниципальными учреждениям</t>
    </r>
    <r>
      <rPr>
        <sz val="14"/>
        <rFont val="Times New Roman"/>
        <family val="1"/>
        <charset val="204"/>
        <scheme val="minor"/>
      </rPr>
      <t>и, осуществляющим деятельность в городе Нефтеюганске</t>
    </r>
  </si>
  <si>
    <r>
      <t>На создание условий для осуществления присмотра и ухода за детьми, содержания детей в</t>
    </r>
    <r>
      <rPr>
        <i/>
        <sz val="14"/>
        <rFont val="Times New Roman"/>
        <family val="1"/>
        <charset val="204"/>
        <scheme val="minor"/>
      </rPr>
      <t xml:space="preserve"> частных организациях,</t>
    </r>
    <r>
      <rPr>
        <sz val="14"/>
        <rFont val="Times New Roman"/>
        <family val="1"/>
        <charset val="204"/>
        <scheme val="minor"/>
      </rPr>
      <t xml:space="preserve">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 </t>
    </r>
    <r>
      <rPr>
        <b/>
        <sz val="14"/>
        <rFont val="Times New Roman"/>
        <family val="1"/>
        <charset val="204"/>
        <scheme val="minor"/>
      </rPr>
      <t>за счет средств бюджета автономного округа</t>
    </r>
  </si>
  <si>
    <r>
      <t xml:space="preserve">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организаций, </t>
    </r>
    <r>
      <rPr>
        <i/>
        <sz val="14"/>
        <rFont val="Times New Roman"/>
        <family val="1"/>
        <charset val="204"/>
        <scheme val="minor"/>
      </rPr>
      <t>частных общеобразовательных организаций</t>
    </r>
    <r>
      <rPr>
        <sz val="14"/>
        <rFont val="Times New Roman"/>
        <family val="1"/>
        <charset val="204"/>
        <scheme val="minor"/>
      </rPr>
      <t xml:space="preserve">, осуществляющих образовательную деятельность по имеющим государственную аккредитацию основным общеобразовательным программам </t>
    </r>
    <r>
      <rPr>
        <b/>
        <sz val="14"/>
        <rFont val="Times New Roman"/>
        <family val="1"/>
        <charset val="204"/>
        <scheme val="minor"/>
      </rPr>
      <t>за счет средств бюджета автономного округа</t>
    </r>
  </si>
  <si>
    <r>
      <t>Осуществление переданных полномочий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  </r>
    <r>
      <rPr>
        <b/>
        <sz val="14"/>
        <rFont val="Times New Roman"/>
        <family val="1"/>
        <charset val="204"/>
        <scheme val="minor"/>
      </rPr>
      <t xml:space="preserve"> за счет средств бюджета автономного округа</t>
    </r>
  </si>
  <si>
    <r>
      <t>Осуществление переданных полномочий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  </r>
    <r>
      <rPr>
        <b/>
        <sz val="14"/>
        <rFont val="Times New Roman"/>
        <family val="1"/>
        <charset val="204"/>
        <scheme val="minor"/>
      </rPr>
      <t xml:space="preserve"> за счет средств бюджета автономного округа</t>
    </r>
  </si>
  <si>
    <r>
      <t xml:space="preserve">Осуществление переданных полномочий на обеспечение государственных гарантий на реализацию основных общеобразовательных программ муниципальным общеобразовательным организациям </t>
    </r>
    <r>
      <rPr>
        <b/>
        <sz val="14"/>
        <rFont val="Times New Roman"/>
        <family val="1"/>
        <charset val="204"/>
        <scheme val="minor"/>
      </rPr>
      <t>за счет средств бюджета автономного округа</t>
    </r>
  </si>
  <si>
    <r>
      <t xml:space="preserve">Осуществление переданных полномочий на обеспечение государственных гарантий на реализацию основных общеобразовательных программ частным общеобразовательным организациям </t>
    </r>
    <r>
      <rPr>
        <b/>
        <sz val="14"/>
        <rFont val="Times New Roman"/>
        <family val="1"/>
        <charset val="204"/>
        <scheme val="minor"/>
      </rPr>
      <t>за счет средств бюджета автономного округа</t>
    </r>
  </si>
  <si>
    <r>
      <t xml:space="preserve">Иные межбюджетные трансферты на реализацию наказов избирателей депутатам Думы Ханты-Мансийского автономного округа-Югры </t>
    </r>
    <r>
      <rPr>
        <b/>
        <sz val="14"/>
        <rFont val="Times New Roman"/>
        <family val="1"/>
        <charset val="204"/>
        <scheme val="minor"/>
      </rPr>
      <t>за счет средств бюджета автономного округа</t>
    </r>
  </si>
  <si>
    <r>
      <t>На организацию бесплатного горячего питания обучающихся, получающих начальное общее образование в муниципальных образовательных организациях</t>
    </r>
    <r>
      <rPr>
        <b/>
        <sz val="14"/>
        <rFont val="Times New Roman"/>
        <family val="1"/>
        <charset val="204"/>
        <scheme val="minor"/>
      </rPr>
      <t xml:space="preserve"> (за счет средств  бюджета автономного округа, федерального и местного) </t>
    </r>
  </si>
  <si>
    <r>
      <t xml:space="preserve">Осуществление переданных полномочий на организацию и обеспечение отдыха и оздоровления детей, в том числе в этнической среде </t>
    </r>
    <r>
      <rPr>
        <b/>
        <sz val="14"/>
        <rFont val="Times New Roman"/>
        <family val="1"/>
        <charset val="204"/>
        <scheme val="minor"/>
      </rPr>
      <t>за счет средств бюджета автономного округа</t>
    </r>
  </si>
  <si>
    <r>
      <t xml:space="preserve">Реализация мероприятий по содействию трудоустройству граждан </t>
    </r>
    <r>
      <rPr>
        <b/>
        <sz val="14"/>
        <rFont val="Times New Roman"/>
        <family val="1"/>
        <charset val="204"/>
        <scheme val="minor"/>
      </rPr>
      <t>за счет средств бюджета автономного округа</t>
    </r>
  </si>
  <si>
    <t>ПИР "Нежилое строение гаража" (здание мастерских МБОУ «СОШ №10»).Расходы, осуществляемые за счет остатков средств городского бюджета, неиспользованных в отчетном финансовом году</t>
  </si>
  <si>
    <t>Выполнение работ по ремонту МБДОУ «Детский сад №25 «Ромашка». Расходы, осуществляемые за счет остатков средств городского бюджета, неиспользованных в отчетном финансовом году</t>
  </si>
  <si>
    <t>Выполнение работ по ремонту МБДОУ "Детский сад №25 "Ромашка" (авторский надзор). Расходы, осуществляемые за счет остатков средств городского бюджета, неиспользованных в отчетном финансовом году</t>
  </si>
  <si>
    <t>"Здание детского сада №25" (благоустройство территории), расположенного по адресу: г.Нефтеюганск, мкр-н 12, здание №22. Расходы, осуществляемые за счет остатков средств городского бюджета, неиспользованных в отчетном финансовом году</t>
  </si>
  <si>
    <t>Ограждение по адресу: г. Нефтеюганск 14мкр., строение 20 (МБОУ "Средняя общеобразовательная школа №13"). Расходы осуществляемые за счет средств ООО "РН-Юганскнефтегаз" по договору пожерствования №8 от 20.06.2017 (74 761 158 р.)</t>
  </si>
  <si>
    <t>Ограждение по адресу: г. Нефтеюганск 14мкр., строение 20 (МБОУ "Средняя общеобразовательная школа №13"). Договор пожертвования № 1 от 02.07.2018 (243 090 000 руб.)</t>
  </si>
  <si>
    <t>ПИР «Учебный корпус» МБОУ «Средняя общеобразовательная школа №5 «Многопрофильная» (Общеобразовательная организация с универсальной безбарьерной средой), расположенный по адресу: г.Нефтеюганск, микрорайон 2. Расходы, осуществляемые за счет остатков средств городского бюджета, неиспользованных в отчетном финансовом году</t>
  </si>
  <si>
    <t>7.1.2.1</t>
  </si>
  <si>
    <t>7.1.2.3</t>
  </si>
  <si>
    <t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</t>
  </si>
  <si>
    <t>МБДОУ "Детский сад №10 "Гусельки" (наружное освещение территории) (1корпус). Расходы, осуществляемые за счет остатков средств городского бюджета, неиспользованных в отчетном финансовом году</t>
  </si>
  <si>
    <t>МБДОУ "Детский сад №10 "Гусельки" (наружное освещение территории) (2корпус). Расходы, осуществляемые за счет остатков средств городского бюджета, неиспользованных в отчетном финансовом году</t>
  </si>
  <si>
    <t>0220199990</t>
  </si>
  <si>
    <r>
      <t xml:space="preserve">Осуществление переданных полномочий на обеспечение государственных гарантий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обучающихся, освоивших образовательные программы основного общего образования или среднего общего образования, в том числе в форме единого государственного экзамена </t>
    </r>
    <r>
      <rPr>
        <b/>
        <sz val="13"/>
        <rFont val="Times New Roman"/>
        <family val="1"/>
        <charset val="204"/>
        <scheme val="minor"/>
      </rPr>
      <t>за счет средств бюджета автономного округа</t>
    </r>
  </si>
  <si>
    <t>ПИР "Нежилое строение гаража" (здание мастерских МБОУ «СОШ №10»). Расходы осуществляемые за счет средств ООО "РН-Юганскнефтегаз" по договору пожертвования № 27 от 01.10.2018 (262 567 944 руб.)</t>
  </si>
  <si>
    <t>% исполнения к плану на 9 месяцев 2022 года</t>
  </si>
  <si>
    <t>"Нежилое здание" (наружное освещение территории), расположенное по адресу: г.Нефтеюганск, мкр-н 8а, здание №29. Расходы, осуществляемые за счет остатков средств городского бюджета</t>
  </si>
  <si>
    <t>ПЛАН на 9 месяцев 2022 года (рублей) на 30.09.2022 год</t>
  </si>
  <si>
    <t>Освоение на 31.10.2022 года                                                                                                                                              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</si>
</sst>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р_._-;\-* #,##0.00_р_._-;_-* &quot;-&quot;??_р_._-;_-@_-"/>
    <numFmt numFmtId="165" formatCode="0.0"/>
    <numFmt numFmtId="166" formatCode="_(* #,##0.00_);_(* \(#,##0.00\);_(* &quot;-&quot;??_);_(@_)"/>
    <numFmt numFmtId="167" formatCode="_-* #,##0.00_р_._-;\-* #,##0.00_р_._-;_-* \-??_р_._-;_-@_-"/>
    <numFmt numFmtId="168" formatCode="#,##0.0"/>
    <numFmt numFmtId="169" formatCode="?"/>
  </numFmts>
  <fonts count="45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b/>
      <sz val="16"/>
      <name val="Times New Roman"/>
      <family val="1"/>
      <charset val="204"/>
      <scheme val="minor"/>
    </font>
    <font>
      <sz val="13"/>
      <name val="Times New Roman"/>
      <family val="1"/>
      <charset val="204"/>
      <scheme val="minor"/>
    </font>
    <font>
      <b/>
      <i/>
      <sz val="14"/>
      <name val="Times New Roman"/>
      <family val="1"/>
      <charset val="204"/>
      <scheme val="minor"/>
    </font>
    <font>
      <i/>
      <sz val="14"/>
      <name val="Times New Roman"/>
      <family val="1"/>
      <charset val="204"/>
      <scheme val="minor"/>
    </font>
    <font>
      <sz val="20"/>
      <name val="Times New Roman"/>
      <family val="1"/>
      <charset val="204"/>
      <scheme val="minor"/>
    </font>
    <font>
      <b/>
      <sz val="13"/>
      <name val="Times New Roman"/>
      <family val="1"/>
      <charset val="204"/>
      <scheme val="minor"/>
    </font>
  </fonts>
  <fills count="2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10" fillId="0" borderId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20" borderId="0" applyNumberFormat="0" applyBorder="0" applyAlignment="0" applyProtection="0"/>
    <xf numFmtId="0" fontId="13" fillId="8" borderId="11" applyNumberFormat="0" applyAlignment="0" applyProtection="0"/>
    <xf numFmtId="0" fontId="14" fillId="21" borderId="12" applyNumberFormat="0" applyAlignment="0" applyProtection="0"/>
    <xf numFmtId="0" fontId="15" fillId="21" borderId="11" applyNumberFormat="0" applyAlignment="0" applyProtection="0"/>
    <xf numFmtId="0" fontId="16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18" fillId="0" borderId="14" applyNumberFormat="0" applyFill="0" applyAlignment="0" applyProtection="0"/>
    <xf numFmtId="0" fontId="19" fillId="0" borderId="15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16" applyNumberFormat="0" applyFill="0" applyAlignment="0" applyProtection="0"/>
    <xf numFmtId="0" fontId="21" fillId="22" borderId="17" applyNumberFormat="0" applyAlignment="0" applyProtection="0"/>
    <xf numFmtId="0" fontId="22" fillId="0" borderId="0" applyNumberFormat="0" applyFill="0" applyBorder="0" applyAlignment="0" applyProtection="0"/>
    <xf numFmtId="0" fontId="23" fillId="23" borderId="0" applyNumberFormat="0" applyBorder="0" applyAlignment="0" applyProtection="0"/>
    <xf numFmtId="0" fontId="11" fillId="0" borderId="0"/>
    <xf numFmtId="0" fontId="10" fillId="0" borderId="0"/>
    <xf numFmtId="0" fontId="11" fillId="0" borderId="0"/>
    <xf numFmtId="0" fontId="1" fillId="0" borderId="0"/>
    <xf numFmtId="0" fontId="1" fillId="0" borderId="0"/>
    <xf numFmtId="0" fontId="10" fillId="0" borderId="0"/>
    <xf numFmtId="0" fontId="11" fillId="0" borderId="0"/>
    <xf numFmtId="0" fontId="24" fillId="0" borderId="0"/>
    <xf numFmtId="0" fontId="1" fillId="0" borderId="0"/>
    <xf numFmtId="0" fontId="10" fillId="0" borderId="0"/>
    <xf numFmtId="0" fontId="25" fillId="0" borderId="0"/>
    <xf numFmtId="0" fontId="11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25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2" fillId="0" borderId="0"/>
    <xf numFmtId="0" fontId="11" fillId="0" borderId="0"/>
    <xf numFmtId="0" fontId="10" fillId="0" borderId="0"/>
    <xf numFmtId="0" fontId="26" fillId="4" borderId="0" applyNumberFormat="0" applyBorder="0" applyAlignment="0" applyProtection="0"/>
    <xf numFmtId="0" fontId="27" fillId="0" borderId="0" applyNumberFormat="0" applyFill="0" applyBorder="0" applyAlignment="0" applyProtection="0"/>
    <xf numFmtId="0" fontId="24" fillId="24" borderId="18" applyNumberFormat="0" applyAlignment="0" applyProtection="0"/>
    <xf numFmtId="9" fontId="11" fillId="0" borderId="0" applyFont="0" applyFill="0" applyBorder="0" applyAlignment="0" applyProtection="0"/>
    <xf numFmtId="0" fontId="28" fillId="0" borderId="19" applyNumberFormat="0" applyFill="0" applyAlignment="0" applyProtection="0"/>
    <xf numFmtId="0" fontId="29" fillId="0" borderId="0" applyNumberFormat="0" applyFill="0" applyBorder="0" applyAlignment="0" applyProtection="0"/>
    <xf numFmtId="166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0" fillId="0" borderId="0" applyFont="0" applyFill="0" applyBorder="0" applyAlignment="0" applyProtection="0"/>
    <xf numFmtId="167" fontId="24" fillId="0" borderId="0" applyFill="0" applyBorder="0" applyAlignment="0" applyProtection="0"/>
    <xf numFmtId="164" fontId="1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0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31" fillId="5" borderId="0" applyNumberFormat="0" applyBorder="0" applyAlignment="0" applyProtection="0"/>
    <xf numFmtId="0" fontId="11" fillId="0" borderId="0"/>
    <xf numFmtId="0" fontId="2" fillId="0" borderId="0"/>
  </cellStyleXfs>
  <cellXfs count="379">
    <xf numFmtId="0" fontId="0" fillId="0" borderId="0" xfId="0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2" fontId="34" fillId="0" borderId="1" xfId="0" applyNumberFormat="1" applyFont="1" applyFill="1" applyBorder="1" applyAlignment="1">
      <alignment horizontal="center" vertical="center" wrapText="1"/>
    </xf>
    <xf numFmtId="165" fontId="35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7" fillId="0" borderId="1" xfId="0" applyNumberFormat="1" applyFont="1" applyFill="1" applyBorder="1" applyAlignment="1">
      <alignment horizontal="center" vertical="center"/>
    </xf>
    <xf numFmtId="168" fontId="37" fillId="0" borderId="1" xfId="0" applyNumberFormat="1" applyFont="1" applyFill="1" applyBorder="1" applyAlignment="1">
      <alignment horizontal="center" vertical="center" wrapText="1"/>
    </xf>
    <xf numFmtId="0" fontId="38" fillId="0" borderId="0" xfId="0" applyFont="1"/>
    <xf numFmtId="0" fontId="33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25" borderId="0" xfId="0" applyFont="1" applyFill="1" applyAlignment="1"/>
    <xf numFmtId="0" fontId="3" fillId="25" borderId="0" xfId="0" applyFont="1" applyFill="1" applyBorder="1"/>
    <xf numFmtId="0" fontId="32" fillId="25" borderId="0" xfId="0" applyFont="1" applyFill="1" applyBorder="1"/>
    <xf numFmtId="49" fontId="3" fillId="25" borderId="0" xfId="0" applyNumberFormat="1" applyFont="1" applyFill="1" applyAlignment="1">
      <alignment horizontal="center" vertical="center"/>
    </xf>
    <xf numFmtId="0" fontId="3" fillId="25" borderId="0" xfId="0" applyFont="1" applyFill="1" applyAlignment="1">
      <alignment vertical="top"/>
    </xf>
    <xf numFmtId="0" fontId="3" fillId="25" borderId="0" xfId="0" applyFont="1" applyFill="1"/>
    <xf numFmtId="4" fontId="3" fillId="25" borderId="0" xfId="2" applyNumberFormat="1" applyFont="1" applyFill="1" applyAlignment="1">
      <alignment horizontal="center" vertical="center"/>
    </xf>
    <xf numFmtId="2" fontId="3" fillId="25" borderId="0" xfId="0" applyNumberFormat="1" applyFont="1" applyFill="1"/>
    <xf numFmtId="49" fontId="41" fillId="25" borderId="35" xfId="0" applyNumberFormat="1" applyFont="1" applyFill="1" applyBorder="1" applyAlignment="1">
      <alignment horizontal="center" vertical="center"/>
    </xf>
    <xf numFmtId="0" fontId="41" fillId="25" borderId="21" xfId="0" applyFont="1" applyFill="1" applyBorder="1" applyAlignment="1">
      <alignment horizontal="left" vertical="top" wrapText="1"/>
    </xf>
    <xf numFmtId="4" fontId="41" fillId="25" borderId="21" xfId="0" applyNumberFormat="1" applyFont="1" applyFill="1" applyBorder="1" applyAlignment="1">
      <alignment horizontal="center" vertical="center"/>
    </xf>
    <xf numFmtId="4" fontId="41" fillId="25" borderId="1" xfId="0" applyNumberFormat="1" applyFont="1" applyFill="1" applyBorder="1" applyAlignment="1">
      <alignment horizontal="center" vertical="center"/>
    </xf>
    <xf numFmtId="4" fontId="41" fillId="25" borderId="22" xfId="0" applyNumberFormat="1" applyFont="1" applyFill="1" applyBorder="1" applyAlignment="1">
      <alignment horizontal="center" vertical="center"/>
    </xf>
    <xf numFmtId="0" fontId="41" fillId="25" borderId="0" xfId="0" applyFont="1" applyFill="1" applyBorder="1"/>
    <xf numFmtId="4" fontId="41" fillId="25" borderId="21" xfId="0" applyNumberFormat="1" applyFont="1" applyFill="1" applyBorder="1" applyAlignment="1">
      <alignment horizontal="center" vertical="center" wrapText="1"/>
    </xf>
    <xf numFmtId="4" fontId="41" fillId="25" borderId="1" xfId="0" applyNumberFormat="1" applyFont="1" applyFill="1" applyBorder="1" applyAlignment="1">
      <alignment horizontal="center" vertical="center" wrapText="1"/>
    </xf>
    <xf numFmtId="4" fontId="41" fillId="25" borderId="22" xfId="0" applyNumberFormat="1" applyFont="1" applyFill="1" applyBorder="1" applyAlignment="1">
      <alignment horizontal="center" vertical="center" wrapText="1"/>
    </xf>
    <xf numFmtId="0" fontId="41" fillId="25" borderId="2" xfId="0" applyFont="1" applyFill="1" applyBorder="1" applyAlignment="1">
      <alignment horizontal="center" vertical="center"/>
    </xf>
    <xf numFmtId="49" fontId="41" fillId="25" borderId="35" xfId="0" applyNumberFormat="1" applyFont="1" applyFill="1" applyBorder="1" applyAlignment="1">
      <alignment horizontal="center" vertical="top"/>
    </xf>
    <xf numFmtId="49" fontId="3" fillId="25" borderId="0" xfId="0" applyNumberFormat="1" applyFont="1" applyFill="1" applyAlignment="1">
      <alignment horizontal="center" vertical="top"/>
    </xf>
    <xf numFmtId="49" fontId="43" fillId="25" borderId="38" xfId="0" applyNumberFormat="1" applyFont="1" applyFill="1" applyBorder="1" applyAlignment="1" applyProtection="1">
      <alignment horizontal="center" vertical="top" wrapText="1"/>
      <protection locked="0"/>
    </xf>
    <xf numFmtId="49" fontId="3" fillId="25" borderId="35" xfId="0" applyNumberFormat="1" applyFont="1" applyFill="1" applyBorder="1" applyAlignment="1" applyProtection="1">
      <alignment horizontal="center" vertical="top" wrapText="1"/>
      <protection locked="0"/>
    </xf>
    <xf numFmtId="4" fontId="3" fillId="25" borderId="21" xfId="2" applyNumberFormat="1" applyFont="1" applyFill="1" applyBorder="1" applyAlignment="1">
      <alignment horizontal="center" vertical="center" wrapText="1"/>
    </xf>
    <xf numFmtId="4" fontId="3" fillId="25" borderId="1" xfId="2" applyNumberFormat="1" applyFont="1" applyFill="1" applyBorder="1" applyAlignment="1">
      <alignment horizontal="center" vertical="center" wrapText="1"/>
    </xf>
    <xf numFmtId="4" fontId="3" fillId="25" borderId="22" xfId="2" applyNumberFormat="1" applyFont="1" applyFill="1" applyBorder="1" applyAlignment="1">
      <alignment horizontal="center" vertical="center" wrapText="1"/>
    </xf>
    <xf numFmtId="0" fontId="3" fillId="25" borderId="21" xfId="0" applyFont="1" applyFill="1" applyBorder="1" applyAlignment="1">
      <alignment horizontal="center" vertical="center" wrapText="1"/>
    </xf>
    <xf numFmtId="0" fontId="3" fillId="25" borderId="1" xfId="0" applyFont="1" applyFill="1" applyBorder="1" applyAlignment="1">
      <alignment horizontal="center" vertical="center" wrapText="1"/>
    </xf>
    <xf numFmtId="0" fontId="3" fillId="25" borderId="22" xfId="0" applyFont="1" applyFill="1" applyBorder="1" applyAlignment="1">
      <alignment horizontal="center" vertical="center" wrapText="1"/>
    </xf>
    <xf numFmtId="2" fontId="3" fillId="25" borderId="21" xfId="0" applyNumberFormat="1" applyFont="1" applyFill="1" applyBorder="1" applyAlignment="1">
      <alignment horizontal="center" vertical="center" wrapText="1"/>
    </xf>
    <xf numFmtId="2" fontId="3" fillId="25" borderId="1" xfId="0" applyNumberFormat="1" applyFont="1" applyFill="1" applyBorder="1" applyAlignment="1">
      <alignment horizontal="center" vertical="center" wrapText="1"/>
    </xf>
    <xf numFmtId="2" fontId="3" fillId="25" borderId="22" xfId="0" applyNumberFormat="1" applyFont="1" applyFill="1" applyBorder="1" applyAlignment="1">
      <alignment horizontal="center" vertical="center" wrapText="1"/>
    </xf>
    <xf numFmtId="49" fontId="3" fillId="25" borderId="36" xfId="0" applyNumberFormat="1" applyFont="1" applyFill="1" applyBorder="1" applyAlignment="1" applyProtection="1">
      <alignment horizontal="center" vertical="center" wrapText="1"/>
      <protection locked="0"/>
    </xf>
    <xf numFmtId="49" fontId="3" fillId="25" borderId="36" xfId="0" applyNumberFormat="1" applyFont="1" applyFill="1" applyBorder="1" applyAlignment="1" applyProtection="1">
      <alignment horizontal="center" vertical="top" wrapText="1"/>
      <protection locked="0"/>
    </xf>
    <xf numFmtId="49" fontId="3" fillId="25" borderId="25" xfId="2" applyNumberFormat="1" applyFont="1" applyFill="1" applyBorder="1" applyAlignment="1" applyProtection="1">
      <alignment horizontal="center" vertical="center" wrapText="1"/>
      <protection locked="0"/>
    </xf>
    <xf numFmtId="49" fontId="3" fillId="25" borderId="26" xfId="2" applyNumberFormat="1" applyFont="1" applyFill="1" applyBorder="1" applyAlignment="1" applyProtection="1">
      <alignment horizontal="center" vertical="center" wrapText="1"/>
      <protection locked="0"/>
    </xf>
    <xf numFmtId="49" fontId="3" fillId="25" borderId="27" xfId="2" applyNumberFormat="1" applyFont="1" applyFill="1" applyBorder="1" applyAlignment="1" applyProtection="1">
      <alignment horizontal="center" vertical="center" wrapText="1"/>
      <protection locked="0"/>
    </xf>
    <xf numFmtId="49" fontId="3" fillId="25" borderId="25" xfId="0" applyNumberFormat="1" applyFont="1" applyFill="1" applyBorder="1" applyAlignment="1" applyProtection="1">
      <alignment horizontal="center" vertical="center" wrapText="1"/>
      <protection locked="0"/>
    </xf>
    <xf numFmtId="49" fontId="3" fillId="25" borderId="26" xfId="0" applyNumberFormat="1" applyFont="1" applyFill="1" applyBorder="1" applyAlignment="1" applyProtection="1">
      <alignment horizontal="center" vertical="center" wrapText="1"/>
      <protection locked="0"/>
    </xf>
    <xf numFmtId="49" fontId="3" fillId="25" borderId="27" xfId="0" applyNumberFormat="1" applyFont="1" applyFill="1" applyBorder="1" applyAlignment="1" applyProtection="1">
      <alignment horizontal="center" vertical="center" wrapText="1"/>
      <protection locked="0"/>
    </xf>
    <xf numFmtId="4" fontId="41" fillId="26" borderId="32" xfId="0" applyNumberFormat="1" applyFont="1" applyFill="1" applyBorder="1" applyAlignment="1">
      <alignment horizontal="center" vertical="center" wrapText="1"/>
    </xf>
    <xf numFmtId="4" fontId="41" fillId="26" borderId="33" xfId="0" applyNumberFormat="1" applyFont="1" applyFill="1" applyBorder="1" applyAlignment="1">
      <alignment horizontal="center" vertical="center" wrapText="1"/>
    </xf>
    <xf numFmtId="4" fontId="41" fillId="26" borderId="34" xfId="0" applyNumberFormat="1" applyFont="1" applyFill="1" applyBorder="1" applyAlignment="1">
      <alignment horizontal="center" vertical="center" wrapText="1"/>
    </xf>
    <xf numFmtId="49" fontId="32" fillId="26" borderId="38" xfId="0" applyNumberFormat="1" applyFont="1" applyFill="1" applyBorder="1" applyAlignment="1">
      <alignment horizontal="center" vertical="center"/>
    </xf>
    <xf numFmtId="49" fontId="32" fillId="26" borderId="41" xfId="0" applyNumberFormat="1" applyFont="1" applyFill="1" applyBorder="1" applyAlignment="1">
      <alignment horizontal="center" vertical="top"/>
    </xf>
    <xf numFmtId="2" fontId="32" fillId="26" borderId="38" xfId="0" applyNumberFormat="1" applyFont="1" applyFill="1" applyBorder="1" applyAlignment="1">
      <alignment horizontal="left" vertical="top" wrapText="1"/>
    </xf>
    <xf numFmtId="0" fontId="32" fillId="26" borderId="34" xfId="0" applyFont="1" applyFill="1" applyBorder="1" applyAlignment="1">
      <alignment horizontal="center" vertical="center"/>
    </xf>
    <xf numFmtId="4" fontId="32" fillId="26" borderId="32" xfId="0" applyNumberFormat="1" applyFont="1" applyFill="1" applyBorder="1" applyAlignment="1">
      <alignment horizontal="center" vertical="center"/>
    </xf>
    <xf numFmtId="4" fontId="32" fillId="26" borderId="33" xfId="0" applyNumberFormat="1" applyFont="1" applyFill="1" applyBorder="1" applyAlignment="1">
      <alignment horizontal="center" vertical="center"/>
    </xf>
    <xf numFmtId="4" fontId="32" fillId="26" borderId="52" xfId="0" applyNumberFormat="1" applyFont="1" applyFill="1" applyBorder="1" applyAlignment="1">
      <alignment horizontal="center" vertical="center"/>
    </xf>
    <xf numFmtId="4" fontId="32" fillId="26" borderId="32" xfId="0" applyNumberFormat="1" applyFont="1" applyFill="1" applyBorder="1" applyAlignment="1">
      <alignment horizontal="center" vertical="center" wrapText="1"/>
    </xf>
    <xf numFmtId="4" fontId="32" fillId="26" borderId="33" xfId="0" applyNumberFormat="1" applyFont="1" applyFill="1" applyBorder="1" applyAlignment="1">
      <alignment horizontal="center" vertical="center" wrapText="1"/>
    </xf>
    <xf numFmtId="4" fontId="32" fillId="26" borderId="34" xfId="0" applyNumberFormat="1" applyFont="1" applyFill="1" applyBorder="1" applyAlignment="1">
      <alignment horizontal="center" vertical="center" wrapText="1"/>
    </xf>
    <xf numFmtId="49" fontId="32" fillId="26" borderId="54" xfId="0" applyNumberFormat="1" applyFont="1" applyFill="1" applyBorder="1" applyAlignment="1">
      <alignment horizontal="center" vertical="center"/>
    </xf>
    <xf numFmtId="0" fontId="32" fillId="26" borderId="24" xfId="0" applyFont="1" applyFill="1" applyBorder="1" applyAlignment="1">
      <alignment horizontal="center" vertical="center"/>
    </xf>
    <xf numFmtId="4" fontId="32" fillId="26" borderId="23" xfId="0" applyNumberFormat="1" applyFont="1" applyFill="1" applyBorder="1" applyAlignment="1">
      <alignment horizontal="center" vertical="center"/>
    </xf>
    <xf numFmtId="4" fontId="32" fillId="26" borderId="5" xfId="0" applyNumberFormat="1" applyFont="1" applyFill="1" applyBorder="1" applyAlignment="1">
      <alignment horizontal="center" vertical="center"/>
    </xf>
    <xf numFmtId="4" fontId="32" fillId="26" borderId="24" xfId="0" applyNumberFormat="1" applyFont="1" applyFill="1" applyBorder="1" applyAlignment="1">
      <alignment horizontal="center" vertical="center"/>
    </xf>
    <xf numFmtId="4" fontId="32" fillId="26" borderId="23" xfId="0" applyNumberFormat="1" applyFont="1" applyFill="1" applyBorder="1" applyAlignment="1">
      <alignment horizontal="center" vertical="center" wrapText="1"/>
    </xf>
    <xf numFmtId="4" fontId="32" fillId="26" borderId="5" xfId="0" applyNumberFormat="1" applyFont="1" applyFill="1" applyBorder="1" applyAlignment="1">
      <alignment horizontal="center" vertical="center" wrapText="1"/>
    </xf>
    <xf numFmtId="4" fontId="32" fillId="26" borderId="24" xfId="0" applyNumberFormat="1" applyFont="1" applyFill="1" applyBorder="1" applyAlignment="1">
      <alignment horizontal="center" vertical="center" wrapText="1"/>
    </xf>
    <xf numFmtId="4" fontId="32" fillId="26" borderId="30" xfId="0" applyNumberFormat="1" applyFont="1" applyFill="1" applyBorder="1" applyAlignment="1">
      <alignment horizontal="center" vertical="center" wrapText="1"/>
    </xf>
    <xf numFmtId="4" fontId="32" fillId="26" borderId="37" xfId="0" applyNumberFormat="1" applyFont="1" applyFill="1" applyBorder="1" applyAlignment="1">
      <alignment horizontal="center" vertical="center" wrapText="1"/>
    </xf>
    <xf numFmtId="49" fontId="41" fillId="26" borderId="38" xfId="0" applyNumberFormat="1" applyFont="1" applyFill="1" applyBorder="1" applyAlignment="1">
      <alignment horizontal="center" vertical="center"/>
    </xf>
    <xf numFmtId="4" fontId="3" fillId="26" borderId="32" xfId="0" applyNumberFormat="1" applyFont="1" applyFill="1" applyBorder="1" applyAlignment="1">
      <alignment horizontal="center" vertical="center" wrapText="1"/>
    </xf>
    <xf numFmtId="4" fontId="3" fillId="26" borderId="33" xfId="0" applyNumberFormat="1" applyFont="1" applyFill="1" applyBorder="1" applyAlignment="1">
      <alignment horizontal="center" vertical="center" wrapText="1"/>
    </xf>
    <xf numFmtId="4" fontId="3" fillId="26" borderId="34" xfId="0" applyNumberFormat="1" applyFont="1" applyFill="1" applyBorder="1" applyAlignment="1">
      <alignment horizontal="center" vertical="center" wrapText="1"/>
    </xf>
    <xf numFmtId="49" fontId="41" fillId="26" borderId="38" xfId="0" applyNumberFormat="1" applyFont="1" applyFill="1" applyBorder="1" applyAlignment="1">
      <alignment horizontal="center" vertical="top"/>
    </xf>
    <xf numFmtId="4" fontId="32" fillId="26" borderId="34" xfId="0" applyNumberFormat="1" applyFont="1" applyFill="1" applyBorder="1" applyAlignment="1">
      <alignment horizontal="center" vertical="center"/>
    </xf>
    <xf numFmtId="0" fontId="32" fillId="26" borderId="2" xfId="0" applyFont="1" applyFill="1" applyBorder="1" applyAlignment="1">
      <alignment horizontal="center" vertical="center"/>
    </xf>
    <xf numFmtId="49" fontId="32" fillId="26" borderId="35" xfId="0" applyNumberFormat="1" applyFont="1" applyFill="1" applyBorder="1" applyAlignment="1">
      <alignment horizontal="center" vertical="center"/>
    </xf>
    <xf numFmtId="49" fontId="32" fillId="26" borderId="35" xfId="0" applyNumberFormat="1" applyFont="1" applyFill="1" applyBorder="1" applyAlignment="1">
      <alignment horizontal="center" vertical="top"/>
    </xf>
    <xf numFmtId="0" fontId="32" fillId="26" borderId="21" xfId="0" applyFont="1" applyFill="1" applyBorder="1" applyAlignment="1">
      <alignment horizontal="left" vertical="top" wrapText="1"/>
    </xf>
    <xf numFmtId="4" fontId="32" fillId="26" borderId="21" xfId="0" applyNumberFormat="1" applyFont="1" applyFill="1" applyBorder="1" applyAlignment="1">
      <alignment horizontal="center" vertical="center"/>
    </xf>
    <xf numFmtId="4" fontId="32" fillId="26" borderId="1" xfId="0" applyNumberFormat="1" applyFont="1" applyFill="1" applyBorder="1" applyAlignment="1">
      <alignment horizontal="center" vertical="center"/>
    </xf>
    <xf numFmtId="4" fontId="32" fillId="26" borderId="22" xfId="0" applyNumberFormat="1" applyFont="1" applyFill="1" applyBorder="1" applyAlignment="1">
      <alignment horizontal="center" vertical="center"/>
    </xf>
    <xf numFmtId="4" fontId="32" fillId="26" borderId="21" xfId="0" applyNumberFormat="1" applyFont="1" applyFill="1" applyBorder="1" applyAlignment="1">
      <alignment horizontal="center" vertical="center" wrapText="1"/>
    </xf>
    <xf numFmtId="4" fontId="32" fillId="26" borderId="1" xfId="0" applyNumberFormat="1" applyFont="1" applyFill="1" applyBorder="1" applyAlignment="1">
      <alignment horizontal="center" vertical="center" wrapText="1"/>
    </xf>
    <xf numFmtId="4" fontId="32" fillId="26" borderId="22" xfId="0" applyNumberFormat="1" applyFont="1" applyFill="1" applyBorder="1" applyAlignment="1">
      <alignment horizontal="center" vertical="center" wrapText="1"/>
    </xf>
    <xf numFmtId="0" fontId="32" fillId="26" borderId="34" xfId="0" applyFont="1" applyFill="1" applyBorder="1" applyAlignment="1">
      <alignment vertical="center"/>
    </xf>
    <xf numFmtId="4" fontId="32" fillId="26" borderId="38" xfId="0" applyNumberFormat="1" applyFont="1" applyFill="1" applyBorder="1" applyAlignment="1">
      <alignment horizontal="center" vertical="center"/>
    </xf>
    <xf numFmtId="49" fontId="32" fillId="26" borderId="38" xfId="0" applyNumberFormat="1" applyFont="1" applyFill="1" applyBorder="1" applyAlignment="1">
      <alignment horizontal="center" vertical="top"/>
    </xf>
    <xf numFmtId="0" fontId="32" fillId="26" borderId="52" xfId="0" applyFont="1" applyFill="1" applyBorder="1" applyAlignment="1">
      <alignment horizontal="center" vertical="center"/>
    </xf>
    <xf numFmtId="49" fontId="32" fillId="26" borderId="54" xfId="0" applyNumberFormat="1" applyFont="1" applyFill="1" applyBorder="1" applyAlignment="1">
      <alignment horizontal="center" vertical="top"/>
    </xf>
    <xf numFmtId="2" fontId="32" fillId="26" borderId="23" xfId="0" applyNumberFormat="1" applyFont="1" applyFill="1" applyBorder="1" applyAlignment="1">
      <alignment horizontal="left" vertical="top" wrapText="1"/>
    </xf>
    <xf numFmtId="0" fontId="3" fillId="25" borderId="38" xfId="0" applyFont="1" applyFill="1" applyBorder="1" applyAlignment="1">
      <alignment horizontal="center" vertical="top"/>
    </xf>
    <xf numFmtId="0" fontId="3" fillId="25" borderId="35" xfId="0" applyFont="1" applyFill="1" applyBorder="1" applyAlignment="1">
      <alignment horizontal="center" vertical="top" wrapText="1"/>
    </xf>
    <xf numFmtId="49" fontId="3" fillId="0" borderId="35" xfId="0" applyNumberFormat="1" applyFont="1" applyFill="1" applyBorder="1" applyAlignment="1">
      <alignment horizontal="center" vertical="center"/>
    </xf>
    <xf numFmtId="49" fontId="3" fillId="0" borderId="44" xfId="0" applyNumberFormat="1" applyFont="1" applyFill="1" applyBorder="1" applyAlignment="1">
      <alignment horizontal="center" vertical="top" wrapText="1"/>
    </xf>
    <xf numFmtId="2" fontId="3" fillId="0" borderId="35" xfId="0" applyNumberFormat="1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center"/>
    </xf>
    <xf numFmtId="4" fontId="3" fillId="0" borderId="21" xfId="2" applyNumberFormat="1" applyFont="1" applyFill="1" applyBorder="1" applyAlignment="1">
      <alignment horizontal="center" vertical="center"/>
    </xf>
    <xf numFmtId="4" fontId="3" fillId="0" borderId="1" xfId="2" applyNumberFormat="1" applyFont="1" applyFill="1" applyBorder="1" applyAlignment="1">
      <alignment horizontal="center" vertical="center"/>
    </xf>
    <xf numFmtId="4" fontId="3" fillId="0" borderId="22" xfId="2" applyNumberFormat="1" applyFont="1" applyFill="1" applyBorder="1" applyAlignment="1">
      <alignment horizontal="center" vertical="center"/>
    </xf>
    <xf numFmtId="4" fontId="3" fillId="0" borderId="2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/>
    </xf>
    <xf numFmtId="4" fontId="3" fillId="0" borderId="2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4" fontId="3" fillId="0" borderId="22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/>
    <xf numFmtId="49" fontId="32" fillId="0" borderId="35" xfId="0" applyNumberFormat="1" applyFont="1" applyFill="1" applyBorder="1" applyAlignment="1">
      <alignment horizontal="center" vertical="center"/>
    </xf>
    <xf numFmtId="49" fontId="32" fillId="0" borderId="44" xfId="0" applyNumberFormat="1" applyFont="1" applyFill="1" applyBorder="1" applyAlignment="1">
      <alignment horizontal="center" vertical="top" wrapText="1"/>
    </xf>
    <xf numFmtId="2" fontId="32" fillId="0" borderId="35" xfId="0" applyNumberFormat="1" applyFont="1" applyFill="1" applyBorder="1" applyAlignment="1">
      <alignment horizontal="left" vertical="top" wrapText="1"/>
    </xf>
    <xf numFmtId="0" fontId="32" fillId="0" borderId="2" xfId="0" applyFont="1" applyFill="1" applyBorder="1" applyAlignment="1">
      <alignment horizontal="center" vertical="center"/>
    </xf>
    <xf numFmtId="4" fontId="32" fillId="0" borderId="21" xfId="2" applyNumberFormat="1" applyFont="1" applyFill="1" applyBorder="1" applyAlignment="1">
      <alignment horizontal="center" vertical="center"/>
    </xf>
    <xf numFmtId="4" fontId="32" fillId="0" borderId="1" xfId="2" applyNumberFormat="1" applyFont="1" applyFill="1" applyBorder="1" applyAlignment="1">
      <alignment horizontal="center" vertical="center"/>
    </xf>
    <xf numFmtId="4" fontId="32" fillId="0" borderId="22" xfId="2" applyNumberFormat="1" applyFont="1" applyFill="1" applyBorder="1" applyAlignment="1">
      <alignment horizontal="center" vertical="center"/>
    </xf>
    <xf numFmtId="4" fontId="32" fillId="0" borderId="2" xfId="2" applyNumberFormat="1" applyFont="1" applyFill="1" applyBorder="1" applyAlignment="1">
      <alignment horizontal="center" vertical="center"/>
    </xf>
    <xf numFmtId="4" fontId="32" fillId="0" borderId="21" xfId="0" applyNumberFormat="1" applyFont="1" applyFill="1" applyBorder="1" applyAlignment="1">
      <alignment horizontal="center" vertical="center" wrapText="1"/>
    </xf>
    <xf numFmtId="4" fontId="32" fillId="0" borderId="1" xfId="0" applyNumberFormat="1" applyFont="1" applyFill="1" applyBorder="1" applyAlignment="1">
      <alignment horizontal="center" vertical="center" wrapText="1"/>
    </xf>
    <xf numFmtId="4" fontId="32" fillId="0" borderId="2" xfId="0" applyNumberFormat="1" applyFont="1" applyFill="1" applyBorder="1" applyAlignment="1">
      <alignment horizontal="center" vertical="center" wrapText="1"/>
    </xf>
    <xf numFmtId="4" fontId="32" fillId="0" borderId="22" xfId="0" applyNumberFormat="1" applyFont="1" applyFill="1" applyBorder="1" applyAlignment="1">
      <alignment horizontal="center" vertical="center" wrapText="1"/>
    </xf>
    <xf numFmtId="0" fontId="32" fillId="0" borderId="0" xfId="0" applyFont="1" applyFill="1" applyBorder="1"/>
    <xf numFmtId="49" fontId="41" fillId="0" borderId="35" xfId="0" applyNumberFormat="1" applyFont="1" applyFill="1" applyBorder="1" applyAlignment="1">
      <alignment horizontal="center" vertical="center"/>
    </xf>
    <xf numFmtId="49" fontId="41" fillId="0" borderId="44" xfId="0" applyNumberFormat="1" applyFont="1" applyFill="1" applyBorder="1" applyAlignment="1">
      <alignment horizontal="center" vertical="top" wrapText="1"/>
    </xf>
    <xf numFmtId="0" fontId="41" fillId="0" borderId="2" xfId="0" applyFont="1" applyFill="1" applyBorder="1" applyAlignment="1">
      <alignment horizontal="center" vertical="center"/>
    </xf>
    <xf numFmtId="4" fontId="41" fillId="0" borderId="21" xfId="2" applyNumberFormat="1" applyFont="1" applyFill="1" applyBorder="1" applyAlignment="1">
      <alignment horizontal="center" vertical="center"/>
    </xf>
    <xf numFmtId="4" fontId="41" fillId="0" borderId="1" xfId="2" applyNumberFormat="1" applyFont="1" applyFill="1" applyBorder="1" applyAlignment="1">
      <alignment horizontal="center" vertical="center"/>
    </xf>
    <xf numFmtId="4" fontId="41" fillId="0" borderId="21" xfId="0" applyNumberFormat="1" applyFont="1" applyFill="1" applyBorder="1" applyAlignment="1">
      <alignment horizontal="center" vertical="center" wrapText="1"/>
    </xf>
    <xf numFmtId="4" fontId="41" fillId="0" borderId="1" xfId="0" applyNumberFormat="1" applyFont="1" applyFill="1" applyBorder="1" applyAlignment="1">
      <alignment horizontal="center" vertical="center" wrapText="1"/>
    </xf>
    <xf numFmtId="4" fontId="41" fillId="0" borderId="2" xfId="0" applyNumberFormat="1" applyFont="1" applyFill="1" applyBorder="1" applyAlignment="1">
      <alignment horizontal="center" vertical="center" wrapText="1"/>
    </xf>
    <xf numFmtId="4" fontId="41" fillId="0" borderId="22" xfId="0" applyNumberFormat="1" applyFont="1" applyFill="1" applyBorder="1" applyAlignment="1">
      <alignment horizontal="center" vertical="center" wrapText="1"/>
    </xf>
    <xf numFmtId="0" fontId="41" fillId="0" borderId="0" xfId="0" applyFont="1" applyFill="1" applyBorder="1"/>
    <xf numFmtId="49" fontId="3" fillId="0" borderId="35" xfId="0" applyNumberFormat="1" applyFont="1" applyFill="1" applyBorder="1" applyAlignment="1" applyProtection="1">
      <alignment horizontal="left" vertical="center" wrapText="1"/>
    </xf>
    <xf numFmtId="4" fontId="3" fillId="0" borderId="22" xfId="0" applyNumberFormat="1" applyFont="1" applyFill="1" applyBorder="1" applyAlignment="1" applyProtection="1">
      <alignment horizontal="center" vertical="center" wrapText="1"/>
    </xf>
    <xf numFmtId="4" fontId="3" fillId="0" borderId="2" xfId="0" applyNumberFormat="1" applyFont="1" applyFill="1" applyBorder="1" applyAlignment="1" applyProtection="1">
      <alignment horizontal="center" vertical="center" wrapText="1"/>
    </xf>
    <xf numFmtId="49" fontId="3" fillId="0" borderId="36" xfId="0" applyNumberFormat="1" applyFont="1" applyFill="1" applyBorder="1" applyAlignment="1">
      <alignment horizontal="center" vertical="center"/>
    </xf>
    <xf numFmtId="49" fontId="3" fillId="0" borderId="42" xfId="0" applyNumberFormat="1" applyFont="1" applyFill="1" applyBorder="1" applyAlignment="1">
      <alignment horizontal="center" vertical="top" wrapText="1"/>
    </xf>
    <xf numFmtId="49" fontId="3" fillId="0" borderId="36" xfId="0" applyNumberFormat="1" applyFont="1" applyFill="1" applyBorder="1" applyAlignment="1" applyProtection="1">
      <alignment horizontal="left" vertical="center" wrapText="1"/>
    </xf>
    <xf numFmtId="0" fontId="3" fillId="0" borderId="55" xfId="0" applyFont="1" applyFill="1" applyBorder="1" applyAlignment="1">
      <alignment horizontal="center" vertical="center"/>
    </xf>
    <xf numFmtId="4" fontId="3" fillId="0" borderId="25" xfId="2" applyNumberFormat="1" applyFont="1" applyFill="1" applyBorder="1" applyAlignment="1">
      <alignment horizontal="center" vertical="center"/>
    </xf>
    <xf numFmtId="4" fontId="3" fillId="0" borderId="26" xfId="2" applyNumberFormat="1" applyFont="1" applyFill="1" applyBorder="1" applyAlignment="1">
      <alignment horizontal="center" vertical="center"/>
    </xf>
    <xf numFmtId="4" fontId="3" fillId="0" borderId="27" xfId="0" applyNumberFormat="1" applyFont="1" applyFill="1" applyBorder="1" applyAlignment="1" applyProtection="1">
      <alignment horizontal="center" vertical="center" wrapText="1"/>
    </xf>
    <xf numFmtId="4" fontId="3" fillId="0" borderId="26" xfId="0" applyNumberFormat="1" applyFont="1" applyFill="1" applyBorder="1" applyAlignment="1">
      <alignment horizontal="center" vertical="center"/>
    </xf>
    <xf numFmtId="4" fontId="3" fillId="0" borderId="55" xfId="0" applyNumberFormat="1" applyFont="1" applyFill="1" applyBorder="1" applyAlignment="1" applyProtection="1">
      <alignment horizontal="center" vertical="center" wrapText="1"/>
    </xf>
    <xf numFmtId="4" fontId="3" fillId="0" borderId="25" xfId="0" applyNumberFormat="1" applyFont="1" applyFill="1" applyBorder="1" applyAlignment="1">
      <alignment horizontal="center" vertical="center" wrapText="1"/>
    </xf>
    <xf numFmtId="4" fontId="3" fillId="0" borderId="26" xfId="0" applyNumberFormat="1" applyFont="1" applyFill="1" applyBorder="1" applyAlignment="1">
      <alignment horizontal="center" vertical="center" wrapText="1"/>
    </xf>
    <xf numFmtId="4" fontId="3" fillId="0" borderId="55" xfId="0" applyNumberFormat="1" applyFont="1" applyFill="1" applyBorder="1" applyAlignment="1">
      <alignment horizontal="center" vertical="center" wrapText="1"/>
    </xf>
    <xf numFmtId="4" fontId="3" fillId="0" borderId="27" xfId="0" applyNumberFormat="1" applyFont="1" applyFill="1" applyBorder="1" applyAlignment="1">
      <alignment horizontal="center" vertical="center" wrapText="1"/>
    </xf>
    <xf numFmtId="49" fontId="41" fillId="0" borderId="38" xfId="0" applyNumberFormat="1" applyFont="1" applyFill="1" applyBorder="1" applyAlignment="1">
      <alignment horizontal="center" vertical="center"/>
    </xf>
    <xf numFmtId="49" fontId="41" fillId="0" borderId="41" xfId="0" applyNumberFormat="1" applyFont="1" applyFill="1" applyBorder="1" applyAlignment="1">
      <alignment horizontal="center" vertical="top"/>
    </xf>
    <xf numFmtId="2" fontId="41" fillId="0" borderId="38" xfId="0" applyNumberFormat="1" applyFont="1" applyFill="1" applyBorder="1" applyAlignment="1">
      <alignment horizontal="left" vertical="top" wrapText="1"/>
    </xf>
    <xf numFmtId="4" fontId="41" fillId="0" borderId="32" xfId="0" applyNumberFormat="1" applyFont="1" applyFill="1" applyBorder="1" applyAlignment="1">
      <alignment horizontal="center" vertical="center"/>
    </xf>
    <xf numFmtId="4" fontId="41" fillId="0" borderId="33" xfId="0" applyNumberFormat="1" applyFont="1" applyFill="1" applyBorder="1" applyAlignment="1">
      <alignment horizontal="center" vertical="center"/>
    </xf>
    <xf numFmtId="4" fontId="41" fillId="0" borderId="34" xfId="0" applyNumberFormat="1" applyFont="1" applyFill="1" applyBorder="1" applyAlignment="1">
      <alignment horizontal="center" vertical="center"/>
    </xf>
    <xf numFmtId="4" fontId="41" fillId="0" borderId="52" xfId="0" applyNumberFormat="1" applyFont="1" applyFill="1" applyBorder="1" applyAlignment="1">
      <alignment horizontal="center" vertical="center"/>
    </xf>
    <xf numFmtId="4" fontId="41" fillId="0" borderId="32" xfId="0" applyNumberFormat="1" applyFont="1" applyFill="1" applyBorder="1" applyAlignment="1">
      <alignment horizontal="center" vertical="center" wrapText="1"/>
    </xf>
    <xf numFmtId="4" fontId="41" fillId="0" borderId="33" xfId="0" applyNumberFormat="1" applyFont="1" applyFill="1" applyBorder="1" applyAlignment="1">
      <alignment horizontal="center" vertical="center" wrapText="1"/>
    </xf>
    <xf numFmtId="4" fontId="41" fillId="0" borderId="52" xfId="0" applyNumberFormat="1" applyFont="1" applyFill="1" applyBorder="1" applyAlignment="1">
      <alignment horizontal="center" vertical="center" wrapText="1"/>
    </xf>
    <xf numFmtId="4" fontId="41" fillId="0" borderId="34" xfId="0" applyNumberFormat="1" applyFont="1" applyFill="1" applyBorder="1" applyAlignment="1">
      <alignment horizontal="center" vertical="center" wrapText="1"/>
    </xf>
    <xf numFmtId="4" fontId="32" fillId="26" borderId="39" xfId="0" applyNumberFormat="1" applyFont="1" applyFill="1" applyBorder="1" applyAlignment="1">
      <alignment horizontal="center" vertical="center"/>
    </xf>
    <xf numFmtId="4" fontId="3" fillId="0" borderId="22" xfId="0" applyNumberFormat="1" applyFont="1" applyFill="1" applyBorder="1" applyAlignment="1">
      <alignment horizontal="center" vertical="center"/>
    </xf>
    <xf numFmtId="4" fontId="3" fillId="0" borderId="5" xfId="0" applyNumberFormat="1" applyFont="1" applyFill="1" applyBorder="1" applyAlignment="1">
      <alignment horizontal="center" vertical="center" wrapText="1"/>
    </xf>
    <xf numFmtId="4" fontId="3" fillId="0" borderId="24" xfId="0" applyNumberFormat="1" applyFont="1" applyFill="1" applyBorder="1" applyAlignment="1">
      <alignment horizontal="center" vertical="center" wrapText="1"/>
    </xf>
    <xf numFmtId="49" fontId="41" fillId="0" borderId="54" xfId="0" applyNumberFormat="1" applyFont="1" applyFill="1" applyBorder="1" applyAlignment="1">
      <alignment horizontal="center" vertical="center"/>
    </xf>
    <xf numFmtId="49" fontId="41" fillId="0" borderId="43" xfId="0" applyNumberFormat="1" applyFont="1" applyFill="1" applyBorder="1" applyAlignment="1">
      <alignment horizontal="center" vertical="top"/>
    </xf>
    <xf numFmtId="2" fontId="41" fillId="0" borderId="54" xfId="0" applyNumberFormat="1" applyFont="1" applyFill="1" applyBorder="1" applyAlignment="1">
      <alignment horizontal="left" vertical="top" wrapText="1"/>
    </xf>
    <xf numFmtId="4" fontId="41" fillId="0" borderId="23" xfId="0" applyNumberFormat="1" applyFont="1" applyFill="1" applyBorder="1" applyAlignment="1">
      <alignment horizontal="center" vertical="center" wrapText="1"/>
    </xf>
    <xf numFmtId="4" fontId="41" fillId="0" borderId="5" xfId="0" applyNumberFormat="1" applyFont="1" applyFill="1" applyBorder="1" applyAlignment="1">
      <alignment horizontal="center" vertical="center" wrapText="1"/>
    </xf>
    <xf numFmtId="4" fontId="41" fillId="0" borderId="24" xfId="0" applyNumberFormat="1" applyFont="1" applyFill="1" applyBorder="1" applyAlignment="1">
      <alignment horizontal="center" vertical="center" wrapText="1"/>
    </xf>
    <xf numFmtId="4" fontId="41" fillId="0" borderId="30" xfId="0" applyNumberFormat="1" applyFont="1" applyFill="1" applyBorder="1" applyAlignment="1">
      <alignment horizontal="center" vertical="center" wrapText="1"/>
    </xf>
    <xf numFmtId="4" fontId="3" fillId="0" borderId="25" xfId="0" applyNumberFormat="1" applyFont="1" applyFill="1" applyBorder="1" applyAlignment="1">
      <alignment horizontal="center" vertical="center"/>
    </xf>
    <xf numFmtId="4" fontId="41" fillId="0" borderId="23" xfId="2" applyNumberFormat="1" applyFont="1" applyFill="1" applyBorder="1" applyAlignment="1">
      <alignment horizontal="center" vertical="center"/>
    </xf>
    <xf numFmtId="4" fontId="41" fillId="0" borderId="5" xfId="2" applyNumberFormat="1" applyFont="1" applyFill="1" applyBorder="1" applyAlignment="1">
      <alignment horizontal="center" vertical="center"/>
    </xf>
    <xf numFmtId="4" fontId="41" fillId="0" borderId="24" xfId="2" applyNumberFormat="1" applyFont="1" applyFill="1" applyBorder="1" applyAlignment="1">
      <alignment horizontal="center" vertical="center"/>
    </xf>
    <xf numFmtId="4" fontId="41" fillId="0" borderId="22" xfId="0" applyNumberFormat="1" applyFont="1" applyFill="1" applyBorder="1" applyAlignment="1">
      <alignment horizontal="center" vertical="center"/>
    </xf>
    <xf numFmtId="4" fontId="41" fillId="0" borderId="2" xfId="0" applyNumberFormat="1" applyFont="1" applyFill="1" applyBorder="1" applyAlignment="1">
      <alignment horizontal="center" vertical="center"/>
    </xf>
    <xf numFmtId="49" fontId="41" fillId="0" borderId="2" xfId="0" applyNumberFormat="1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vertical="center"/>
    </xf>
    <xf numFmtId="4" fontId="41" fillId="0" borderId="62" xfId="0" applyNumberFormat="1" applyFont="1" applyFill="1" applyBorder="1" applyAlignment="1">
      <alignment horizontal="center" vertical="center"/>
    </xf>
    <xf numFmtId="4" fontId="41" fillId="0" borderId="54" xfId="0" applyNumberFormat="1" applyFont="1" applyFill="1" applyBorder="1" applyAlignment="1">
      <alignment horizontal="center" vertical="center"/>
    </xf>
    <xf numFmtId="4" fontId="42" fillId="0" borderId="22" xfId="0" applyNumberFormat="1" applyFont="1" applyFill="1" applyBorder="1" applyAlignment="1">
      <alignment horizontal="center" vertical="center" wrapText="1"/>
    </xf>
    <xf numFmtId="4" fontId="3" fillId="0" borderId="5" xfId="2" applyNumberFormat="1" applyFont="1" applyFill="1" applyBorder="1" applyAlignment="1">
      <alignment horizontal="center" vertical="center"/>
    </xf>
    <xf numFmtId="4" fontId="3" fillId="0" borderId="5" xfId="0" applyNumberFormat="1" applyFont="1" applyFill="1" applyBorder="1" applyAlignment="1">
      <alignment horizontal="center" vertical="center"/>
    </xf>
    <xf numFmtId="4" fontId="3" fillId="0" borderId="29" xfId="0" applyNumberFormat="1" applyFont="1" applyFill="1" applyBorder="1" applyAlignment="1">
      <alignment horizontal="center" vertical="center"/>
    </xf>
    <xf numFmtId="49" fontId="41" fillId="0" borderId="54" xfId="0" applyNumberFormat="1" applyFont="1" applyFill="1" applyBorder="1" applyAlignment="1">
      <alignment horizontal="center" vertical="top"/>
    </xf>
    <xf numFmtId="4" fontId="41" fillId="0" borderId="29" xfId="2" applyNumberFormat="1" applyFont="1" applyFill="1" applyBorder="1" applyAlignment="1">
      <alignment horizontal="center" vertical="center"/>
    </xf>
    <xf numFmtId="49" fontId="3" fillId="0" borderId="21" xfId="0" applyNumberFormat="1" applyFont="1" applyFill="1" applyBorder="1" applyAlignment="1" applyProtection="1">
      <alignment horizontal="left" vertical="center" wrapText="1"/>
    </xf>
    <xf numFmtId="49" fontId="3" fillId="0" borderId="54" xfId="0" applyNumberFormat="1" applyFont="1" applyFill="1" applyBorder="1" applyAlignment="1">
      <alignment horizontal="center" vertical="center"/>
    </xf>
    <xf numFmtId="49" fontId="3" fillId="0" borderId="43" xfId="0" applyNumberFormat="1" applyFont="1" applyFill="1" applyBorder="1" applyAlignment="1">
      <alignment horizontal="center" vertical="top" wrapText="1"/>
    </xf>
    <xf numFmtId="49" fontId="3" fillId="0" borderId="54" xfId="0" applyNumberFormat="1" applyFont="1" applyFill="1" applyBorder="1" applyAlignment="1" applyProtection="1">
      <alignment horizontal="left" vertical="center" wrapText="1"/>
    </xf>
    <xf numFmtId="0" fontId="3" fillId="0" borderId="29" xfId="0" applyFont="1" applyFill="1" applyBorder="1" applyAlignment="1">
      <alignment horizontal="center" vertical="center"/>
    </xf>
    <xf numFmtId="4" fontId="3" fillId="0" borderId="23" xfId="2" applyNumberFormat="1" applyFont="1" applyFill="1" applyBorder="1" applyAlignment="1">
      <alignment horizontal="center" vertical="center"/>
    </xf>
    <xf numFmtId="4" fontId="3" fillId="0" borderId="24" xfId="0" applyNumberFormat="1" applyFont="1" applyFill="1" applyBorder="1" applyAlignment="1" applyProtection="1">
      <alignment horizontal="center" vertical="center" wrapText="1"/>
    </xf>
    <xf numFmtId="4" fontId="3" fillId="0" borderId="23" xfId="0" applyNumberFormat="1" applyFont="1" applyFill="1" applyBorder="1" applyAlignment="1">
      <alignment horizontal="center" vertical="center"/>
    </xf>
    <xf numFmtId="4" fontId="3" fillId="0" borderId="29" xfId="0" applyNumberFormat="1" applyFont="1" applyFill="1" applyBorder="1" applyAlignment="1" applyProtection="1">
      <alignment horizontal="center" vertical="center" wrapText="1"/>
    </xf>
    <xf numFmtId="4" fontId="3" fillId="0" borderId="23" xfId="0" applyNumberFormat="1" applyFont="1" applyFill="1" applyBorder="1" applyAlignment="1">
      <alignment horizontal="center" vertical="center" wrapText="1"/>
    </xf>
    <xf numFmtId="4" fontId="3" fillId="0" borderId="29" xfId="0" applyNumberFormat="1" applyFont="1" applyFill="1" applyBorder="1" applyAlignment="1">
      <alignment horizontal="center" vertical="center" wrapText="1"/>
    </xf>
    <xf numFmtId="0" fontId="41" fillId="0" borderId="52" xfId="0" applyFont="1" applyFill="1" applyBorder="1" applyAlignment="1">
      <alignment horizontal="center" vertical="center"/>
    </xf>
    <xf numFmtId="49" fontId="3" fillId="0" borderId="35" xfId="0" applyNumberFormat="1" applyFont="1" applyFill="1" applyBorder="1" applyAlignment="1">
      <alignment horizontal="center" vertical="top"/>
    </xf>
    <xf numFmtId="2" fontId="3" fillId="0" borderId="21" xfId="0" applyNumberFormat="1" applyFont="1" applyFill="1" applyBorder="1" applyAlignment="1">
      <alignment horizontal="left" vertical="top" wrapText="1"/>
    </xf>
    <xf numFmtId="4" fontId="3" fillId="0" borderId="4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/>
    </xf>
    <xf numFmtId="4" fontId="3" fillId="0" borderId="28" xfId="0" applyNumberFormat="1" applyFont="1" applyFill="1" applyBorder="1" applyAlignment="1">
      <alignment horizontal="center" vertical="center"/>
    </xf>
    <xf numFmtId="4" fontId="3" fillId="0" borderId="5" xfId="0" applyNumberFormat="1" applyFont="1" applyFill="1" applyBorder="1" applyAlignment="1" applyProtection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53" xfId="0" applyNumberFormat="1" applyFont="1" applyFill="1" applyBorder="1" applyAlignment="1">
      <alignment horizontal="center" vertical="center"/>
    </xf>
    <xf numFmtId="2" fontId="3" fillId="0" borderId="51" xfId="0" applyNumberFormat="1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/>
    </xf>
    <xf numFmtId="4" fontId="3" fillId="0" borderId="51" xfId="2" applyNumberFormat="1" applyFont="1" applyFill="1" applyBorder="1" applyAlignment="1">
      <alignment horizontal="center" vertical="center"/>
    </xf>
    <xf numFmtId="4" fontId="3" fillId="0" borderId="51" xfId="0" applyNumberFormat="1" applyFont="1" applyFill="1" applyBorder="1" applyAlignment="1">
      <alignment horizontal="center" vertical="center" wrapText="1"/>
    </xf>
    <xf numFmtId="4" fontId="3" fillId="0" borderId="28" xfId="0" applyNumberFormat="1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vertical="center"/>
    </xf>
    <xf numFmtId="0" fontId="41" fillId="0" borderId="24" xfId="0" applyFont="1" applyFill="1" applyBorder="1" applyAlignment="1">
      <alignment horizontal="center" vertical="center"/>
    </xf>
    <xf numFmtId="4" fontId="41" fillId="0" borderId="23" xfId="0" applyNumberFormat="1" applyFont="1" applyFill="1" applyBorder="1" applyAlignment="1">
      <alignment horizontal="center" vertical="center"/>
    </xf>
    <xf numFmtId="4" fontId="41" fillId="0" borderId="5" xfId="0" applyNumberFormat="1" applyFont="1" applyFill="1" applyBorder="1" applyAlignment="1">
      <alignment horizontal="center" vertical="center"/>
    </xf>
    <xf numFmtId="4" fontId="41" fillId="0" borderId="24" xfId="0" applyNumberFormat="1" applyFont="1" applyFill="1" applyBorder="1" applyAlignment="1">
      <alignment horizontal="center" vertical="center"/>
    </xf>
    <xf numFmtId="49" fontId="3" fillId="0" borderId="42" xfId="0" applyNumberFormat="1" applyFont="1" applyFill="1" applyBorder="1" applyAlignment="1">
      <alignment horizontal="center" vertical="center"/>
    </xf>
    <xf numFmtId="2" fontId="3" fillId="0" borderId="36" xfId="0" applyNumberFormat="1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center" vertical="center"/>
    </xf>
    <xf numFmtId="4" fontId="3" fillId="0" borderId="27" xfId="2" applyNumberFormat="1" applyFont="1" applyFill="1" applyBorder="1" applyAlignment="1">
      <alignment horizontal="center" vertical="center"/>
    </xf>
    <xf numFmtId="4" fontId="3" fillId="0" borderId="27" xfId="0" applyNumberFormat="1" applyFont="1" applyFill="1" applyBorder="1" applyAlignment="1">
      <alignment horizontal="center" vertical="center"/>
    </xf>
    <xf numFmtId="4" fontId="3" fillId="0" borderId="31" xfId="0" applyNumberFormat="1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/>
    </xf>
    <xf numFmtId="0" fontId="41" fillId="0" borderId="34" xfId="0" applyFont="1" applyFill="1" applyBorder="1" applyAlignment="1">
      <alignment horizontal="center" vertical="center"/>
    </xf>
    <xf numFmtId="4" fontId="41" fillId="0" borderId="32" xfId="2" applyNumberFormat="1" applyFont="1" applyFill="1" applyBorder="1" applyAlignment="1">
      <alignment horizontal="center" vertical="center"/>
    </xf>
    <xf numFmtId="4" fontId="41" fillId="0" borderId="33" xfId="2" applyNumberFormat="1" applyFont="1" applyFill="1" applyBorder="1" applyAlignment="1">
      <alignment horizontal="center" vertical="center"/>
    </xf>
    <xf numFmtId="4" fontId="41" fillId="0" borderId="38" xfId="2" applyNumberFormat="1" applyFont="1" applyFill="1" applyBorder="1" applyAlignment="1">
      <alignment horizontal="center" vertical="center"/>
    </xf>
    <xf numFmtId="4" fontId="41" fillId="0" borderId="52" xfId="2" applyNumberFormat="1" applyFont="1" applyFill="1" applyBorder="1" applyAlignment="1">
      <alignment horizontal="center" vertical="center"/>
    </xf>
    <xf numFmtId="4" fontId="41" fillId="0" borderId="34" xfId="2" applyNumberFormat="1" applyFont="1" applyFill="1" applyBorder="1" applyAlignment="1">
      <alignment horizontal="center" vertical="center"/>
    </xf>
    <xf numFmtId="49" fontId="3" fillId="0" borderId="56" xfId="0" applyNumberFormat="1" applyFont="1" applyFill="1" applyBorder="1" applyAlignment="1">
      <alignment horizontal="center" vertical="center"/>
    </xf>
    <xf numFmtId="49" fontId="3" fillId="0" borderId="49" xfId="0" applyNumberFormat="1" applyFont="1" applyFill="1" applyBorder="1" applyAlignment="1">
      <alignment horizontal="center" vertical="top"/>
    </xf>
    <xf numFmtId="2" fontId="3" fillId="0" borderId="56" xfId="0" applyNumberFormat="1" applyFont="1" applyFill="1" applyBorder="1" applyAlignment="1">
      <alignment horizontal="left" vertical="top" wrapText="1"/>
    </xf>
    <xf numFmtId="0" fontId="3" fillId="0" borderId="50" xfId="0" applyFont="1" applyFill="1" applyBorder="1" applyAlignment="1">
      <alignment horizontal="center" vertical="center"/>
    </xf>
    <xf numFmtId="4" fontId="3" fillId="0" borderId="57" xfId="2" applyNumberFormat="1" applyFont="1" applyFill="1" applyBorder="1" applyAlignment="1">
      <alignment horizontal="center" vertical="center"/>
    </xf>
    <xf numFmtId="4" fontId="3" fillId="0" borderId="58" xfId="2" applyNumberFormat="1" applyFont="1" applyFill="1" applyBorder="1" applyAlignment="1">
      <alignment horizontal="center" vertical="center"/>
    </xf>
    <xf numFmtId="4" fontId="3" fillId="0" borderId="50" xfId="2" applyNumberFormat="1" applyFont="1" applyFill="1" applyBorder="1" applyAlignment="1">
      <alignment horizontal="center" vertical="center"/>
    </xf>
    <xf numFmtId="4" fontId="3" fillId="0" borderId="57" xfId="0" applyNumberFormat="1" applyFont="1" applyFill="1" applyBorder="1" applyAlignment="1">
      <alignment horizontal="center" vertical="center" wrapText="1"/>
    </xf>
    <xf numFmtId="4" fontId="3" fillId="0" borderId="58" xfId="0" applyNumberFormat="1" applyFont="1" applyFill="1" applyBorder="1" applyAlignment="1">
      <alignment horizontal="center" vertical="center" wrapText="1"/>
    </xf>
    <xf numFmtId="4" fontId="3" fillId="0" borderId="50" xfId="0" applyNumberFormat="1" applyFont="1" applyFill="1" applyBorder="1" applyAlignment="1">
      <alignment horizontal="center" vertical="center" wrapText="1"/>
    </xf>
    <xf numFmtId="49" fontId="3" fillId="0" borderId="45" xfId="0" applyNumberFormat="1" applyFont="1" applyFill="1" applyBorder="1" applyAlignment="1">
      <alignment horizontal="center" vertical="center"/>
    </xf>
    <xf numFmtId="49" fontId="3" fillId="0" borderId="61" xfId="0" applyNumberFormat="1" applyFont="1" applyFill="1" applyBorder="1" applyAlignment="1">
      <alignment horizontal="center" vertical="top"/>
    </xf>
    <xf numFmtId="2" fontId="3" fillId="0" borderId="45" xfId="0" applyNumberFormat="1" applyFont="1" applyFill="1" applyBorder="1" applyAlignment="1">
      <alignment horizontal="left" vertical="top" wrapText="1"/>
    </xf>
    <xf numFmtId="0" fontId="3" fillId="0" borderId="47" xfId="0" applyFont="1" applyFill="1" applyBorder="1" applyAlignment="1">
      <alignment horizontal="center" vertical="center"/>
    </xf>
    <xf numFmtId="4" fontId="3" fillId="0" borderId="46" xfId="2" applyNumberFormat="1" applyFont="1" applyFill="1" applyBorder="1" applyAlignment="1">
      <alignment horizontal="center" vertical="center"/>
    </xf>
    <xf numFmtId="4" fontId="3" fillId="0" borderId="7" xfId="2" applyNumberFormat="1" applyFont="1" applyFill="1" applyBorder="1" applyAlignment="1">
      <alignment horizontal="center" vertical="center"/>
    </xf>
    <xf numFmtId="4" fontId="3" fillId="0" borderId="47" xfId="2" applyNumberFormat="1" applyFont="1" applyFill="1" applyBorder="1" applyAlignment="1">
      <alignment horizontal="center" vertical="center"/>
    </xf>
    <xf numFmtId="4" fontId="3" fillId="0" borderId="46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47" xfId="0" applyNumberFormat="1" applyFont="1" applyFill="1" applyBorder="1" applyAlignment="1">
      <alignment horizontal="center" vertical="center"/>
    </xf>
    <xf numFmtId="4" fontId="3" fillId="0" borderId="46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4" fontId="3" fillId="0" borderId="47" xfId="0" applyNumberFormat="1" applyFont="1" applyFill="1" applyBorder="1" applyAlignment="1">
      <alignment horizontal="center" vertical="center" wrapText="1"/>
    </xf>
    <xf numFmtId="4" fontId="3" fillId="0" borderId="48" xfId="0" applyNumberFormat="1" applyFont="1" applyFill="1" applyBorder="1" applyAlignment="1">
      <alignment horizontal="center" vertical="center" wrapText="1"/>
    </xf>
    <xf numFmtId="49" fontId="41" fillId="0" borderId="44" xfId="0" applyNumberFormat="1" applyFont="1" applyFill="1" applyBorder="1" applyAlignment="1">
      <alignment horizontal="center" vertical="top"/>
    </xf>
    <xf numFmtId="2" fontId="41" fillId="0" borderId="35" xfId="0" applyNumberFormat="1" applyFont="1" applyFill="1" applyBorder="1" applyAlignment="1">
      <alignment horizontal="left" vertical="top" wrapText="1"/>
    </xf>
    <xf numFmtId="0" fontId="41" fillId="0" borderId="22" xfId="0" applyFont="1" applyFill="1" applyBorder="1" applyAlignment="1">
      <alignment horizontal="center" vertical="center"/>
    </xf>
    <xf numFmtId="4" fontId="41" fillId="0" borderId="22" xfId="2" applyNumberFormat="1" applyFont="1" applyFill="1" applyBorder="1" applyAlignment="1">
      <alignment horizontal="center" vertical="center"/>
    </xf>
    <xf numFmtId="4" fontId="41" fillId="0" borderId="21" xfId="0" applyNumberFormat="1" applyFont="1" applyFill="1" applyBorder="1" applyAlignment="1">
      <alignment horizontal="center" vertical="center"/>
    </xf>
    <xf numFmtId="4" fontId="41" fillId="0" borderId="1" xfId="0" applyNumberFormat="1" applyFont="1" applyFill="1" applyBorder="1" applyAlignment="1">
      <alignment horizontal="center" vertical="center"/>
    </xf>
    <xf numFmtId="49" fontId="3" fillId="0" borderId="44" xfId="0" applyNumberFormat="1" applyFont="1" applyFill="1" applyBorder="1" applyAlignment="1">
      <alignment horizontal="center" vertical="center"/>
    </xf>
    <xf numFmtId="49" fontId="3" fillId="0" borderId="44" xfId="0" applyNumberFormat="1" applyFont="1" applyFill="1" applyBorder="1" applyAlignment="1">
      <alignment horizontal="center" vertical="top"/>
    </xf>
    <xf numFmtId="4" fontId="40" fillId="0" borderId="21" xfId="0" applyNumberFormat="1" applyFont="1" applyFill="1" applyBorder="1" applyAlignment="1">
      <alignment horizontal="left" vertical="top" wrapText="1"/>
    </xf>
    <xf numFmtId="0" fontId="3" fillId="0" borderId="22" xfId="0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center" vertical="center"/>
    </xf>
    <xf numFmtId="49" fontId="3" fillId="0" borderId="61" xfId="0" applyNumberFormat="1" applyFont="1" applyFill="1" applyBorder="1" applyAlignment="1">
      <alignment horizontal="center" vertical="center"/>
    </xf>
    <xf numFmtId="4" fontId="40" fillId="0" borderId="57" xfId="0" applyNumberFormat="1" applyFont="1" applyFill="1" applyBorder="1" applyAlignment="1">
      <alignment horizontal="left" vertical="center" wrapText="1"/>
    </xf>
    <xf numFmtId="4" fontId="3" fillId="0" borderId="20" xfId="2" applyNumberFormat="1" applyFont="1" applyFill="1" applyBorder="1" applyAlignment="1">
      <alignment horizontal="center" vertical="center"/>
    </xf>
    <xf numFmtId="4" fontId="3" fillId="0" borderId="2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" fontId="3" fillId="0" borderId="6" xfId="2" applyNumberFormat="1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center" vertical="center" wrapText="1"/>
    </xf>
    <xf numFmtId="49" fontId="3" fillId="0" borderId="43" xfId="0" applyNumberFormat="1" applyFont="1" applyFill="1" applyBorder="1" applyAlignment="1">
      <alignment horizontal="center" vertical="top"/>
    </xf>
    <xf numFmtId="169" fontId="40" fillId="0" borderId="35" xfId="0" applyNumberFormat="1" applyFont="1" applyFill="1" applyBorder="1" applyAlignment="1" applyProtection="1">
      <alignment horizontal="left" vertical="top" wrapText="1"/>
    </xf>
    <xf numFmtId="4" fontId="3" fillId="0" borderId="24" xfId="2" applyNumberFormat="1" applyFont="1" applyFill="1" applyBorder="1" applyAlignment="1">
      <alignment horizontal="center" vertical="center"/>
    </xf>
    <xf numFmtId="4" fontId="3" fillId="0" borderId="24" xfId="0" applyNumberFormat="1" applyFont="1" applyFill="1" applyBorder="1" applyAlignment="1">
      <alignment horizontal="center" vertical="center"/>
    </xf>
    <xf numFmtId="4" fontId="3" fillId="0" borderId="30" xfId="0" applyNumberFormat="1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vertical="center"/>
    </xf>
    <xf numFmtId="4" fontId="3" fillId="0" borderId="8" xfId="2" applyNumberFormat="1" applyFont="1" applyFill="1" applyBorder="1" applyAlignment="1">
      <alignment horizontal="center" vertical="center"/>
    </xf>
    <xf numFmtId="4" fontId="3" fillId="0" borderId="51" xfId="0" applyNumberFormat="1" applyFont="1" applyFill="1" applyBorder="1" applyAlignment="1">
      <alignment horizontal="center" vertical="center"/>
    </xf>
    <xf numFmtId="49" fontId="3" fillId="0" borderId="53" xfId="0" applyNumberFormat="1" applyFont="1" applyFill="1" applyBorder="1" applyAlignment="1">
      <alignment horizontal="center" vertical="top"/>
    </xf>
    <xf numFmtId="4" fontId="3" fillId="0" borderId="21" xfId="0" applyNumberFormat="1" applyFont="1" applyFill="1" applyBorder="1" applyAlignment="1">
      <alignment horizontal="left" vertical="top" wrapText="1"/>
    </xf>
    <xf numFmtId="4" fontId="3" fillId="0" borderId="8" xfId="0" applyNumberFormat="1" applyFont="1" applyFill="1" applyBorder="1" applyAlignment="1">
      <alignment horizontal="center" vertical="center"/>
    </xf>
    <xf numFmtId="4" fontId="3" fillId="0" borderId="9" xfId="0" applyNumberFormat="1" applyFont="1" applyFill="1" applyBorder="1" applyAlignment="1">
      <alignment horizontal="center" vertical="center"/>
    </xf>
    <xf numFmtId="4" fontId="3" fillId="0" borderId="21" xfId="0" applyNumberFormat="1" applyFont="1" applyFill="1" applyBorder="1" applyAlignment="1">
      <alignment horizontal="left" vertical="center" wrapText="1"/>
    </xf>
    <xf numFmtId="4" fontId="3" fillId="0" borderId="57" xfId="0" applyNumberFormat="1" applyFont="1" applyFill="1" applyBorder="1" applyAlignment="1">
      <alignment horizontal="left" vertical="center" wrapText="1"/>
    </xf>
    <xf numFmtId="4" fontId="3" fillId="0" borderId="50" xfId="0" applyNumberFormat="1" applyFont="1" applyFill="1" applyBorder="1" applyAlignment="1">
      <alignment horizontal="center" vertical="center"/>
    </xf>
    <xf numFmtId="4" fontId="3" fillId="0" borderId="31" xfId="0" applyNumberFormat="1" applyFont="1" applyFill="1" applyBorder="1" applyAlignment="1">
      <alignment horizontal="center" vertical="center"/>
    </xf>
    <xf numFmtId="4" fontId="3" fillId="0" borderId="58" xfId="0" applyNumberFormat="1" applyFont="1" applyFill="1" applyBorder="1" applyAlignment="1">
      <alignment horizontal="center" vertical="center"/>
    </xf>
    <xf numFmtId="4" fontId="3" fillId="0" borderId="59" xfId="0" applyNumberFormat="1" applyFont="1" applyFill="1" applyBorder="1" applyAlignment="1">
      <alignment horizontal="center" vertical="center" wrapText="1"/>
    </xf>
    <xf numFmtId="49" fontId="41" fillId="0" borderId="35" xfId="0" applyNumberFormat="1" applyFont="1" applyFill="1" applyBorder="1" applyAlignment="1">
      <alignment horizontal="center" vertical="top"/>
    </xf>
    <xf numFmtId="2" fontId="3" fillId="0" borderId="53" xfId="0" applyNumberFormat="1" applyFont="1" applyFill="1" applyBorder="1" applyAlignment="1">
      <alignment horizontal="left" vertical="top" wrapText="1"/>
    </xf>
    <xf numFmtId="49" fontId="3" fillId="0" borderId="56" xfId="0" applyNumberFormat="1" applyFont="1" applyFill="1" applyBorder="1" applyAlignment="1">
      <alignment horizontal="center" vertical="top"/>
    </xf>
    <xf numFmtId="0" fontId="3" fillId="0" borderId="59" xfId="0" applyFont="1" applyFill="1" applyBorder="1" applyAlignment="1">
      <alignment horizontal="center" vertical="center"/>
    </xf>
    <xf numFmtId="2" fontId="41" fillId="0" borderId="21" xfId="0" applyNumberFormat="1" applyFont="1" applyFill="1" applyBorder="1" applyAlignment="1">
      <alignment horizontal="left" vertical="top" wrapText="1"/>
    </xf>
    <xf numFmtId="0" fontId="3" fillId="0" borderId="25" xfId="0" applyFont="1" applyFill="1" applyBorder="1" applyAlignment="1">
      <alignment vertical="center"/>
    </xf>
    <xf numFmtId="0" fontId="3" fillId="0" borderId="27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1" xfId="0" applyFont="1" applyFill="1" applyBorder="1" applyAlignment="1">
      <alignment horizontal="center" vertical="center" wrapText="1"/>
    </xf>
    <xf numFmtId="2" fontId="34" fillId="0" borderId="1" xfId="0" applyNumberFormat="1" applyFont="1" applyFill="1" applyBorder="1" applyAlignment="1">
      <alignment horizontal="center" vertical="center" wrapText="1"/>
    </xf>
    <xf numFmtId="2" fontId="34" fillId="0" borderId="2" xfId="0" applyNumberFormat="1" applyFont="1" applyFill="1" applyBorder="1" applyAlignment="1">
      <alignment horizontal="center" vertical="center" wrapText="1"/>
    </xf>
    <xf numFmtId="2" fontId="34" fillId="0" borderId="3" xfId="0" applyNumberFormat="1" applyFont="1" applyFill="1" applyBorder="1" applyAlignment="1">
      <alignment horizontal="center" vertical="center" wrapText="1"/>
    </xf>
    <xf numFmtId="2" fontId="34" fillId="0" borderId="6" xfId="0" applyNumberFormat="1" applyFont="1" applyFill="1" applyBorder="1" applyAlignment="1">
      <alignment horizontal="center" vertical="center" wrapText="1"/>
    </xf>
    <xf numFmtId="49" fontId="39" fillId="25" borderId="60" xfId="0" applyNumberFormat="1" applyFont="1" applyFill="1" applyBorder="1" applyAlignment="1">
      <alignment horizontal="center" vertical="center" wrapText="1"/>
    </xf>
    <xf numFmtId="0" fontId="39" fillId="25" borderId="45" xfId="0" applyFont="1" applyFill="1" applyBorder="1" applyAlignment="1">
      <alignment horizontal="center" vertical="center"/>
    </xf>
    <xf numFmtId="0" fontId="39" fillId="25" borderId="0" xfId="0" applyFont="1" applyFill="1" applyBorder="1" applyAlignment="1">
      <alignment horizontal="center" vertical="center"/>
    </xf>
    <xf numFmtId="0" fontId="41" fillId="26" borderId="32" xfId="0" applyFont="1" applyFill="1" applyBorder="1" applyAlignment="1">
      <alignment horizontal="left" vertical="center" wrapText="1"/>
    </xf>
    <xf numFmtId="0" fontId="41" fillId="26" borderId="52" xfId="0" applyFont="1" applyFill="1" applyBorder="1" applyAlignment="1">
      <alignment horizontal="left" vertical="center" wrapText="1"/>
    </xf>
    <xf numFmtId="49" fontId="3" fillId="25" borderId="38" xfId="0" applyNumberFormat="1" applyFont="1" applyFill="1" applyBorder="1" applyAlignment="1" applyProtection="1">
      <alignment horizontal="center" vertical="center" wrapText="1"/>
      <protection locked="0"/>
    </xf>
    <xf numFmtId="49" fontId="3" fillId="25" borderId="35" xfId="0" applyNumberFormat="1" applyFont="1" applyFill="1" applyBorder="1" applyAlignment="1" applyProtection="1">
      <alignment horizontal="center" vertical="center" wrapText="1"/>
      <protection locked="0"/>
    </xf>
    <xf numFmtId="0" fontId="3" fillId="25" borderId="34" xfId="0" applyFont="1" applyFill="1" applyBorder="1" applyAlignment="1">
      <alignment horizontal="center" vertical="center" wrapText="1"/>
    </xf>
    <xf numFmtId="0" fontId="3" fillId="25" borderId="22" xfId="0" applyFont="1" applyFill="1" applyBorder="1" applyAlignment="1">
      <alignment horizontal="center" vertical="center" wrapText="1"/>
    </xf>
    <xf numFmtId="4" fontId="32" fillId="25" borderId="38" xfId="2" applyNumberFormat="1" applyFont="1" applyFill="1" applyBorder="1" applyAlignment="1">
      <alignment horizontal="center" vertical="center" wrapText="1"/>
    </xf>
    <xf numFmtId="4" fontId="32" fillId="25" borderId="39" xfId="2" applyNumberFormat="1" applyFont="1" applyFill="1" applyBorder="1" applyAlignment="1">
      <alignment horizontal="center" vertical="center" wrapText="1"/>
    </xf>
    <xf numFmtId="4" fontId="32" fillId="25" borderId="40" xfId="2" applyNumberFormat="1" applyFont="1" applyFill="1" applyBorder="1" applyAlignment="1">
      <alignment horizontal="center" vertical="center" wrapText="1"/>
    </xf>
    <xf numFmtId="0" fontId="32" fillId="25" borderId="38" xfId="0" applyFont="1" applyFill="1" applyBorder="1" applyAlignment="1">
      <alignment horizontal="center" vertical="center" wrapText="1"/>
    </xf>
    <xf numFmtId="0" fontId="32" fillId="25" borderId="39" xfId="0" applyFont="1" applyFill="1" applyBorder="1" applyAlignment="1">
      <alignment horizontal="center" vertical="center" wrapText="1"/>
    </xf>
    <xf numFmtId="0" fontId="32" fillId="25" borderId="40" xfId="0" applyFont="1" applyFill="1" applyBorder="1" applyAlignment="1">
      <alignment horizontal="center" vertical="center" wrapText="1"/>
    </xf>
    <xf numFmtId="2" fontId="32" fillId="25" borderId="32" xfId="0" applyNumberFormat="1" applyFont="1" applyFill="1" applyBorder="1" applyAlignment="1">
      <alignment horizontal="center" vertical="center" wrapText="1"/>
    </xf>
    <xf numFmtId="2" fontId="32" fillId="25" borderId="33" xfId="0" applyNumberFormat="1" applyFont="1" applyFill="1" applyBorder="1" applyAlignment="1">
      <alignment horizontal="center" vertical="center" wrapText="1"/>
    </xf>
    <xf numFmtId="2" fontId="32" fillId="25" borderId="34" xfId="0" applyNumberFormat="1" applyFont="1" applyFill="1" applyBorder="1" applyAlignment="1">
      <alignment horizontal="center" vertical="center" wrapText="1"/>
    </xf>
    <xf numFmtId="165" fontId="32" fillId="25" borderId="38" xfId="0" applyNumberFormat="1" applyFont="1" applyFill="1" applyBorder="1" applyAlignment="1">
      <alignment horizontal="center" vertical="center" wrapText="1"/>
    </xf>
    <xf numFmtId="165" fontId="32" fillId="25" borderId="39" xfId="0" applyNumberFormat="1" applyFont="1" applyFill="1" applyBorder="1" applyAlignment="1">
      <alignment horizontal="center" vertical="center" wrapText="1"/>
    </xf>
    <xf numFmtId="165" fontId="32" fillId="25" borderId="40" xfId="0" applyNumberFormat="1" applyFont="1" applyFill="1" applyBorder="1" applyAlignment="1">
      <alignment horizontal="center" vertical="center" wrapText="1"/>
    </xf>
    <xf numFmtId="2" fontId="32" fillId="25" borderId="38" xfId="0" applyNumberFormat="1" applyFont="1" applyFill="1" applyBorder="1" applyAlignment="1">
      <alignment horizontal="center" vertical="center" wrapText="1"/>
    </xf>
    <xf numFmtId="2" fontId="32" fillId="25" borderId="39" xfId="0" applyNumberFormat="1" applyFont="1" applyFill="1" applyBorder="1" applyAlignment="1">
      <alignment horizontal="center" vertical="center" wrapText="1"/>
    </xf>
    <xf numFmtId="2" fontId="32" fillId="25" borderId="40" xfId="0" applyNumberFormat="1" applyFont="1" applyFill="1" applyBorder="1" applyAlignment="1">
      <alignment horizontal="center" vertical="center" wrapText="1"/>
    </xf>
    <xf numFmtId="4" fontId="3" fillId="0" borderId="57" xfId="0" applyNumberFormat="1" applyFont="1" applyFill="1" applyBorder="1" applyAlignment="1">
      <alignment horizontal="center" vertical="center"/>
    </xf>
    <xf numFmtId="0" fontId="3" fillId="0" borderId="64" xfId="0" applyFont="1" applyFill="1" applyBorder="1" applyAlignment="1">
      <alignment horizontal="center" vertical="center"/>
    </xf>
    <xf numFmtId="0" fontId="3" fillId="0" borderId="65" xfId="0" applyFont="1" applyFill="1" applyBorder="1" applyAlignment="1">
      <alignment horizontal="center" vertical="center"/>
    </xf>
    <xf numFmtId="0" fontId="3" fillId="0" borderId="63" xfId="0" applyFont="1" applyFill="1" applyBorder="1" applyAlignment="1">
      <alignment horizontal="center" vertical="center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327" t="s">
        <v>53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</row>
    <row r="2" spans="1:14" ht="32.25" customHeight="1" x14ac:dyDescent="0.25">
      <c r="A2" s="329" t="s">
        <v>0</v>
      </c>
      <c r="B2" s="1" t="s">
        <v>1</v>
      </c>
      <c r="C2" s="330" t="s">
        <v>18</v>
      </c>
      <c r="D2" s="331" t="s">
        <v>49</v>
      </c>
      <c r="E2" s="331"/>
      <c r="F2" s="331"/>
      <c r="G2" s="332" t="s">
        <v>58</v>
      </c>
      <c r="H2" s="332"/>
      <c r="I2" s="332"/>
      <c r="J2" s="333" t="s">
        <v>56</v>
      </c>
      <c r="K2" s="334"/>
      <c r="L2" s="335"/>
      <c r="M2" s="336" t="s">
        <v>51</v>
      </c>
      <c r="N2" s="336" t="s">
        <v>52</v>
      </c>
    </row>
    <row r="3" spans="1:14" ht="25.5" x14ac:dyDescent="0.25">
      <c r="A3" s="329"/>
      <c r="B3" s="2" t="s">
        <v>2</v>
      </c>
      <c r="C3" s="330"/>
      <c r="D3" s="3" t="s">
        <v>24</v>
      </c>
      <c r="E3" s="3" t="s">
        <v>25</v>
      </c>
      <c r="F3" s="3" t="s">
        <v>26</v>
      </c>
      <c r="G3" s="3" t="s">
        <v>24</v>
      </c>
      <c r="H3" s="3" t="s">
        <v>25</v>
      </c>
      <c r="I3" s="3" t="s">
        <v>26</v>
      </c>
      <c r="J3" s="3" t="s">
        <v>24</v>
      </c>
      <c r="K3" s="3" t="s">
        <v>25</v>
      </c>
      <c r="L3" s="3" t="s">
        <v>26</v>
      </c>
      <c r="M3" s="337"/>
      <c r="N3" s="337"/>
    </row>
    <row r="4" spans="1:14" x14ac:dyDescent="0.25">
      <c r="A4" s="4" t="s">
        <v>4</v>
      </c>
      <c r="B4" s="5">
        <v>2</v>
      </c>
      <c r="C4" s="6">
        <v>3</v>
      </c>
      <c r="D4" s="6">
        <v>4</v>
      </c>
      <c r="E4" s="5">
        <v>5</v>
      </c>
      <c r="F4" s="6">
        <v>6</v>
      </c>
      <c r="G4" s="6">
        <v>7</v>
      </c>
      <c r="H4" s="6">
        <v>8</v>
      </c>
      <c r="I4" s="6">
        <v>9</v>
      </c>
      <c r="J4" s="6">
        <v>10</v>
      </c>
      <c r="K4" s="6">
        <v>11</v>
      </c>
      <c r="L4" s="6">
        <v>12</v>
      </c>
      <c r="M4" s="6">
        <v>13</v>
      </c>
      <c r="N4" s="6">
        <v>14</v>
      </c>
    </row>
    <row r="5" spans="1:14" ht="70.5" customHeight="1" x14ac:dyDescent="0.25">
      <c r="A5" s="7">
        <v>1</v>
      </c>
      <c r="B5" s="326" t="s">
        <v>54</v>
      </c>
      <c r="C5" s="326"/>
      <c r="D5" s="8">
        <f>SUM(D6:D7)</f>
        <v>9048313</v>
      </c>
      <c r="E5" s="8">
        <f>SUM(E6:E7)</f>
        <v>0</v>
      </c>
      <c r="F5" s="8">
        <f t="shared" ref="F5" si="0">SUM(F6:F7)</f>
        <v>9048313</v>
      </c>
      <c r="G5" s="8">
        <f>SUM(G6:G7)</f>
        <v>3127240</v>
      </c>
      <c r="H5" s="8">
        <f>SUM(H6:H7)</f>
        <v>0</v>
      </c>
      <c r="I5" s="8">
        <f>SUM(I6:I7)</f>
        <v>3127240</v>
      </c>
      <c r="J5" s="8">
        <f>G5/D5*100</f>
        <v>34.561580705707243</v>
      </c>
      <c r="K5" s="8">
        <v>0</v>
      </c>
      <c r="L5" s="8">
        <f>I5/F5*100</f>
        <v>34.561580705707243</v>
      </c>
      <c r="M5" s="12">
        <f>SUM(M6:M7)</f>
        <v>9048313</v>
      </c>
      <c r="N5" s="8">
        <f>M5/D5*100</f>
        <v>100</v>
      </c>
    </row>
    <row r="6" spans="1:14" ht="58.5" customHeight="1" x14ac:dyDescent="0.25">
      <c r="A6" s="9" t="s">
        <v>6</v>
      </c>
      <c r="B6" s="10" t="s">
        <v>21</v>
      </c>
      <c r="C6" s="10" t="s">
        <v>57</v>
      </c>
      <c r="D6" s="10">
        <f t="shared" ref="D6:D7" si="1">E6+F6</f>
        <v>24540</v>
      </c>
      <c r="E6" s="10">
        <v>0</v>
      </c>
      <c r="F6" s="10">
        <v>24540</v>
      </c>
      <c r="G6" s="10">
        <f>H6+I6</f>
        <v>0</v>
      </c>
      <c r="H6" s="10">
        <v>0</v>
      </c>
      <c r="I6" s="10">
        <v>0</v>
      </c>
      <c r="J6" s="11">
        <f>G6/D6*100</f>
        <v>0</v>
      </c>
      <c r="K6" s="11">
        <v>0</v>
      </c>
      <c r="L6" s="11">
        <f>I6/F6*100</f>
        <v>0</v>
      </c>
      <c r="M6" s="13">
        <f>F6</f>
        <v>24540</v>
      </c>
      <c r="N6" s="11">
        <f>M6/D6*100</f>
        <v>100</v>
      </c>
    </row>
    <row r="7" spans="1:14" ht="34.5" customHeight="1" x14ac:dyDescent="0.25">
      <c r="A7" s="9" t="s">
        <v>7</v>
      </c>
      <c r="B7" s="10" t="s">
        <v>55</v>
      </c>
      <c r="C7" s="10" t="s">
        <v>57</v>
      </c>
      <c r="D7" s="10">
        <f t="shared" si="1"/>
        <v>9023773</v>
      </c>
      <c r="E7" s="10">
        <v>0</v>
      </c>
      <c r="F7" s="10">
        <v>9023773</v>
      </c>
      <c r="G7" s="10">
        <f t="shared" ref="G7" si="2">H7+I7</f>
        <v>3127240</v>
      </c>
      <c r="H7" s="10">
        <v>0</v>
      </c>
      <c r="I7" s="10">
        <v>3127240</v>
      </c>
      <c r="J7" s="11">
        <f>G7/D7*100</f>
        <v>34.655570347348053</v>
      </c>
      <c r="K7" s="11">
        <v>0</v>
      </c>
      <c r="L7" s="11">
        <f>I7/F7*100</f>
        <v>34.655570347348053</v>
      </c>
      <c r="M7" s="13">
        <f>F7</f>
        <v>9023773</v>
      </c>
      <c r="N7" s="11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345" t="s">
        <v>0</v>
      </c>
      <c r="B1" s="17" t="s">
        <v>1</v>
      </c>
      <c r="C1" s="346" t="s">
        <v>18</v>
      </c>
      <c r="D1" s="347" t="s">
        <v>77</v>
      </c>
      <c r="E1" s="347"/>
      <c r="F1" s="347"/>
      <c r="G1" s="347"/>
      <c r="H1" s="347" t="s">
        <v>78</v>
      </c>
      <c r="I1" s="347"/>
      <c r="J1" s="347"/>
      <c r="K1" s="347"/>
      <c r="L1" s="348" t="s">
        <v>88</v>
      </c>
      <c r="M1" s="349"/>
      <c r="N1" s="349"/>
      <c r="O1" s="350"/>
      <c r="P1" s="342" t="s">
        <v>79</v>
      </c>
      <c r="Q1" s="342"/>
      <c r="R1" s="342"/>
      <c r="S1" s="342"/>
      <c r="T1" s="342" t="s">
        <v>80</v>
      </c>
      <c r="U1" s="343"/>
      <c r="V1" s="343"/>
      <c r="W1" s="343"/>
    </row>
    <row r="2" spans="1:23" ht="22.5" x14ac:dyDescent="0.25">
      <c r="A2" s="345"/>
      <c r="B2" s="17" t="s">
        <v>2</v>
      </c>
      <c r="C2" s="346"/>
      <c r="D2" s="18" t="s">
        <v>24</v>
      </c>
      <c r="E2" s="18" t="s">
        <v>25</v>
      </c>
      <c r="F2" s="18" t="s">
        <v>59</v>
      </c>
      <c r="G2" s="18" t="s">
        <v>26</v>
      </c>
      <c r="H2" s="18" t="s">
        <v>24</v>
      </c>
      <c r="I2" s="18" t="s">
        <v>25</v>
      </c>
      <c r="J2" s="18" t="s">
        <v>59</v>
      </c>
      <c r="K2" s="18" t="s">
        <v>26</v>
      </c>
      <c r="L2" s="18" t="s">
        <v>24</v>
      </c>
      <c r="M2" s="18" t="s">
        <v>25</v>
      </c>
      <c r="N2" s="18" t="s">
        <v>59</v>
      </c>
      <c r="O2" s="18" t="s">
        <v>26</v>
      </c>
      <c r="P2" s="18" t="s">
        <v>24</v>
      </c>
      <c r="Q2" s="18" t="s">
        <v>25</v>
      </c>
      <c r="R2" s="18" t="s">
        <v>59</v>
      </c>
      <c r="S2" s="18" t="s">
        <v>26</v>
      </c>
      <c r="T2" s="18" t="s">
        <v>24</v>
      </c>
      <c r="U2" s="19" t="s">
        <v>25</v>
      </c>
      <c r="V2" s="18" t="s">
        <v>59</v>
      </c>
      <c r="W2" s="18" t="s">
        <v>26</v>
      </c>
    </row>
    <row r="3" spans="1:23" x14ac:dyDescent="0.25">
      <c r="A3" s="15" t="s">
        <v>4</v>
      </c>
      <c r="B3" s="15" t="s">
        <v>14</v>
      </c>
      <c r="C3" s="15" t="s">
        <v>28</v>
      </c>
      <c r="D3" s="15" t="s">
        <v>30</v>
      </c>
      <c r="E3" s="15" t="s">
        <v>16</v>
      </c>
      <c r="F3" s="15" t="s">
        <v>31</v>
      </c>
      <c r="G3" s="15" t="s">
        <v>31</v>
      </c>
      <c r="H3" s="15" t="s">
        <v>39</v>
      </c>
      <c r="I3" s="15" t="s">
        <v>32</v>
      </c>
      <c r="J3" s="15" t="s">
        <v>33</v>
      </c>
      <c r="K3" s="15" t="s">
        <v>34</v>
      </c>
      <c r="L3" s="15" t="s">
        <v>35</v>
      </c>
      <c r="M3" s="15" t="s">
        <v>36</v>
      </c>
      <c r="N3" s="15" t="s">
        <v>37</v>
      </c>
      <c r="O3" s="15" t="s">
        <v>38</v>
      </c>
      <c r="P3" s="15" t="s">
        <v>17</v>
      </c>
      <c r="Q3" s="15" t="s">
        <v>32</v>
      </c>
      <c r="R3" s="15" t="s">
        <v>76</v>
      </c>
      <c r="S3" s="15" t="s">
        <v>33</v>
      </c>
      <c r="T3" s="15" t="s">
        <v>34</v>
      </c>
      <c r="U3" s="15" t="s">
        <v>81</v>
      </c>
      <c r="V3" s="15" t="s">
        <v>69</v>
      </c>
      <c r="W3" s="15" t="s">
        <v>75</v>
      </c>
    </row>
    <row r="4" spans="1:23" x14ac:dyDescent="0.25">
      <c r="A4" s="344" t="s">
        <v>27</v>
      </c>
      <c r="B4" s="344"/>
      <c r="C4" s="344"/>
      <c r="D4" s="20">
        <f>D5+D7+D10+D12+D14</f>
        <v>184652.19499999998</v>
      </c>
      <c r="E4" s="20">
        <f t="shared" ref="E4:S4" si="0">E5+E7+E10+E12+E14</f>
        <v>157039.4</v>
      </c>
      <c r="F4" s="20">
        <f t="shared" si="0"/>
        <v>0</v>
      </c>
      <c r="G4" s="20">
        <f t="shared" si="0"/>
        <v>27612.795000000002</v>
      </c>
      <c r="H4" s="20">
        <f t="shared" si="0"/>
        <v>165482.53099999999</v>
      </c>
      <c r="I4" s="20">
        <f t="shared" si="0"/>
        <v>28216.291000000005</v>
      </c>
      <c r="J4" s="20">
        <f t="shared" si="0"/>
        <v>0</v>
      </c>
      <c r="K4" s="20">
        <f t="shared" si="0"/>
        <v>19077.455999999998</v>
      </c>
      <c r="L4" s="20">
        <f t="shared" si="0"/>
        <v>7375.1418100000001</v>
      </c>
      <c r="M4" s="20">
        <f t="shared" si="0"/>
        <v>0</v>
      </c>
      <c r="N4" s="20">
        <f t="shared" si="0"/>
        <v>0</v>
      </c>
      <c r="O4" s="20">
        <f t="shared" si="0"/>
        <v>7375.1418100000001</v>
      </c>
      <c r="P4" s="20">
        <f t="shared" si="0"/>
        <v>82223.705759999983</v>
      </c>
      <c r="Q4" s="20">
        <f t="shared" si="0"/>
        <v>66038.538280000008</v>
      </c>
      <c r="R4" s="20">
        <f t="shared" si="0"/>
        <v>0</v>
      </c>
      <c r="S4" s="20">
        <f t="shared" si="0"/>
        <v>16185.16748</v>
      </c>
      <c r="T4" s="20">
        <f>P4/D4*100</f>
        <v>44.528962008818787</v>
      </c>
      <c r="U4" s="20">
        <f t="shared" ref="U4:W16" si="1">Q4/E4*100</f>
        <v>42.052210005896619</v>
      </c>
      <c r="V4" s="20"/>
      <c r="W4" s="20">
        <f t="shared" si="1"/>
        <v>58.614738131362657</v>
      </c>
    </row>
    <row r="5" spans="1:23" s="30" customFormat="1" ht="34.5" customHeight="1" x14ac:dyDescent="0.25">
      <c r="A5" s="21">
        <v>1</v>
      </c>
      <c r="B5" s="326" t="s">
        <v>10</v>
      </c>
      <c r="C5" s="326"/>
      <c r="D5" s="20">
        <f>D6</f>
        <v>26153.7</v>
      </c>
      <c r="E5" s="20">
        <f t="shared" ref="E5:S5" si="2">E6</f>
        <v>24846</v>
      </c>
      <c r="F5" s="20">
        <f t="shared" si="2"/>
        <v>0</v>
      </c>
      <c r="G5" s="20">
        <f t="shared" si="2"/>
        <v>1307.7</v>
      </c>
      <c r="H5" s="20">
        <f t="shared" si="2"/>
        <v>0</v>
      </c>
      <c r="I5" s="20">
        <f t="shared" si="2"/>
        <v>0</v>
      </c>
      <c r="J5" s="20">
        <f t="shared" si="2"/>
        <v>0</v>
      </c>
      <c r="K5" s="20">
        <f t="shared" si="2"/>
        <v>0</v>
      </c>
      <c r="L5" s="20">
        <f t="shared" si="2"/>
        <v>0</v>
      </c>
      <c r="M5" s="20">
        <f t="shared" si="2"/>
        <v>0</v>
      </c>
      <c r="N5" s="20">
        <f t="shared" si="2"/>
        <v>0</v>
      </c>
      <c r="O5" s="20">
        <f t="shared" si="2"/>
        <v>0</v>
      </c>
      <c r="P5" s="20">
        <f t="shared" si="2"/>
        <v>0</v>
      </c>
      <c r="Q5" s="20">
        <f t="shared" si="2"/>
        <v>0</v>
      </c>
      <c r="R5" s="20">
        <f t="shared" si="2"/>
        <v>0</v>
      </c>
      <c r="S5" s="20">
        <f t="shared" si="2"/>
        <v>0</v>
      </c>
      <c r="T5" s="20">
        <f t="shared" ref="T5:U18" si="3">P5/D5*100</f>
        <v>0</v>
      </c>
      <c r="U5" s="20">
        <f t="shared" si="1"/>
        <v>0</v>
      </c>
      <c r="V5" s="20"/>
      <c r="W5" s="20">
        <f t="shared" si="1"/>
        <v>0</v>
      </c>
    </row>
    <row r="6" spans="1:23" s="30" customFormat="1" x14ac:dyDescent="0.25">
      <c r="A6" s="22" t="s">
        <v>7</v>
      </c>
      <c r="B6" s="23" t="s">
        <v>68</v>
      </c>
      <c r="C6" s="1" t="s">
        <v>73</v>
      </c>
      <c r="D6" s="24">
        <f t="shared" ref="D6" si="4">E6+G6</f>
        <v>26153.7</v>
      </c>
      <c r="E6" s="24">
        <v>24846</v>
      </c>
      <c r="F6" s="24">
        <v>0</v>
      </c>
      <c r="G6" s="24">
        <v>1307.7</v>
      </c>
      <c r="H6" s="24">
        <f>I6+J6+K6</f>
        <v>0</v>
      </c>
      <c r="I6" s="24">
        <v>0</v>
      </c>
      <c r="J6" s="24">
        <v>0</v>
      </c>
      <c r="K6" s="24">
        <v>0</v>
      </c>
      <c r="L6" s="24">
        <f t="shared" ref="L6" si="5">M6+O6</f>
        <v>0</v>
      </c>
      <c r="M6" s="24">
        <v>0</v>
      </c>
      <c r="N6" s="24">
        <v>0</v>
      </c>
      <c r="O6" s="24">
        <f>S6</f>
        <v>0</v>
      </c>
      <c r="P6" s="24">
        <f>Q6+R6+S6</f>
        <v>0</v>
      </c>
      <c r="Q6" s="24">
        <v>0</v>
      </c>
      <c r="R6" s="24">
        <v>0</v>
      </c>
      <c r="S6" s="24">
        <v>0</v>
      </c>
      <c r="T6" s="24">
        <f t="shared" si="3"/>
        <v>0</v>
      </c>
      <c r="U6" s="24">
        <f t="shared" si="1"/>
        <v>0</v>
      </c>
      <c r="V6" s="24"/>
      <c r="W6" s="24">
        <f t="shared" si="1"/>
        <v>0</v>
      </c>
    </row>
    <row r="7" spans="1:23" ht="37.5" customHeight="1" x14ac:dyDescent="0.25">
      <c r="A7" s="21" t="s">
        <v>14</v>
      </c>
      <c r="B7" s="326" t="s">
        <v>82</v>
      </c>
      <c r="C7" s="326"/>
      <c r="D7" s="20">
        <f>E7+F7+G7</f>
        <v>94522.269</v>
      </c>
      <c r="E7" s="20">
        <f>E8+E9</f>
        <v>89702.2</v>
      </c>
      <c r="F7" s="20">
        <f t="shared" ref="F7:G7" si="6">F8+F9</f>
        <v>0</v>
      </c>
      <c r="G7" s="20">
        <f t="shared" si="6"/>
        <v>4820.0689999999995</v>
      </c>
      <c r="H7" s="27">
        <f t="shared" ref="H7:H12" si="7">H8+H9+H10+H11</f>
        <v>80586.006999999998</v>
      </c>
      <c r="I7" s="26">
        <v>0</v>
      </c>
      <c r="J7" s="26">
        <v>0</v>
      </c>
      <c r="K7" s="26">
        <v>0</v>
      </c>
      <c r="L7" s="20">
        <f>M7+N7+O7</f>
        <v>1960.5039999999999</v>
      </c>
      <c r="M7" s="20">
        <f>M8+M9</f>
        <v>0</v>
      </c>
      <c r="N7" s="20">
        <f t="shared" ref="N7" si="8">N8+N9</f>
        <v>0</v>
      </c>
      <c r="O7" s="20">
        <f t="shared" ref="O7:O12" si="9">S7</f>
        <v>1960.5039999999999</v>
      </c>
      <c r="P7" s="20">
        <f t="shared" ref="P7:P18" si="10">Q7+S7</f>
        <v>39209.203999999998</v>
      </c>
      <c r="Q7" s="20">
        <f>Q8+Q9</f>
        <v>37248.699999999997</v>
      </c>
      <c r="R7" s="20">
        <f t="shared" ref="R7:S7" si="11">R8+R9</f>
        <v>0</v>
      </c>
      <c r="S7" s="20">
        <f t="shared" si="11"/>
        <v>1960.5039999999999</v>
      </c>
      <c r="T7" s="20">
        <f t="shared" si="3"/>
        <v>41.481446028342802</v>
      </c>
      <c r="U7" s="20">
        <f t="shared" si="1"/>
        <v>41.524845544479398</v>
      </c>
      <c r="V7" s="20">
        <v>0</v>
      </c>
      <c r="W7" s="20">
        <f t="shared" si="1"/>
        <v>40.673774587044299</v>
      </c>
    </row>
    <row r="8" spans="1:23" ht="25.5" x14ac:dyDescent="0.25">
      <c r="A8" s="22" t="s">
        <v>8</v>
      </c>
      <c r="B8" s="25" t="s">
        <v>83</v>
      </c>
      <c r="C8" s="1" t="s">
        <v>73</v>
      </c>
      <c r="D8" s="28">
        <f>SUM(E8:G8)</f>
        <v>55313.065000000002</v>
      </c>
      <c r="E8" s="28">
        <v>52453.5</v>
      </c>
      <c r="F8" s="28">
        <v>0</v>
      </c>
      <c r="G8" s="28">
        <f>2760.7+98.865</f>
        <v>2859.5649999999996</v>
      </c>
      <c r="H8" s="28">
        <v>11086.165000000001</v>
      </c>
      <c r="I8" s="28">
        <v>10437.94</v>
      </c>
      <c r="J8" s="28">
        <v>0</v>
      </c>
      <c r="K8" s="28">
        <f>549.36+98.865</f>
        <v>648.22500000000002</v>
      </c>
      <c r="L8" s="28">
        <f t="shared" ref="L8:L9" si="12">M8+O8</f>
        <v>0</v>
      </c>
      <c r="M8" s="28">
        <v>0</v>
      </c>
      <c r="N8" s="28">
        <v>0</v>
      </c>
      <c r="O8" s="24">
        <v>0</v>
      </c>
      <c r="P8" s="24">
        <f t="shared" si="10"/>
        <v>0</v>
      </c>
      <c r="Q8" s="28">
        <v>0</v>
      </c>
      <c r="R8" s="28">
        <v>0</v>
      </c>
      <c r="S8" s="28">
        <v>0</v>
      </c>
      <c r="T8" s="24">
        <f t="shared" si="3"/>
        <v>0</v>
      </c>
      <c r="U8" s="24">
        <f t="shared" si="1"/>
        <v>0</v>
      </c>
      <c r="V8" s="24">
        <v>0</v>
      </c>
      <c r="W8" s="24">
        <f t="shared" si="1"/>
        <v>0</v>
      </c>
    </row>
    <row r="9" spans="1:23" s="33" customFormat="1" ht="38.25" x14ac:dyDescent="0.25">
      <c r="A9" s="22" t="s">
        <v>9</v>
      </c>
      <c r="B9" s="25" t="s">
        <v>84</v>
      </c>
      <c r="C9" s="1" t="s">
        <v>73</v>
      </c>
      <c r="D9" s="28">
        <f>SUM(E9:G9)</f>
        <v>39209.203999999998</v>
      </c>
      <c r="E9" s="28">
        <v>37248.699999999997</v>
      </c>
      <c r="F9" s="28">
        <v>0</v>
      </c>
      <c r="G9" s="28">
        <v>1960.5039999999999</v>
      </c>
      <c r="H9" s="28">
        <v>48966.2</v>
      </c>
      <c r="I9" s="28">
        <v>37248.699999999997</v>
      </c>
      <c r="J9" s="28">
        <v>0</v>
      </c>
      <c r="K9" s="28">
        <v>1960.5039999999999</v>
      </c>
      <c r="L9" s="31">
        <f t="shared" si="12"/>
        <v>0</v>
      </c>
      <c r="M9" s="31">
        <v>0</v>
      </c>
      <c r="N9" s="31">
        <v>0</v>
      </c>
      <c r="O9" s="32">
        <v>0</v>
      </c>
      <c r="P9" s="28">
        <f t="shared" si="10"/>
        <v>39209.203999999998</v>
      </c>
      <c r="Q9" s="28">
        <v>37248.699999999997</v>
      </c>
      <c r="R9" s="28">
        <v>0</v>
      </c>
      <c r="S9" s="28">
        <v>1960.5039999999999</v>
      </c>
      <c r="T9" s="28">
        <f t="shared" si="3"/>
        <v>100</v>
      </c>
      <c r="U9" s="28">
        <f t="shared" si="1"/>
        <v>100</v>
      </c>
      <c r="V9" s="28">
        <v>0</v>
      </c>
      <c r="W9" s="28">
        <f t="shared" si="1"/>
        <v>100</v>
      </c>
    </row>
    <row r="10" spans="1:23" s="33" customFormat="1" ht="33" customHeight="1" x14ac:dyDescent="0.25">
      <c r="A10" s="35" t="s">
        <v>28</v>
      </c>
      <c r="B10" s="14" t="s">
        <v>11</v>
      </c>
      <c r="C10" s="14"/>
      <c r="D10" s="27">
        <f>D11</f>
        <v>10266.821</v>
      </c>
      <c r="E10" s="27">
        <f t="shared" ref="E10:W10" si="13">E11</f>
        <v>0</v>
      </c>
      <c r="F10" s="27">
        <f t="shared" si="13"/>
        <v>0</v>
      </c>
      <c r="G10" s="27">
        <f t="shared" si="13"/>
        <v>10266.821</v>
      </c>
      <c r="H10" s="27">
        <f t="shared" si="13"/>
        <v>10266.821</v>
      </c>
      <c r="I10" s="27">
        <f t="shared" si="13"/>
        <v>0</v>
      </c>
      <c r="J10" s="27">
        <f t="shared" si="13"/>
        <v>0</v>
      </c>
      <c r="K10" s="27">
        <f t="shared" si="13"/>
        <v>10266.821</v>
      </c>
      <c r="L10" s="27">
        <f t="shared" si="13"/>
        <v>4923.6239999999998</v>
      </c>
      <c r="M10" s="27">
        <f t="shared" si="13"/>
        <v>0</v>
      </c>
      <c r="N10" s="27">
        <f t="shared" si="13"/>
        <v>0</v>
      </c>
      <c r="O10" s="27">
        <f t="shared" si="13"/>
        <v>4923.6239999999998</v>
      </c>
      <c r="P10" s="27">
        <f t="shared" si="13"/>
        <v>4923.6239999999998</v>
      </c>
      <c r="Q10" s="27">
        <f t="shared" si="13"/>
        <v>0</v>
      </c>
      <c r="R10" s="27">
        <f t="shared" si="13"/>
        <v>0</v>
      </c>
      <c r="S10" s="27">
        <f t="shared" si="13"/>
        <v>4923.6239999999998</v>
      </c>
      <c r="T10" s="27">
        <f t="shared" si="13"/>
        <v>47.956655716506596</v>
      </c>
      <c r="U10" s="27"/>
      <c r="V10" s="27"/>
      <c r="W10" s="27">
        <f t="shared" si="13"/>
        <v>47.956655716506596</v>
      </c>
    </row>
    <row r="11" spans="1:23" s="33" customFormat="1" ht="25.5" x14ac:dyDescent="0.25">
      <c r="A11" s="16" t="s">
        <v>85</v>
      </c>
      <c r="B11" s="25" t="s">
        <v>86</v>
      </c>
      <c r="C11" s="25"/>
      <c r="D11" s="28">
        <f t="shared" ref="D11" si="14">E11+G11</f>
        <v>10266.821</v>
      </c>
      <c r="E11" s="28">
        <v>0</v>
      </c>
      <c r="F11" s="28">
        <v>0</v>
      </c>
      <c r="G11" s="28">
        <v>10266.821</v>
      </c>
      <c r="H11" s="28">
        <f>J11+K11</f>
        <v>10266.821</v>
      </c>
      <c r="I11" s="28">
        <v>0</v>
      </c>
      <c r="J11" s="28">
        <v>0</v>
      </c>
      <c r="K11" s="28">
        <v>10266.821</v>
      </c>
      <c r="L11" s="28">
        <f t="shared" ref="L11" si="15">M11+O11</f>
        <v>4923.6239999999998</v>
      </c>
      <c r="M11" s="28">
        <v>0</v>
      </c>
      <c r="N11" s="28">
        <v>0</v>
      </c>
      <c r="O11" s="28">
        <f t="shared" si="9"/>
        <v>4923.6239999999998</v>
      </c>
      <c r="P11" s="28">
        <f t="shared" si="10"/>
        <v>4923.6239999999998</v>
      </c>
      <c r="Q11" s="28">
        <v>0</v>
      </c>
      <c r="R11" s="28">
        <v>0</v>
      </c>
      <c r="S11" s="28">
        <v>4923.6239999999998</v>
      </c>
      <c r="T11" s="28">
        <f t="shared" si="3"/>
        <v>47.956655716506596</v>
      </c>
      <c r="U11" s="28"/>
      <c r="V11" s="28"/>
      <c r="W11" s="28">
        <f t="shared" si="1"/>
        <v>47.956655716506596</v>
      </c>
    </row>
    <row r="12" spans="1:23" s="34" customFormat="1" ht="27.75" customHeight="1" x14ac:dyDescent="0.25">
      <c r="A12" s="21" t="s">
        <v>28</v>
      </c>
      <c r="B12" s="326" t="s">
        <v>12</v>
      </c>
      <c r="C12" s="326"/>
      <c r="D12" s="20">
        <f>E12+F12+G12</f>
        <v>3100.0950000000003</v>
      </c>
      <c r="E12" s="20">
        <f>E13</f>
        <v>2574</v>
      </c>
      <c r="F12" s="20">
        <f>F13</f>
        <v>0</v>
      </c>
      <c r="G12" s="20">
        <f>G13</f>
        <v>526.09500000000003</v>
      </c>
      <c r="H12" s="27">
        <f t="shared" si="7"/>
        <v>48093.157000000007</v>
      </c>
      <c r="I12" s="20"/>
      <c r="J12" s="20"/>
      <c r="K12" s="20"/>
      <c r="L12" s="20">
        <f>M12+N12+O12</f>
        <v>491.01380999999998</v>
      </c>
      <c r="M12" s="20">
        <f>M13</f>
        <v>0</v>
      </c>
      <c r="N12" s="20">
        <f t="shared" ref="N12" si="16">N13</f>
        <v>0</v>
      </c>
      <c r="O12" s="24">
        <f t="shared" si="9"/>
        <v>491.01380999999998</v>
      </c>
      <c r="P12" s="20">
        <f t="shared" si="10"/>
        <v>2807.3417100000001</v>
      </c>
      <c r="Q12" s="20">
        <f>Q13</f>
        <v>2316.3279000000002</v>
      </c>
      <c r="R12" s="20">
        <f t="shared" ref="R12:S12" si="17">R13</f>
        <v>0</v>
      </c>
      <c r="S12" s="20">
        <f t="shared" si="17"/>
        <v>491.01380999999998</v>
      </c>
      <c r="T12" s="20">
        <f t="shared" si="3"/>
        <v>90.556634877318274</v>
      </c>
      <c r="U12" s="20">
        <f t="shared" si="1"/>
        <v>89.98942890442892</v>
      </c>
      <c r="V12" s="20"/>
      <c r="W12" s="20">
        <f t="shared" si="1"/>
        <v>93.331776580275417</v>
      </c>
    </row>
    <row r="13" spans="1:23" s="34" customFormat="1" x14ac:dyDescent="0.25">
      <c r="A13" s="22" t="s">
        <v>29</v>
      </c>
      <c r="B13" s="29" t="s">
        <v>15</v>
      </c>
      <c r="C13" s="1" t="s">
        <v>73</v>
      </c>
      <c r="D13" s="24">
        <f>SUM(E13:G13)</f>
        <v>3100.0950000000003</v>
      </c>
      <c r="E13" s="26">
        <v>2574</v>
      </c>
      <c r="F13" s="26">
        <v>0</v>
      </c>
      <c r="G13" s="24">
        <v>526.09500000000003</v>
      </c>
      <c r="H13" s="24">
        <f>I13+J13+K13</f>
        <v>3100.0950000000003</v>
      </c>
      <c r="I13" s="24">
        <v>2574</v>
      </c>
      <c r="J13" s="24">
        <v>0</v>
      </c>
      <c r="K13" s="24">
        <v>526.09500000000003</v>
      </c>
      <c r="L13" s="24">
        <f t="shared" ref="L13" si="18">M13+N13+O13</f>
        <v>491.01380999999998</v>
      </c>
      <c r="M13" s="26">
        <v>0</v>
      </c>
      <c r="N13" s="26">
        <v>0</v>
      </c>
      <c r="O13" s="26">
        <f>S13</f>
        <v>491.01380999999998</v>
      </c>
      <c r="P13" s="24">
        <f t="shared" ref="P13" si="19">Q13+S13</f>
        <v>2807.3417100000001</v>
      </c>
      <c r="Q13" s="24">
        <v>2316.3279000000002</v>
      </c>
      <c r="R13" s="24">
        <v>0</v>
      </c>
      <c r="S13" s="24">
        <v>491.01380999999998</v>
      </c>
      <c r="T13" s="20">
        <f t="shared" si="3"/>
        <v>90.556634877318274</v>
      </c>
      <c r="U13" s="20">
        <f t="shared" si="1"/>
        <v>89.98942890442892</v>
      </c>
      <c r="V13" s="20"/>
      <c r="W13" s="20">
        <f t="shared" si="1"/>
        <v>93.331776580275417</v>
      </c>
    </row>
    <row r="14" spans="1:23" s="33" customFormat="1" ht="28.5" customHeight="1" x14ac:dyDescent="0.25">
      <c r="A14" s="35" t="s">
        <v>17</v>
      </c>
      <c r="B14" s="338" t="s">
        <v>13</v>
      </c>
      <c r="C14" s="339"/>
      <c r="D14" s="27">
        <f>D15+D16+D17+D18</f>
        <v>50609.31</v>
      </c>
      <c r="E14" s="27">
        <f t="shared" ref="E14:S14" si="20">E15+E16+E17+E18</f>
        <v>39917.199999999997</v>
      </c>
      <c r="F14" s="27">
        <f t="shared" si="20"/>
        <v>0</v>
      </c>
      <c r="G14" s="27">
        <f t="shared" si="20"/>
        <v>10692.11</v>
      </c>
      <c r="H14" s="27">
        <f t="shared" si="20"/>
        <v>26536.546000000002</v>
      </c>
      <c r="I14" s="27">
        <f t="shared" si="20"/>
        <v>28216.291000000005</v>
      </c>
      <c r="J14" s="27">
        <f t="shared" si="20"/>
        <v>0</v>
      </c>
      <c r="K14" s="27">
        <f t="shared" si="20"/>
        <v>8810.6349999999984</v>
      </c>
      <c r="L14" s="27">
        <f t="shared" si="20"/>
        <v>0</v>
      </c>
      <c r="M14" s="27">
        <f t="shared" si="20"/>
        <v>0</v>
      </c>
      <c r="N14" s="27">
        <f t="shared" si="20"/>
        <v>0</v>
      </c>
      <c r="O14" s="27">
        <f t="shared" si="20"/>
        <v>0</v>
      </c>
      <c r="P14" s="20">
        <f t="shared" si="10"/>
        <v>35283.536049999995</v>
      </c>
      <c r="Q14" s="27">
        <f t="shared" si="20"/>
        <v>26473.51038</v>
      </c>
      <c r="R14" s="27">
        <f t="shared" si="20"/>
        <v>0</v>
      </c>
      <c r="S14" s="27">
        <f t="shared" si="20"/>
        <v>8810.0256699999991</v>
      </c>
      <c r="T14" s="20">
        <f>P14/D14*100</f>
        <v>69.717480933843987</v>
      </c>
      <c r="U14" s="20">
        <f t="shared" si="1"/>
        <v>66.321060545328834</v>
      </c>
      <c r="V14" s="20">
        <v>0</v>
      </c>
      <c r="W14" s="20">
        <f t="shared" si="1"/>
        <v>82.397446995962426</v>
      </c>
    </row>
    <row r="15" spans="1:23" s="33" customFormat="1" ht="38.25" x14ac:dyDescent="0.25">
      <c r="A15" s="336" t="s">
        <v>20</v>
      </c>
      <c r="B15" s="25" t="s">
        <v>87</v>
      </c>
      <c r="C15" s="1" t="s">
        <v>73</v>
      </c>
      <c r="D15" s="28">
        <f t="shared" ref="D15" si="21">SUM(E15:G15)</f>
        <v>9863.4000000000015</v>
      </c>
      <c r="E15" s="28">
        <v>7382.6</v>
      </c>
      <c r="F15" s="28">
        <v>0</v>
      </c>
      <c r="G15" s="28">
        <v>2480.8000000000002</v>
      </c>
      <c r="H15" s="28">
        <v>9228.2579999999998</v>
      </c>
      <c r="I15" s="28">
        <v>1115.94</v>
      </c>
      <c r="J15" s="28">
        <v>0</v>
      </c>
      <c r="K15" s="28">
        <v>905.38199999999995</v>
      </c>
      <c r="L15" s="28">
        <f t="shared" ref="L15" si="22">M15+O15</f>
        <v>0</v>
      </c>
      <c r="M15" s="28">
        <v>0</v>
      </c>
      <c r="N15" s="28">
        <v>0</v>
      </c>
      <c r="O15" s="28">
        <v>0</v>
      </c>
      <c r="P15" s="28">
        <f t="shared" ref="P15" si="23">Q15+S15</f>
        <v>905.38153999999997</v>
      </c>
      <c r="Q15" s="28">
        <v>0</v>
      </c>
      <c r="R15" s="28">
        <v>0</v>
      </c>
      <c r="S15" s="28">
        <v>905.38153999999997</v>
      </c>
      <c r="T15" s="28">
        <f t="shared" si="3"/>
        <v>9.1792033173145153</v>
      </c>
      <c r="U15" s="28">
        <f t="shared" si="1"/>
        <v>0</v>
      </c>
      <c r="V15" s="28">
        <v>0</v>
      </c>
      <c r="W15" s="28">
        <f t="shared" si="1"/>
        <v>36.495547404063203</v>
      </c>
    </row>
    <row r="16" spans="1:23" s="33" customFormat="1" ht="38.25" x14ac:dyDescent="0.25">
      <c r="A16" s="340"/>
      <c r="B16" s="25" t="s">
        <v>70</v>
      </c>
      <c r="C16" s="1" t="s">
        <v>73</v>
      </c>
      <c r="D16" s="28">
        <f t="shared" ref="D16:D18" si="24">SUM(E16:G16)</f>
        <v>9228.2890000000007</v>
      </c>
      <c r="E16" s="28">
        <v>7382.6</v>
      </c>
      <c r="F16" s="28">
        <v>0</v>
      </c>
      <c r="G16" s="28">
        <v>1845.6890000000001</v>
      </c>
      <c r="H16" s="28">
        <v>9228.2579999999998</v>
      </c>
      <c r="I16" s="28">
        <v>7382.6</v>
      </c>
      <c r="J16" s="28">
        <v>0</v>
      </c>
      <c r="K16" s="28">
        <v>1845.6890000000001</v>
      </c>
      <c r="L16" s="28">
        <f t="shared" ref="L16:L18" si="25">M16+O16</f>
        <v>0</v>
      </c>
      <c r="M16" s="28">
        <v>0</v>
      </c>
      <c r="N16" s="28">
        <v>0</v>
      </c>
      <c r="O16" s="28">
        <v>0</v>
      </c>
      <c r="P16" s="28">
        <f t="shared" si="10"/>
        <v>9228.2885400000014</v>
      </c>
      <c r="Q16" s="28">
        <v>7382.6</v>
      </c>
      <c r="R16" s="28">
        <v>0</v>
      </c>
      <c r="S16" s="28">
        <v>1845.6885400000001</v>
      </c>
      <c r="T16" s="28">
        <f t="shared" si="3"/>
        <v>99.999995015327343</v>
      </c>
      <c r="U16" s="28">
        <f t="shared" si="1"/>
        <v>100</v>
      </c>
      <c r="V16" s="28">
        <v>0</v>
      </c>
      <c r="W16" s="28">
        <f t="shared" si="1"/>
        <v>99.99997507705794</v>
      </c>
    </row>
    <row r="17" spans="1:23" s="33" customFormat="1" ht="38.25" x14ac:dyDescent="0.25">
      <c r="A17" s="340"/>
      <c r="B17" s="25" t="s">
        <v>71</v>
      </c>
      <c r="C17" s="1" t="s">
        <v>73</v>
      </c>
      <c r="D17" s="28">
        <f t="shared" si="24"/>
        <v>3540.8130000000001</v>
      </c>
      <c r="E17" s="28">
        <v>2832.6</v>
      </c>
      <c r="F17" s="28">
        <v>0</v>
      </c>
      <c r="G17" s="28">
        <v>708.21299999999997</v>
      </c>
      <c r="H17" s="28">
        <v>3642.13</v>
      </c>
      <c r="I17" s="28">
        <v>2832.6</v>
      </c>
      <c r="J17" s="28">
        <v>0</v>
      </c>
      <c r="K17" s="28">
        <v>708.21299999999997</v>
      </c>
      <c r="L17" s="28">
        <f t="shared" si="25"/>
        <v>0</v>
      </c>
      <c r="M17" s="28">
        <v>0</v>
      </c>
      <c r="N17" s="28">
        <v>0</v>
      </c>
      <c r="O17" s="28">
        <v>0</v>
      </c>
      <c r="P17" s="28">
        <f t="shared" si="10"/>
        <v>2913.3654099999999</v>
      </c>
      <c r="Q17" s="28">
        <v>2205.75992</v>
      </c>
      <c r="R17" s="28">
        <v>0</v>
      </c>
      <c r="S17" s="28">
        <v>707.60549000000003</v>
      </c>
      <c r="T17" s="28">
        <f t="shared" si="3"/>
        <v>82.279561501835872</v>
      </c>
      <c r="U17" s="28">
        <f t="shared" si="3"/>
        <v>77.870504836545933</v>
      </c>
      <c r="V17" s="28">
        <v>0</v>
      </c>
      <c r="W17" s="28">
        <f t="shared" ref="W17:W18" si="26">S17/G17*100</f>
        <v>99.914219309727443</v>
      </c>
    </row>
    <row r="18" spans="1:23" s="33" customFormat="1" ht="25.5" x14ac:dyDescent="0.25">
      <c r="A18" s="341"/>
      <c r="B18" s="25" t="s">
        <v>72</v>
      </c>
      <c r="C18" s="1" t="s">
        <v>73</v>
      </c>
      <c r="D18" s="28">
        <f t="shared" si="24"/>
        <v>27976.808000000001</v>
      </c>
      <c r="E18" s="28">
        <v>22319.4</v>
      </c>
      <c r="F18" s="28">
        <v>0</v>
      </c>
      <c r="G18" s="28">
        <f>5579.9+77.508</f>
        <v>5657.4079999999994</v>
      </c>
      <c r="H18" s="28">
        <v>4437.8999999999996</v>
      </c>
      <c r="I18" s="28">
        <v>16885.151000000002</v>
      </c>
      <c r="J18" s="28">
        <v>0</v>
      </c>
      <c r="K18" s="28">
        <v>5351.3509999999997</v>
      </c>
      <c r="L18" s="28">
        <f t="shared" si="25"/>
        <v>0</v>
      </c>
      <c r="M18" s="28">
        <v>0</v>
      </c>
      <c r="N18" s="28">
        <v>0</v>
      </c>
      <c r="O18" s="28">
        <v>0</v>
      </c>
      <c r="P18" s="28">
        <f t="shared" si="10"/>
        <v>22236.50056</v>
      </c>
      <c r="Q18" s="28">
        <v>16885.150460000001</v>
      </c>
      <c r="R18" s="28">
        <v>0</v>
      </c>
      <c r="S18" s="28">
        <v>5351.3500999999997</v>
      </c>
      <c r="T18" s="28">
        <f t="shared" si="3"/>
        <v>79.481907156813605</v>
      </c>
      <c r="U18" s="28">
        <f t="shared" si="3"/>
        <v>75.652349346308583</v>
      </c>
      <c r="V18" s="28">
        <v>0</v>
      </c>
      <c r="W18" s="28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9"/>
  <sheetViews>
    <sheetView tabSelected="1" zoomScale="70" zoomScaleNormal="70" zoomScaleSheetLayoutView="55" workbookViewId="0">
      <pane ySplit="4" topLeftCell="A5" activePane="bottomLeft" state="frozen"/>
      <selection pane="bottomLeft" activeCell="C65" sqref="C65"/>
    </sheetView>
  </sheetViews>
  <sheetFormatPr defaultRowHeight="18.75" x14ac:dyDescent="0.3"/>
  <cols>
    <col min="1" max="1" width="11.140625" style="39" customWidth="1"/>
    <col min="2" max="2" width="19.28515625" style="55" hidden="1" customWidth="1"/>
    <col min="3" max="3" width="80.28515625" style="40" customWidth="1"/>
    <col min="4" max="4" width="13.140625" style="41" customWidth="1"/>
    <col min="5" max="6" width="22.42578125" style="42" hidden="1" customWidth="1"/>
    <col min="7" max="7" width="19.5703125" style="42" hidden="1" customWidth="1"/>
    <col min="8" max="8" width="22.5703125" style="42" hidden="1" customWidth="1"/>
    <col min="9" max="9" width="22.42578125" style="41" customWidth="1"/>
    <col min="10" max="11" width="22.85546875" style="41" customWidth="1"/>
    <col min="12" max="12" width="23.5703125" style="41" customWidth="1"/>
    <col min="13" max="13" width="23.5703125" style="43" customWidth="1"/>
    <col min="14" max="14" width="22.85546875" style="43" customWidth="1"/>
    <col min="15" max="15" width="19.42578125" style="43" customWidth="1"/>
    <col min="16" max="16" width="20.42578125" style="43" customWidth="1"/>
    <col min="17" max="17" width="9.42578125" style="43" hidden="1" customWidth="1"/>
    <col min="18" max="19" width="12.5703125" style="43" hidden="1" customWidth="1"/>
    <col min="20" max="20" width="11.5703125" style="43" hidden="1" customWidth="1"/>
    <col min="21" max="21" width="10.140625" style="43" customWidth="1"/>
    <col min="22" max="22" width="13" style="43" customWidth="1"/>
    <col min="23" max="23" width="15.85546875" style="43" customWidth="1"/>
    <col min="24" max="24" width="14.7109375" style="43" customWidth="1"/>
    <col min="25" max="26" width="9.140625" style="41" customWidth="1"/>
    <col min="27" max="16384" width="9.140625" style="41"/>
  </cols>
  <sheetData>
    <row r="1" spans="1:24" s="36" customFormat="1" ht="45" customHeight="1" thickBot="1" x14ac:dyDescent="0.35">
      <c r="A1" s="351" t="s">
        <v>89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  <c r="R1" s="351"/>
      <c r="S1" s="351"/>
      <c r="T1" s="351"/>
      <c r="U1" s="351"/>
      <c r="V1" s="351"/>
      <c r="W1" s="351"/>
      <c r="X1" s="351"/>
    </row>
    <row r="2" spans="1:24" s="37" customFormat="1" ht="41.25" customHeight="1" x14ac:dyDescent="0.3">
      <c r="A2" s="356" t="s">
        <v>0</v>
      </c>
      <c r="B2" s="56" t="s">
        <v>133</v>
      </c>
      <c r="C2" s="120" t="s">
        <v>1</v>
      </c>
      <c r="D2" s="358" t="s">
        <v>18</v>
      </c>
      <c r="E2" s="360" t="s">
        <v>202</v>
      </c>
      <c r="F2" s="361"/>
      <c r="G2" s="361"/>
      <c r="H2" s="362"/>
      <c r="I2" s="363" t="s">
        <v>119</v>
      </c>
      <c r="J2" s="364"/>
      <c r="K2" s="364"/>
      <c r="L2" s="365"/>
      <c r="M2" s="366" t="s">
        <v>203</v>
      </c>
      <c r="N2" s="367"/>
      <c r="O2" s="367"/>
      <c r="P2" s="368"/>
      <c r="Q2" s="369" t="s">
        <v>200</v>
      </c>
      <c r="R2" s="370"/>
      <c r="S2" s="370"/>
      <c r="T2" s="371"/>
      <c r="U2" s="372" t="s">
        <v>164</v>
      </c>
      <c r="V2" s="373"/>
      <c r="W2" s="373"/>
      <c r="X2" s="374"/>
    </row>
    <row r="3" spans="1:24" s="37" customFormat="1" ht="57.75" customHeight="1" x14ac:dyDescent="0.3">
      <c r="A3" s="357"/>
      <c r="B3" s="57"/>
      <c r="C3" s="121" t="s">
        <v>2</v>
      </c>
      <c r="D3" s="359"/>
      <c r="E3" s="58" t="s">
        <v>24</v>
      </c>
      <c r="F3" s="59" t="s">
        <v>25</v>
      </c>
      <c r="G3" s="59" t="s">
        <v>59</v>
      </c>
      <c r="H3" s="60" t="s">
        <v>26</v>
      </c>
      <c r="I3" s="61" t="s">
        <v>24</v>
      </c>
      <c r="J3" s="62" t="s">
        <v>25</v>
      </c>
      <c r="K3" s="62" t="s">
        <v>59</v>
      </c>
      <c r="L3" s="63" t="s">
        <v>26</v>
      </c>
      <c r="M3" s="64" t="s">
        <v>24</v>
      </c>
      <c r="N3" s="65" t="s">
        <v>25</v>
      </c>
      <c r="O3" s="65" t="s">
        <v>59</v>
      </c>
      <c r="P3" s="66" t="s">
        <v>26</v>
      </c>
      <c r="Q3" s="64" t="s">
        <v>24</v>
      </c>
      <c r="R3" s="65" t="s">
        <v>25</v>
      </c>
      <c r="S3" s="65" t="s">
        <v>59</v>
      </c>
      <c r="T3" s="66" t="s">
        <v>26</v>
      </c>
      <c r="U3" s="64" t="s">
        <v>24</v>
      </c>
      <c r="V3" s="65" t="s">
        <v>25</v>
      </c>
      <c r="W3" s="65" t="s">
        <v>59</v>
      </c>
      <c r="X3" s="66" t="s">
        <v>26</v>
      </c>
    </row>
    <row r="4" spans="1:24" s="37" customFormat="1" ht="19.5" thickBot="1" x14ac:dyDescent="0.35">
      <c r="A4" s="67" t="s">
        <v>4</v>
      </c>
      <c r="B4" s="68"/>
      <c r="C4" s="68" t="s">
        <v>14</v>
      </c>
      <c r="D4" s="74" t="s">
        <v>28</v>
      </c>
      <c r="E4" s="69">
        <v>4</v>
      </c>
      <c r="F4" s="70">
        <v>5</v>
      </c>
      <c r="G4" s="70">
        <v>6</v>
      </c>
      <c r="H4" s="71" t="s">
        <v>39</v>
      </c>
      <c r="I4" s="72" t="s">
        <v>30</v>
      </c>
      <c r="J4" s="73" t="s">
        <v>16</v>
      </c>
      <c r="K4" s="73" t="s">
        <v>31</v>
      </c>
      <c r="L4" s="74" t="s">
        <v>39</v>
      </c>
      <c r="M4" s="72" t="s">
        <v>17</v>
      </c>
      <c r="N4" s="73" t="s">
        <v>32</v>
      </c>
      <c r="O4" s="73" t="s">
        <v>33</v>
      </c>
      <c r="P4" s="74" t="s">
        <v>34</v>
      </c>
      <c r="Q4" s="72" t="s">
        <v>90</v>
      </c>
      <c r="R4" s="73" t="s">
        <v>91</v>
      </c>
      <c r="S4" s="73" t="s">
        <v>76</v>
      </c>
      <c r="T4" s="74" t="s">
        <v>92</v>
      </c>
      <c r="U4" s="72" t="s">
        <v>35</v>
      </c>
      <c r="V4" s="73" t="s">
        <v>36</v>
      </c>
      <c r="W4" s="73" t="s">
        <v>37</v>
      </c>
      <c r="X4" s="74" t="s">
        <v>38</v>
      </c>
    </row>
    <row r="5" spans="1:24" s="38" customFormat="1" ht="21" thickBot="1" x14ac:dyDescent="0.35">
      <c r="A5" s="352" t="s">
        <v>5</v>
      </c>
      <c r="B5" s="353"/>
      <c r="C5" s="353"/>
      <c r="D5" s="353"/>
      <c r="E5" s="353"/>
      <c r="F5" s="353"/>
      <c r="G5" s="353"/>
      <c r="H5" s="353"/>
      <c r="I5" s="353"/>
      <c r="J5" s="353"/>
      <c r="K5" s="353"/>
      <c r="L5" s="353"/>
      <c r="M5" s="353"/>
      <c r="N5" s="353"/>
      <c r="O5" s="353"/>
      <c r="P5" s="353"/>
      <c r="Q5" s="353"/>
      <c r="R5" s="353"/>
      <c r="S5" s="353"/>
      <c r="T5" s="353"/>
      <c r="U5" s="353"/>
      <c r="V5" s="353"/>
      <c r="W5" s="353"/>
      <c r="X5" s="353"/>
    </row>
    <row r="6" spans="1:24" s="49" customFormat="1" ht="19.5" x14ac:dyDescent="0.35">
      <c r="A6" s="98" t="s">
        <v>39</v>
      </c>
      <c r="B6" s="102"/>
      <c r="C6" s="354" t="s">
        <v>95</v>
      </c>
      <c r="D6" s="355"/>
      <c r="E6" s="75">
        <f t="shared" ref="E6:P6" si="0">E7+E48+E52+E58+E67+E72</f>
        <v>3888620738</v>
      </c>
      <c r="F6" s="76">
        <f t="shared" si="0"/>
        <v>2977819018</v>
      </c>
      <c r="G6" s="76">
        <f t="shared" si="0"/>
        <v>107753000</v>
      </c>
      <c r="H6" s="77">
        <f>H7+H48+H52+H58+H67+H72</f>
        <v>803048720</v>
      </c>
      <c r="I6" s="75">
        <f t="shared" si="0"/>
        <v>4879800447</v>
      </c>
      <c r="J6" s="76">
        <f t="shared" si="0"/>
        <v>3698039953</v>
      </c>
      <c r="K6" s="76">
        <f t="shared" si="0"/>
        <v>132410600</v>
      </c>
      <c r="L6" s="77">
        <f t="shared" si="0"/>
        <v>1049349894</v>
      </c>
      <c r="M6" s="75">
        <f t="shared" si="0"/>
        <v>3629031857.7599998</v>
      </c>
      <c r="N6" s="76">
        <f t="shared" si="0"/>
        <v>2773823608.4699993</v>
      </c>
      <c r="O6" s="76">
        <f t="shared" si="0"/>
        <v>97853082.74000001</v>
      </c>
      <c r="P6" s="77">
        <f t="shared" si="0"/>
        <v>757355166.54999995</v>
      </c>
      <c r="Q6" s="75">
        <f>M6/E6*100</f>
        <v>93.324397061835555</v>
      </c>
      <c r="R6" s="76">
        <f t="shared" ref="R6:T21" si="1">N6/F6*100</f>
        <v>93.149502763703524</v>
      </c>
      <c r="S6" s="76">
        <f t="shared" si="1"/>
        <v>90.812397557376599</v>
      </c>
      <c r="T6" s="77">
        <f t="shared" si="1"/>
        <v>94.309989878322696</v>
      </c>
      <c r="U6" s="75">
        <f>M6/I6*100</f>
        <v>74.368447996496528</v>
      </c>
      <c r="V6" s="76">
        <f>N6/J6*100</f>
        <v>75.007940523188807</v>
      </c>
      <c r="W6" s="76">
        <f>O6/K6*100</f>
        <v>73.901245625350242</v>
      </c>
      <c r="X6" s="77">
        <f>P6/L6*100</f>
        <v>72.173749755007833</v>
      </c>
    </row>
    <row r="7" spans="1:24" s="38" customFormat="1" ht="37.5" customHeight="1" x14ac:dyDescent="0.3">
      <c r="A7" s="105" t="s">
        <v>40</v>
      </c>
      <c r="B7" s="106"/>
      <c r="C7" s="107" t="s">
        <v>96</v>
      </c>
      <c r="D7" s="104"/>
      <c r="E7" s="108">
        <f t="shared" ref="E7:P7" si="2">E8+E21+E42+E44+E46</f>
        <v>3689504943</v>
      </c>
      <c r="F7" s="109">
        <f t="shared" si="2"/>
        <v>2944941963</v>
      </c>
      <c r="G7" s="109">
        <f t="shared" si="2"/>
        <v>107753000</v>
      </c>
      <c r="H7" s="110">
        <f t="shared" si="2"/>
        <v>636809980</v>
      </c>
      <c r="I7" s="108">
        <f t="shared" si="2"/>
        <v>4635667326</v>
      </c>
      <c r="J7" s="109">
        <f t="shared" si="2"/>
        <v>3661042200</v>
      </c>
      <c r="K7" s="109">
        <f t="shared" si="2"/>
        <v>132410600</v>
      </c>
      <c r="L7" s="110">
        <f t="shared" si="2"/>
        <v>842214526</v>
      </c>
      <c r="M7" s="108">
        <f t="shared" si="2"/>
        <v>3438114990.2099996</v>
      </c>
      <c r="N7" s="109">
        <f t="shared" si="2"/>
        <v>2742514199.5099998</v>
      </c>
      <c r="O7" s="109">
        <f t="shared" si="2"/>
        <v>97853082.74000001</v>
      </c>
      <c r="P7" s="110">
        <f t="shared" si="2"/>
        <v>597747707.95999992</v>
      </c>
      <c r="Q7" s="111">
        <f>M7/E7*100</f>
        <v>93.186350020564248</v>
      </c>
      <c r="R7" s="112">
        <f t="shared" si="1"/>
        <v>93.126256271489041</v>
      </c>
      <c r="S7" s="112">
        <f t="shared" si="1"/>
        <v>90.812397557376599</v>
      </c>
      <c r="T7" s="113">
        <f t="shared" si="1"/>
        <v>93.865945373531972</v>
      </c>
      <c r="U7" s="111">
        <f t="shared" ref="U7:X73" si="3">M7/I7*100</f>
        <v>74.166560031749768</v>
      </c>
      <c r="V7" s="112">
        <f t="shared" si="3"/>
        <v>74.910750810520568</v>
      </c>
      <c r="W7" s="112">
        <f t="shared" si="3"/>
        <v>73.901245625350242</v>
      </c>
      <c r="X7" s="113">
        <f t="shared" si="3"/>
        <v>70.973331557095449</v>
      </c>
    </row>
    <row r="8" spans="1:24" s="49" customFormat="1" ht="60.75" customHeight="1" x14ac:dyDescent="0.35">
      <c r="A8" s="44" t="s">
        <v>41</v>
      </c>
      <c r="B8" s="54"/>
      <c r="C8" s="45" t="s">
        <v>129</v>
      </c>
      <c r="D8" s="53"/>
      <c r="E8" s="46">
        <f>SUM(E9:E20)</f>
        <v>3372122034</v>
      </c>
      <c r="F8" s="47">
        <f t="shared" ref="F8:P8" si="4">SUM(F9:F20)</f>
        <v>2787140039</v>
      </c>
      <c r="G8" s="47">
        <f t="shared" si="4"/>
        <v>0</v>
      </c>
      <c r="H8" s="48">
        <f t="shared" si="4"/>
        <v>584981995</v>
      </c>
      <c r="I8" s="46">
        <f t="shared" ref="I8" si="5">SUM(I9:I20)</f>
        <v>4327577108</v>
      </c>
      <c r="J8" s="47">
        <f t="shared" si="4"/>
        <v>3589822000</v>
      </c>
      <c r="K8" s="47">
        <f t="shared" si="4"/>
        <v>0</v>
      </c>
      <c r="L8" s="48">
        <f t="shared" si="4"/>
        <v>737755108</v>
      </c>
      <c r="M8" s="46">
        <f t="shared" ref="M8" si="6">SUM(M9:M20)</f>
        <v>3250671692.0699997</v>
      </c>
      <c r="N8" s="47">
        <f t="shared" si="4"/>
        <v>2687260949.9099998</v>
      </c>
      <c r="O8" s="47">
        <f t="shared" si="4"/>
        <v>0</v>
      </c>
      <c r="P8" s="48">
        <f t="shared" si="4"/>
        <v>563410742.15999997</v>
      </c>
      <c r="Q8" s="50">
        <f t="shared" ref="Q8:R70" si="7">M8/E8*100</f>
        <v>96.398400155585819</v>
      </c>
      <c r="R8" s="51">
        <f t="shared" si="1"/>
        <v>96.416430904353263</v>
      </c>
      <c r="S8" s="51"/>
      <c r="T8" s="52">
        <f t="shared" si="1"/>
        <v>96.312492858861404</v>
      </c>
      <c r="U8" s="50">
        <f t="shared" si="3"/>
        <v>75.115280697385543</v>
      </c>
      <c r="V8" s="51">
        <f t="shared" si="3"/>
        <v>74.857777068333746</v>
      </c>
      <c r="W8" s="51"/>
      <c r="X8" s="52">
        <f t="shared" si="3"/>
        <v>76.368260422806856</v>
      </c>
    </row>
    <row r="9" spans="1:24" s="136" customFormat="1" ht="45" customHeight="1" x14ac:dyDescent="0.3">
      <c r="A9" s="122" t="s">
        <v>61</v>
      </c>
      <c r="B9" s="226" t="s">
        <v>134</v>
      </c>
      <c r="C9" s="227" t="s">
        <v>19</v>
      </c>
      <c r="D9" s="125" t="s">
        <v>3</v>
      </c>
      <c r="E9" s="126">
        <f>SUM(F9:H9)</f>
        <v>581757068</v>
      </c>
      <c r="F9" s="130"/>
      <c r="G9" s="130"/>
      <c r="H9" s="188">
        <v>581757068</v>
      </c>
      <c r="I9" s="126">
        <f>SUM(J9:L9)</f>
        <v>732816309</v>
      </c>
      <c r="J9" s="130"/>
      <c r="K9" s="130"/>
      <c r="L9" s="188">
        <v>732816309</v>
      </c>
      <c r="M9" s="126">
        <f>SUM(N9:P9)</f>
        <v>560486734.5</v>
      </c>
      <c r="N9" s="130"/>
      <c r="O9" s="130"/>
      <c r="P9" s="188">
        <v>560486734.5</v>
      </c>
      <c r="Q9" s="132">
        <f t="shared" si="7"/>
        <v>96.34377738234889</v>
      </c>
      <c r="R9" s="133"/>
      <c r="S9" s="133"/>
      <c r="T9" s="135">
        <f t="shared" si="1"/>
        <v>96.34377738234889</v>
      </c>
      <c r="U9" s="132">
        <f t="shared" si="3"/>
        <v>76.483932960613188</v>
      </c>
      <c r="V9" s="133"/>
      <c r="W9" s="133"/>
      <c r="X9" s="135">
        <f t="shared" si="3"/>
        <v>76.483932960613188</v>
      </c>
    </row>
    <row r="10" spans="1:24" s="136" customFormat="1" ht="102" customHeight="1" x14ac:dyDescent="0.3">
      <c r="A10" s="122" t="s">
        <v>115</v>
      </c>
      <c r="B10" s="226" t="s">
        <v>135</v>
      </c>
      <c r="C10" s="227" t="s">
        <v>174</v>
      </c>
      <c r="D10" s="125" t="s">
        <v>3</v>
      </c>
      <c r="E10" s="126">
        <f t="shared" ref="E10:E20" si="8">SUM(F10:H10)</f>
        <v>540000</v>
      </c>
      <c r="F10" s="130"/>
      <c r="G10" s="130"/>
      <c r="H10" s="188">
        <v>540000</v>
      </c>
      <c r="I10" s="126">
        <f t="shared" ref="I10:I20" si="9">SUM(J10:L10)</f>
        <v>975520</v>
      </c>
      <c r="J10" s="130"/>
      <c r="K10" s="130"/>
      <c r="L10" s="188">
        <v>975520</v>
      </c>
      <c r="M10" s="126">
        <f t="shared" ref="M10:M20" si="10">SUM(N10:P10)</f>
        <v>276308</v>
      </c>
      <c r="N10" s="130"/>
      <c r="O10" s="130"/>
      <c r="P10" s="188">
        <v>276308</v>
      </c>
      <c r="Q10" s="132">
        <f t="shared" si="7"/>
        <v>51.168148148148148</v>
      </c>
      <c r="R10" s="133"/>
      <c r="S10" s="133"/>
      <c r="T10" s="135">
        <f t="shared" si="1"/>
        <v>51.168148148148148</v>
      </c>
      <c r="U10" s="132">
        <f t="shared" si="3"/>
        <v>28.324175824175825</v>
      </c>
      <c r="V10" s="133"/>
      <c r="W10" s="133"/>
      <c r="X10" s="135">
        <f t="shared" si="3"/>
        <v>28.324175824175825</v>
      </c>
    </row>
    <row r="11" spans="1:24" s="136" customFormat="1" ht="120" customHeight="1" x14ac:dyDescent="0.3">
      <c r="A11" s="122" t="s">
        <v>62</v>
      </c>
      <c r="B11" s="226" t="s">
        <v>136</v>
      </c>
      <c r="C11" s="227" t="s">
        <v>175</v>
      </c>
      <c r="D11" s="125" t="s">
        <v>3</v>
      </c>
      <c r="E11" s="126">
        <f t="shared" si="8"/>
        <v>39008000</v>
      </c>
      <c r="F11" s="133">
        <v>39008000</v>
      </c>
      <c r="G11" s="133"/>
      <c r="H11" s="135"/>
      <c r="I11" s="126">
        <f t="shared" si="9"/>
        <v>46512000</v>
      </c>
      <c r="J11" s="133">
        <v>46512000</v>
      </c>
      <c r="K11" s="133"/>
      <c r="L11" s="135"/>
      <c r="M11" s="126">
        <f t="shared" si="10"/>
        <v>38324000</v>
      </c>
      <c r="N11" s="133">
        <v>38324000</v>
      </c>
      <c r="O11" s="133"/>
      <c r="P11" s="135"/>
      <c r="Q11" s="132">
        <f t="shared" si="7"/>
        <v>98.246513535684983</v>
      </c>
      <c r="R11" s="133">
        <f t="shared" si="1"/>
        <v>98.246513535684983</v>
      </c>
      <c r="S11" s="133"/>
      <c r="T11" s="135"/>
      <c r="U11" s="132">
        <f t="shared" si="3"/>
        <v>82.395940832473329</v>
      </c>
      <c r="V11" s="133">
        <f t="shared" si="3"/>
        <v>82.395940832473329</v>
      </c>
      <c r="W11" s="133"/>
      <c r="X11" s="135"/>
    </row>
    <row r="12" spans="1:24" s="136" customFormat="1" ht="139.5" customHeight="1" x14ac:dyDescent="0.3">
      <c r="A12" s="122" t="s">
        <v>63</v>
      </c>
      <c r="B12" s="226" t="s">
        <v>137</v>
      </c>
      <c r="C12" s="227" t="s">
        <v>176</v>
      </c>
      <c r="D12" s="125" t="s">
        <v>3</v>
      </c>
      <c r="E12" s="126">
        <f t="shared" si="8"/>
        <v>470000</v>
      </c>
      <c r="F12" s="228">
        <v>470000</v>
      </c>
      <c r="G12" s="229"/>
      <c r="H12" s="230"/>
      <c r="I12" s="126">
        <f t="shared" si="9"/>
        <v>604800</v>
      </c>
      <c r="J12" s="133">
        <v>604800</v>
      </c>
      <c r="K12" s="130"/>
      <c r="L12" s="188"/>
      <c r="M12" s="126">
        <f t="shared" si="10"/>
        <v>229040</v>
      </c>
      <c r="N12" s="229">
        <v>229040</v>
      </c>
      <c r="O12" s="229"/>
      <c r="P12" s="230"/>
      <c r="Q12" s="132">
        <f t="shared" si="7"/>
        <v>48.731914893617024</v>
      </c>
      <c r="R12" s="133">
        <f t="shared" si="1"/>
        <v>48.731914893617024</v>
      </c>
      <c r="S12" s="133"/>
      <c r="T12" s="135"/>
      <c r="U12" s="132">
        <f t="shared" si="3"/>
        <v>37.870370370370374</v>
      </c>
      <c r="V12" s="133">
        <f t="shared" si="3"/>
        <v>37.870370370370374</v>
      </c>
      <c r="W12" s="133"/>
      <c r="X12" s="135"/>
    </row>
    <row r="13" spans="1:24" s="136" customFormat="1" ht="132.75" customHeight="1" x14ac:dyDescent="0.3">
      <c r="A13" s="122" t="s">
        <v>64</v>
      </c>
      <c r="B13" s="226" t="s">
        <v>138</v>
      </c>
      <c r="C13" s="227" t="s">
        <v>177</v>
      </c>
      <c r="D13" s="125" t="s">
        <v>3</v>
      </c>
      <c r="E13" s="126">
        <f t="shared" si="8"/>
        <v>133516519</v>
      </c>
      <c r="F13" s="133">
        <v>133516519</v>
      </c>
      <c r="G13" s="133"/>
      <c r="H13" s="135"/>
      <c r="I13" s="126">
        <f t="shared" si="9"/>
        <v>193060000</v>
      </c>
      <c r="J13" s="189">
        <v>193060000</v>
      </c>
      <c r="K13" s="189"/>
      <c r="L13" s="190"/>
      <c r="M13" s="126">
        <f t="shared" si="10"/>
        <v>129663762.25</v>
      </c>
      <c r="N13" s="133">
        <v>129663762.25</v>
      </c>
      <c r="O13" s="133"/>
      <c r="P13" s="135"/>
      <c r="Q13" s="132">
        <f t="shared" si="7"/>
        <v>97.114396945894015</v>
      </c>
      <c r="R13" s="133">
        <f t="shared" si="1"/>
        <v>97.114396945894015</v>
      </c>
      <c r="S13" s="133"/>
      <c r="T13" s="135"/>
      <c r="U13" s="132">
        <f t="shared" si="3"/>
        <v>67.162416994716665</v>
      </c>
      <c r="V13" s="133">
        <f t="shared" si="3"/>
        <v>67.162416994716665</v>
      </c>
      <c r="W13" s="133"/>
      <c r="X13" s="135"/>
    </row>
    <row r="14" spans="1:24" s="149" customFormat="1" ht="78" customHeight="1" x14ac:dyDescent="0.3">
      <c r="A14" s="122" t="s">
        <v>65</v>
      </c>
      <c r="B14" s="226" t="s">
        <v>139</v>
      </c>
      <c r="C14" s="227" t="s">
        <v>178</v>
      </c>
      <c r="D14" s="125" t="s">
        <v>3</v>
      </c>
      <c r="E14" s="126">
        <f t="shared" si="8"/>
        <v>48037037</v>
      </c>
      <c r="F14" s="133">
        <v>48037037</v>
      </c>
      <c r="G14" s="133"/>
      <c r="H14" s="135"/>
      <c r="I14" s="126">
        <f t="shared" si="9"/>
        <v>64976000</v>
      </c>
      <c r="J14" s="133">
        <v>64976000</v>
      </c>
      <c r="K14" s="133"/>
      <c r="L14" s="135"/>
      <c r="M14" s="126">
        <f t="shared" si="10"/>
        <v>50299588.850000001</v>
      </c>
      <c r="N14" s="133">
        <v>50299588.850000001</v>
      </c>
      <c r="O14" s="133"/>
      <c r="P14" s="135"/>
      <c r="Q14" s="132">
        <f t="shared" si="7"/>
        <v>104.71001541997688</v>
      </c>
      <c r="R14" s="133">
        <f t="shared" si="1"/>
        <v>104.71001541997688</v>
      </c>
      <c r="S14" s="133"/>
      <c r="T14" s="135"/>
      <c r="U14" s="132">
        <f t="shared" si="3"/>
        <v>77.412565947426742</v>
      </c>
      <c r="V14" s="133">
        <f t="shared" si="3"/>
        <v>77.412565947426742</v>
      </c>
      <c r="W14" s="133"/>
      <c r="X14" s="135"/>
    </row>
    <row r="15" spans="1:24" s="149" customFormat="1" ht="59.25" customHeight="1" x14ac:dyDescent="0.3">
      <c r="A15" s="122" t="s">
        <v>66</v>
      </c>
      <c r="B15" s="226" t="s">
        <v>140</v>
      </c>
      <c r="C15" s="227" t="s">
        <v>97</v>
      </c>
      <c r="D15" s="125" t="s">
        <v>3</v>
      </c>
      <c r="E15" s="126">
        <f t="shared" si="8"/>
        <v>748955400</v>
      </c>
      <c r="F15" s="189">
        <v>748955400</v>
      </c>
      <c r="G15" s="189"/>
      <c r="H15" s="190"/>
      <c r="I15" s="126">
        <f t="shared" si="9"/>
        <v>1011014800</v>
      </c>
      <c r="J15" s="231">
        <v>1011014800</v>
      </c>
      <c r="K15" s="189"/>
      <c r="L15" s="190"/>
      <c r="M15" s="126">
        <f t="shared" si="10"/>
        <v>703225995.57000005</v>
      </c>
      <c r="N15" s="231">
        <v>703225995.57000005</v>
      </c>
      <c r="O15" s="189"/>
      <c r="P15" s="190"/>
      <c r="Q15" s="132">
        <f t="shared" si="7"/>
        <v>93.894241976224492</v>
      </c>
      <c r="R15" s="133">
        <f t="shared" si="1"/>
        <v>93.894241976224492</v>
      </c>
      <c r="S15" s="133"/>
      <c r="T15" s="135"/>
      <c r="U15" s="132">
        <f t="shared" si="3"/>
        <v>69.556449180565906</v>
      </c>
      <c r="V15" s="133">
        <f t="shared" si="3"/>
        <v>69.556449180565906</v>
      </c>
      <c r="W15" s="133"/>
      <c r="X15" s="135"/>
    </row>
    <row r="16" spans="1:24" s="149" customFormat="1" ht="60.75" customHeight="1" x14ac:dyDescent="0.3">
      <c r="A16" s="122" t="s">
        <v>113</v>
      </c>
      <c r="B16" s="226" t="s">
        <v>141</v>
      </c>
      <c r="C16" s="227" t="s">
        <v>110</v>
      </c>
      <c r="D16" s="125" t="s">
        <v>3</v>
      </c>
      <c r="E16" s="126">
        <f t="shared" si="8"/>
        <v>171723620</v>
      </c>
      <c r="F16" s="133">
        <v>171723620</v>
      </c>
      <c r="G16" s="133"/>
      <c r="H16" s="135"/>
      <c r="I16" s="126">
        <f t="shared" si="9"/>
        <v>192462700</v>
      </c>
      <c r="J16" s="232">
        <v>192462700</v>
      </c>
      <c r="K16" s="133"/>
      <c r="L16" s="135"/>
      <c r="M16" s="126">
        <f t="shared" si="10"/>
        <v>181701680.00999999</v>
      </c>
      <c r="N16" s="232">
        <v>181701680.00999999</v>
      </c>
      <c r="O16" s="133"/>
      <c r="P16" s="135"/>
      <c r="Q16" s="132">
        <f t="shared" si="7"/>
        <v>105.81053439823829</v>
      </c>
      <c r="R16" s="133">
        <f t="shared" si="1"/>
        <v>105.81053439823829</v>
      </c>
      <c r="S16" s="133"/>
      <c r="T16" s="135"/>
      <c r="U16" s="132">
        <f t="shared" si="3"/>
        <v>94.408776355106724</v>
      </c>
      <c r="V16" s="133">
        <f t="shared" si="3"/>
        <v>94.408776355106724</v>
      </c>
      <c r="W16" s="133"/>
      <c r="X16" s="135"/>
    </row>
    <row r="17" spans="1:24" s="149" customFormat="1" ht="100.5" customHeight="1" x14ac:dyDescent="0.3">
      <c r="A17" s="122" t="s">
        <v>67</v>
      </c>
      <c r="B17" s="226" t="s">
        <v>142</v>
      </c>
      <c r="C17" s="227" t="s">
        <v>179</v>
      </c>
      <c r="D17" s="125" t="s">
        <v>3</v>
      </c>
      <c r="E17" s="126">
        <f t="shared" si="8"/>
        <v>1624944463</v>
      </c>
      <c r="F17" s="133">
        <v>1624944463</v>
      </c>
      <c r="G17" s="133"/>
      <c r="H17" s="135"/>
      <c r="I17" s="126">
        <f t="shared" si="9"/>
        <v>2055174700</v>
      </c>
      <c r="J17" s="232">
        <v>2055174700</v>
      </c>
      <c r="K17" s="133"/>
      <c r="L17" s="135"/>
      <c r="M17" s="126">
        <f t="shared" si="10"/>
        <v>1562401021.8599999</v>
      </c>
      <c r="N17" s="232">
        <v>1562401021.8599999</v>
      </c>
      <c r="O17" s="133"/>
      <c r="P17" s="135"/>
      <c r="Q17" s="132">
        <f t="shared" si="7"/>
        <v>96.151041308542233</v>
      </c>
      <c r="R17" s="133">
        <f t="shared" si="1"/>
        <v>96.151041308542233</v>
      </c>
      <c r="S17" s="133"/>
      <c r="T17" s="135"/>
      <c r="U17" s="132">
        <f t="shared" si="3"/>
        <v>76.022783944352753</v>
      </c>
      <c r="V17" s="133">
        <f t="shared" si="3"/>
        <v>76.022783944352753</v>
      </c>
      <c r="W17" s="133"/>
      <c r="X17" s="135"/>
    </row>
    <row r="18" spans="1:24" s="149" customFormat="1" ht="84" customHeight="1" x14ac:dyDescent="0.3">
      <c r="A18" s="122" t="s">
        <v>114</v>
      </c>
      <c r="B18" s="226" t="s">
        <v>143</v>
      </c>
      <c r="C18" s="227" t="s">
        <v>180</v>
      </c>
      <c r="D18" s="125" t="s">
        <v>3</v>
      </c>
      <c r="E18" s="126">
        <f t="shared" si="8"/>
        <v>17487000</v>
      </c>
      <c r="F18" s="133">
        <v>17487000</v>
      </c>
      <c r="G18" s="133"/>
      <c r="H18" s="135"/>
      <c r="I18" s="126">
        <f t="shared" si="9"/>
        <v>23019000</v>
      </c>
      <c r="J18" s="232">
        <v>23019000</v>
      </c>
      <c r="K18" s="133"/>
      <c r="L18" s="135"/>
      <c r="M18" s="126">
        <f t="shared" si="10"/>
        <v>18419861.370000001</v>
      </c>
      <c r="N18" s="232">
        <v>18419861.370000001</v>
      </c>
      <c r="O18" s="133"/>
      <c r="P18" s="135"/>
      <c r="Q18" s="132">
        <f t="shared" si="7"/>
        <v>105.33459924515356</v>
      </c>
      <c r="R18" s="133">
        <f t="shared" si="1"/>
        <v>105.33459924515356</v>
      </c>
      <c r="S18" s="133"/>
      <c r="T18" s="135"/>
      <c r="U18" s="132">
        <f t="shared" si="3"/>
        <v>80.020250097745347</v>
      </c>
      <c r="V18" s="133">
        <f t="shared" si="3"/>
        <v>80.020250097745347</v>
      </c>
      <c r="W18" s="133"/>
      <c r="X18" s="135"/>
    </row>
    <row r="19" spans="1:24" s="149" customFormat="1" ht="59.25" customHeight="1" x14ac:dyDescent="0.3">
      <c r="A19" s="122" t="s">
        <v>109</v>
      </c>
      <c r="B19" s="226" t="s">
        <v>144</v>
      </c>
      <c r="C19" s="227" t="s">
        <v>181</v>
      </c>
      <c r="D19" s="125" t="s">
        <v>3</v>
      </c>
      <c r="E19" s="126">
        <f t="shared" si="8"/>
        <v>2998000</v>
      </c>
      <c r="F19" s="133">
        <v>2998000</v>
      </c>
      <c r="G19" s="130"/>
      <c r="H19" s="188"/>
      <c r="I19" s="126">
        <f t="shared" si="9"/>
        <v>2998000</v>
      </c>
      <c r="J19" s="133">
        <v>2998000</v>
      </c>
      <c r="K19" s="130"/>
      <c r="L19" s="188"/>
      <c r="M19" s="126">
        <f t="shared" si="10"/>
        <v>2996000</v>
      </c>
      <c r="N19" s="130">
        <v>2996000</v>
      </c>
      <c r="O19" s="130"/>
      <c r="P19" s="188"/>
      <c r="Q19" s="132">
        <f t="shared" si="7"/>
        <v>99.933288859239482</v>
      </c>
      <c r="R19" s="133">
        <f t="shared" si="1"/>
        <v>99.933288859239482</v>
      </c>
      <c r="S19" s="133"/>
      <c r="T19" s="135"/>
      <c r="U19" s="132">
        <f t="shared" si="3"/>
        <v>99.933288859239482</v>
      </c>
      <c r="V19" s="133">
        <f t="shared" si="3"/>
        <v>99.933288859239482</v>
      </c>
      <c r="W19" s="133"/>
      <c r="X19" s="135"/>
    </row>
    <row r="20" spans="1:24" s="239" customFormat="1" ht="48.75" customHeight="1" thickBot="1" x14ac:dyDescent="0.3">
      <c r="A20" s="233" t="s">
        <v>93</v>
      </c>
      <c r="B20" s="233" t="s">
        <v>145</v>
      </c>
      <c r="C20" s="234" t="s">
        <v>60</v>
      </c>
      <c r="D20" s="235" t="s">
        <v>3</v>
      </c>
      <c r="E20" s="236">
        <f t="shared" si="8"/>
        <v>2684927</v>
      </c>
      <c r="F20" s="229"/>
      <c r="G20" s="229"/>
      <c r="H20" s="230">
        <v>2684927</v>
      </c>
      <c r="I20" s="236">
        <f t="shared" si="9"/>
        <v>3963279</v>
      </c>
      <c r="J20" s="229"/>
      <c r="K20" s="229"/>
      <c r="L20" s="230">
        <v>3963279</v>
      </c>
      <c r="M20" s="236">
        <f t="shared" si="10"/>
        <v>2647699.66</v>
      </c>
      <c r="N20" s="229"/>
      <c r="O20" s="229"/>
      <c r="P20" s="230">
        <v>2647699.66</v>
      </c>
      <c r="Q20" s="237">
        <f t="shared" si="7"/>
        <v>98.613469193017167</v>
      </c>
      <c r="R20" s="228"/>
      <c r="S20" s="228"/>
      <c r="T20" s="238">
        <f t="shared" si="1"/>
        <v>98.613469193017167</v>
      </c>
      <c r="U20" s="237">
        <f t="shared" si="3"/>
        <v>66.805785310597628</v>
      </c>
      <c r="V20" s="228"/>
      <c r="W20" s="228"/>
      <c r="X20" s="238">
        <f t="shared" si="3"/>
        <v>66.805785310597628</v>
      </c>
    </row>
    <row r="21" spans="1:24" s="159" customFormat="1" ht="39" x14ac:dyDescent="0.35">
      <c r="A21" s="176" t="s">
        <v>42</v>
      </c>
      <c r="B21" s="177"/>
      <c r="C21" s="178" t="s">
        <v>102</v>
      </c>
      <c r="D21" s="225" t="s">
        <v>73</v>
      </c>
      <c r="E21" s="179">
        <f>E22+E24+E35</f>
        <v>150464482</v>
      </c>
      <c r="F21" s="180">
        <f t="shared" ref="F21:P21" si="11">F22+F24+F35</f>
        <v>126406224</v>
      </c>
      <c r="G21" s="180">
        <f t="shared" si="11"/>
        <v>0</v>
      </c>
      <c r="H21" s="181">
        <f t="shared" si="11"/>
        <v>24058258</v>
      </c>
      <c r="I21" s="179">
        <f t="shared" si="11"/>
        <v>84017411</v>
      </c>
      <c r="J21" s="180">
        <f t="shared" si="11"/>
        <v>19569000</v>
      </c>
      <c r="K21" s="180">
        <f t="shared" si="11"/>
        <v>0</v>
      </c>
      <c r="L21" s="182">
        <f t="shared" si="11"/>
        <v>64448411</v>
      </c>
      <c r="M21" s="179">
        <f t="shared" si="11"/>
        <v>27358326.370000001</v>
      </c>
      <c r="N21" s="180">
        <f t="shared" si="11"/>
        <v>19568918.52</v>
      </c>
      <c r="O21" s="180">
        <f t="shared" si="11"/>
        <v>0</v>
      </c>
      <c r="P21" s="182">
        <f t="shared" si="11"/>
        <v>7789407.8499999996</v>
      </c>
      <c r="Q21" s="183">
        <f t="shared" si="7"/>
        <v>18.182581035968344</v>
      </c>
      <c r="R21" s="184">
        <f t="shared" ref="R21" si="12">N21/F21*100</f>
        <v>15.480977044294908</v>
      </c>
      <c r="S21" s="184"/>
      <c r="T21" s="185">
        <f t="shared" si="1"/>
        <v>32.377272909784239</v>
      </c>
      <c r="U21" s="183">
        <f t="shared" si="3"/>
        <v>32.562686762628282</v>
      </c>
      <c r="V21" s="184">
        <f t="shared" si="3"/>
        <v>99.999583627165407</v>
      </c>
      <c r="W21" s="184"/>
      <c r="X21" s="186">
        <f t="shared" si="3"/>
        <v>12.086268271222389</v>
      </c>
    </row>
    <row r="22" spans="1:24" s="149" customFormat="1" ht="42.75" customHeight="1" x14ac:dyDescent="0.3">
      <c r="A22" s="137" t="s">
        <v>192</v>
      </c>
      <c r="B22" s="138"/>
      <c r="C22" s="139" t="s">
        <v>172</v>
      </c>
      <c r="D22" s="140" t="s">
        <v>73</v>
      </c>
      <c r="E22" s="141">
        <f>E23</f>
        <v>140451360</v>
      </c>
      <c r="F22" s="142">
        <f t="shared" ref="F22:P22" si="13">F23</f>
        <v>126406224</v>
      </c>
      <c r="G22" s="142">
        <f t="shared" si="13"/>
        <v>0</v>
      </c>
      <c r="H22" s="143">
        <f t="shared" si="13"/>
        <v>14045136</v>
      </c>
      <c r="I22" s="141">
        <f t="shared" si="13"/>
        <v>38911600</v>
      </c>
      <c r="J22" s="142">
        <f t="shared" si="13"/>
        <v>19569000</v>
      </c>
      <c r="K22" s="142">
        <f t="shared" si="13"/>
        <v>0</v>
      </c>
      <c r="L22" s="144">
        <f t="shared" si="13"/>
        <v>19342600</v>
      </c>
      <c r="M22" s="141">
        <f t="shared" si="13"/>
        <v>21743242.800000001</v>
      </c>
      <c r="N22" s="142">
        <f t="shared" si="13"/>
        <v>19568918.52</v>
      </c>
      <c r="O22" s="142">
        <f t="shared" si="13"/>
        <v>0</v>
      </c>
      <c r="P22" s="144">
        <f t="shared" si="13"/>
        <v>2174324.2799999998</v>
      </c>
      <c r="Q22" s="145">
        <f t="shared" ref="Q22:Q37" si="14">M22/E22*100</f>
        <v>15.480977044294908</v>
      </c>
      <c r="R22" s="146">
        <f t="shared" ref="R22:R23" si="15">N22/F22*100</f>
        <v>15.480977044294908</v>
      </c>
      <c r="S22" s="146"/>
      <c r="T22" s="147">
        <f t="shared" ref="T22:T37" si="16">P22/H22*100</f>
        <v>15.480977044294905</v>
      </c>
      <c r="U22" s="145">
        <f t="shared" si="3"/>
        <v>55.878562690817134</v>
      </c>
      <c r="V22" s="146">
        <f t="shared" si="3"/>
        <v>99.999583627165407</v>
      </c>
      <c r="W22" s="146"/>
      <c r="X22" s="148">
        <f t="shared" si="3"/>
        <v>11.241116912927939</v>
      </c>
    </row>
    <row r="23" spans="1:24" s="136" customFormat="1" ht="40.5" customHeight="1" x14ac:dyDescent="0.3">
      <c r="A23" s="122"/>
      <c r="B23" s="123" t="s">
        <v>163</v>
      </c>
      <c r="C23" s="124" t="s">
        <v>165</v>
      </c>
      <c r="D23" s="125"/>
      <c r="E23" s="126">
        <f>SUM(F23:H23)</f>
        <v>140451360</v>
      </c>
      <c r="F23" s="127">
        <v>126406224</v>
      </c>
      <c r="G23" s="127"/>
      <c r="H23" s="128">
        <v>14045136</v>
      </c>
      <c r="I23" s="129">
        <f>SUM(J23:L23)</f>
        <v>38911600</v>
      </c>
      <c r="J23" s="130">
        <v>19569000</v>
      </c>
      <c r="K23" s="130"/>
      <c r="L23" s="131">
        <v>19342600</v>
      </c>
      <c r="M23" s="129">
        <f>N23+P23</f>
        <v>21743242.800000001</v>
      </c>
      <c r="N23" s="130">
        <v>19568918.52</v>
      </c>
      <c r="O23" s="130"/>
      <c r="P23" s="131">
        <v>2174324.2799999998</v>
      </c>
      <c r="Q23" s="132">
        <f t="shared" si="14"/>
        <v>15.480977044294908</v>
      </c>
      <c r="R23" s="133">
        <f t="shared" si="15"/>
        <v>15.480977044294908</v>
      </c>
      <c r="S23" s="133"/>
      <c r="T23" s="134">
        <f t="shared" si="16"/>
        <v>15.480977044294905</v>
      </c>
      <c r="U23" s="132">
        <f t="shared" ref="U23" si="17">M23/I23*100</f>
        <v>55.878562690817134</v>
      </c>
      <c r="V23" s="133">
        <f t="shared" ref="V23" si="18">N23/J23*100</f>
        <v>99.999583627165407</v>
      </c>
      <c r="W23" s="133"/>
      <c r="X23" s="135">
        <f t="shared" ref="X23" si="19">P23/L23*100</f>
        <v>11.241116912927939</v>
      </c>
    </row>
    <row r="24" spans="1:24" s="149" customFormat="1" ht="39" customHeight="1" x14ac:dyDescent="0.3">
      <c r="A24" s="137"/>
      <c r="B24" s="138" t="s">
        <v>166</v>
      </c>
      <c r="C24" s="139" t="s">
        <v>167</v>
      </c>
      <c r="D24" s="140" t="s">
        <v>73</v>
      </c>
      <c r="E24" s="141">
        <f>SUM(E25:E34)</f>
        <v>6063161</v>
      </c>
      <c r="F24" s="142"/>
      <c r="G24" s="142"/>
      <c r="H24" s="143">
        <f>SUM(H25:H34)</f>
        <v>6063161</v>
      </c>
      <c r="I24" s="141">
        <f>SUM(I25:I34)</f>
        <v>41155850</v>
      </c>
      <c r="J24" s="142"/>
      <c r="K24" s="142"/>
      <c r="L24" s="144">
        <f>SUM(L25:L34)</f>
        <v>41155850</v>
      </c>
      <c r="M24" s="141">
        <f>SUM(M25:M33)</f>
        <v>2287704.96</v>
      </c>
      <c r="N24" s="142"/>
      <c r="O24" s="142"/>
      <c r="P24" s="144">
        <f>SUM(P25:P33)</f>
        <v>2287704.96</v>
      </c>
      <c r="Q24" s="145">
        <f>M24/E24*100</f>
        <v>37.731225675847959</v>
      </c>
      <c r="R24" s="146"/>
      <c r="S24" s="146"/>
      <c r="T24" s="147">
        <f t="shared" si="16"/>
        <v>37.731225675847959</v>
      </c>
      <c r="U24" s="145">
        <f>M24/I24*100</f>
        <v>5.5586385896537189</v>
      </c>
      <c r="V24" s="146"/>
      <c r="W24" s="146"/>
      <c r="X24" s="148">
        <f t="shared" ref="X24:X41" si="20">P24/L24*100</f>
        <v>5.5586385896537189</v>
      </c>
    </row>
    <row r="25" spans="1:24" s="136" customFormat="1" ht="78.75" customHeight="1" x14ac:dyDescent="0.3">
      <c r="A25" s="122"/>
      <c r="B25" s="123"/>
      <c r="C25" s="124" t="s">
        <v>171</v>
      </c>
      <c r="D25" s="125"/>
      <c r="E25" s="126">
        <f>SUM(F25:H25)</f>
        <v>0</v>
      </c>
      <c r="F25" s="127"/>
      <c r="G25" s="127"/>
      <c r="H25" s="128">
        <v>0</v>
      </c>
      <c r="I25" s="129">
        <f>SUM(J25:L25)</f>
        <v>34545814</v>
      </c>
      <c r="J25" s="130"/>
      <c r="K25" s="130"/>
      <c r="L25" s="131">
        <v>34545814</v>
      </c>
      <c r="M25" s="129">
        <f>N25+P25</f>
        <v>0</v>
      </c>
      <c r="N25" s="130"/>
      <c r="O25" s="130"/>
      <c r="P25" s="131">
        <v>0</v>
      </c>
      <c r="Q25" s="132">
        <v>0</v>
      </c>
      <c r="R25" s="133"/>
      <c r="S25" s="133"/>
      <c r="T25" s="134">
        <v>0</v>
      </c>
      <c r="U25" s="132">
        <f>M25/I25*100</f>
        <v>0</v>
      </c>
      <c r="V25" s="133"/>
      <c r="W25" s="133"/>
      <c r="X25" s="135">
        <f>P25/L25*100</f>
        <v>0</v>
      </c>
    </row>
    <row r="26" spans="1:24" s="136" customFormat="1" ht="61.5" customHeight="1" x14ac:dyDescent="0.3">
      <c r="A26" s="122"/>
      <c r="B26" s="123"/>
      <c r="C26" s="124" t="s">
        <v>170</v>
      </c>
      <c r="D26" s="125"/>
      <c r="E26" s="126">
        <f>SUM(F26:H26)</f>
        <v>437534</v>
      </c>
      <c r="F26" s="127"/>
      <c r="G26" s="127"/>
      <c r="H26" s="128">
        <v>437534</v>
      </c>
      <c r="I26" s="129">
        <f>SUM(J26:L26)</f>
        <v>845632</v>
      </c>
      <c r="J26" s="130"/>
      <c r="K26" s="130"/>
      <c r="L26" s="131">
        <v>845632</v>
      </c>
      <c r="M26" s="129">
        <f>N26+P26</f>
        <v>233485.56</v>
      </c>
      <c r="N26" s="130"/>
      <c r="O26" s="130"/>
      <c r="P26" s="131">
        <v>233485.56</v>
      </c>
      <c r="Q26" s="132">
        <f t="shared" si="14"/>
        <v>53.363980856344874</v>
      </c>
      <c r="R26" s="133"/>
      <c r="S26" s="133"/>
      <c r="T26" s="134">
        <f t="shared" si="16"/>
        <v>53.363980856344874</v>
      </c>
      <c r="U26" s="132">
        <f>M26/I26*100</f>
        <v>27.610776318776963</v>
      </c>
      <c r="V26" s="133"/>
      <c r="W26" s="133"/>
      <c r="X26" s="135">
        <f>P26/L26*100</f>
        <v>27.610776318776963</v>
      </c>
    </row>
    <row r="27" spans="1:24" s="136" customFormat="1" ht="61.5" customHeight="1" x14ac:dyDescent="0.3">
      <c r="A27" s="122"/>
      <c r="B27" s="123"/>
      <c r="C27" s="124" t="s">
        <v>168</v>
      </c>
      <c r="D27" s="125"/>
      <c r="E27" s="126">
        <f t="shared" ref="E27:E41" si="21">SUM(F27:H27)</f>
        <v>459848</v>
      </c>
      <c r="F27" s="127"/>
      <c r="G27" s="127"/>
      <c r="H27" s="128">
        <v>459848</v>
      </c>
      <c r="I27" s="129">
        <f t="shared" ref="I27:I41" si="22">SUM(J27:L27)</f>
        <v>459848</v>
      </c>
      <c r="J27" s="130"/>
      <c r="K27" s="130"/>
      <c r="L27" s="131">
        <v>459848</v>
      </c>
      <c r="M27" s="129">
        <f t="shared" ref="M27:M41" si="23">N27+P27</f>
        <v>459848</v>
      </c>
      <c r="N27" s="130"/>
      <c r="O27" s="130"/>
      <c r="P27" s="131">
        <v>459848</v>
      </c>
      <c r="Q27" s="132">
        <f t="shared" si="14"/>
        <v>100</v>
      </c>
      <c r="R27" s="133"/>
      <c r="S27" s="133"/>
      <c r="T27" s="134">
        <f t="shared" si="16"/>
        <v>100</v>
      </c>
      <c r="U27" s="132">
        <f t="shared" ref="U27:U41" si="24">M27/I27*100</f>
        <v>100</v>
      </c>
      <c r="V27" s="133"/>
      <c r="W27" s="133"/>
      <c r="X27" s="135">
        <f t="shared" si="20"/>
        <v>100</v>
      </c>
    </row>
    <row r="28" spans="1:24" s="136" customFormat="1" ht="76.5" customHeight="1" x14ac:dyDescent="0.3">
      <c r="A28" s="122"/>
      <c r="B28" s="123"/>
      <c r="C28" s="124" t="s">
        <v>195</v>
      </c>
      <c r="D28" s="125"/>
      <c r="E28" s="126">
        <f t="shared" si="21"/>
        <v>444872</v>
      </c>
      <c r="F28" s="127"/>
      <c r="G28" s="127"/>
      <c r="H28" s="128">
        <v>444872</v>
      </c>
      <c r="I28" s="129">
        <f t="shared" si="22"/>
        <v>444872</v>
      </c>
      <c r="J28" s="130"/>
      <c r="K28" s="130"/>
      <c r="L28" s="131">
        <v>444872</v>
      </c>
      <c r="M28" s="129">
        <f t="shared" si="23"/>
        <v>444871.6</v>
      </c>
      <c r="N28" s="130"/>
      <c r="O28" s="130"/>
      <c r="P28" s="131">
        <v>444871.6</v>
      </c>
      <c r="Q28" s="132">
        <f t="shared" si="14"/>
        <v>99.999910086496783</v>
      </c>
      <c r="R28" s="133"/>
      <c r="S28" s="133"/>
      <c r="T28" s="134">
        <f t="shared" si="16"/>
        <v>99.999910086496783</v>
      </c>
      <c r="U28" s="132">
        <f t="shared" si="24"/>
        <v>99.999910086496783</v>
      </c>
      <c r="V28" s="133"/>
      <c r="W28" s="133"/>
      <c r="X28" s="135">
        <f t="shared" si="20"/>
        <v>99.999910086496783</v>
      </c>
    </row>
    <row r="29" spans="1:24" s="136" customFormat="1" ht="75" customHeight="1" x14ac:dyDescent="0.3">
      <c r="A29" s="122"/>
      <c r="B29" s="123"/>
      <c r="C29" s="124" t="s">
        <v>196</v>
      </c>
      <c r="D29" s="125"/>
      <c r="E29" s="126">
        <f t="shared" si="21"/>
        <v>463593</v>
      </c>
      <c r="F29" s="127"/>
      <c r="G29" s="127"/>
      <c r="H29" s="128">
        <v>463593</v>
      </c>
      <c r="I29" s="129">
        <f t="shared" si="22"/>
        <v>463593</v>
      </c>
      <c r="J29" s="130"/>
      <c r="K29" s="130"/>
      <c r="L29" s="131">
        <v>463593</v>
      </c>
      <c r="M29" s="129">
        <f t="shared" si="23"/>
        <v>463592.8</v>
      </c>
      <c r="N29" s="130"/>
      <c r="O29" s="130"/>
      <c r="P29" s="131">
        <v>463592.8</v>
      </c>
      <c r="Q29" s="132">
        <f t="shared" si="14"/>
        <v>99.999956858710121</v>
      </c>
      <c r="R29" s="133"/>
      <c r="S29" s="133"/>
      <c r="T29" s="134">
        <f t="shared" si="16"/>
        <v>99.999956858710121</v>
      </c>
      <c r="U29" s="132">
        <f t="shared" si="24"/>
        <v>99.999956858710121</v>
      </c>
      <c r="V29" s="133"/>
      <c r="W29" s="133"/>
      <c r="X29" s="135">
        <f t="shared" si="20"/>
        <v>99.999956858710121</v>
      </c>
    </row>
    <row r="30" spans="1:24" s="136" customFormat="1" ht="83.25" customHeight="1" x14ac:dyDescent="0.3">
      <c r="A30" s="122"/>
      <c r="B30" s="123"/>
      <c r="C30" s="124" t="s">
        <v>169</v>
      </c>
      <c r="D30" s="125"/>
      <c r="E30" s="126">
        <f t="shared" si="21"/>
        <v>685907</v>
      </c>
      <c r="F30" s="127"/>
      <c r="G30" s="127"/>
      <c r="H30" s="128">
        <v>685907</v>
      </c>
      <c r="I30" s="129">
        <f t="shared" si="22"/>
        <v>685907</v>
      </c>
      <c r="J30" s="130"/>
      <c r="K30" s="130"/>
      <c r="L30" s="131">
        <v>685907</v>
      </c>
      <c r="M30" s="129">
        <f t="shared" si="23"/>
        <v>685907</v>
      </c>
      <c r="N30" s="130"/>
      <c r="O30" s="130"/>
      <c r="P30" s="131">
        <v>685907</v>
      </c>
      <c r="Q30" s="132">
        <v>0</v>
      </c>
      <c r="R30" s="133"/>
      <c r="S30" s="133"/>
      <c r="T30" s="134">
        <v>0</v>
      </c>
      <c r="U30" s="132">
        <f t="shared" si="24"/>
        <v>100</v>
      </c>
      <c r="V30" s="133"/>
      <c r="W30" s="133"/>
      <c r="X30" s="135">
        <f t="shared" si="20"/>
        <v>100</v>
      </c>
    </row>
    <row r="31" spans="1:24" s="136" customFormat="1" ht="83.25" customHeight="1" x14ac:dyDescent="0.3">
      <c r="A31" s="122"/>
      <c r="B31" s="123"/>
      <c r="C31" s="160" t="s">
        <v>185</v>
      </c>
      <c r="D31" s="125"/>
      <c r="E31" s="126">
        <f t="shared" si="21"/>
        <v>480000</v>
      </c>
      <c r="F31" s="127"/>
      <c r="G31" s="127"/>
      <c r="H31" s="161">
        <v>480000</v>
      </c>
      <c r="I31" s="129">
        <f t="shared" si="22"/>
        <v>525040</v>
      </c>
      <c r="J31" s="130"/>
      <c r="K31" s="130"/>
      <c r="L31" s="162">
        <v>525040</v>
      </c>
      <c r="M31" s="129">
        <f t="shared" si="23"/>
        <v>0</v>
      </c>
      <c r="N31" s="130"/>
      <c r="O31" s="130"/>
      <c r="P31" s="131">
        <v>0</v>
      </c>
      <c r="Q31" s="132">
        <v>0</v>
      </c>
      <c r="R31" s="133"/>
      <c r="S31" s="133"/>
      <c r="T31" s="134">
        <v>0</v>
      </c>
      <c r="U31" s="132">
        <f>M31/I31*100</f>
        <v>0</v>
      </c>
      <c r="V31" s="133"/>
      <c r="W31" s="133"/>
      <c r="X31" s="135">
        <f t="shared" ref="X31:X34" si="25">P31/L31*100</f>
        <v>0</v>
      </c>
    </row>
    <row r="32" spans="1:24" s="136" customFormat="1" ht="83.25" customHeight="1" x14ac:dyDescent="0.3">
      <c r="A32" s="122"/>
      <c r="B32" s="123"/>
      <c r="C32" s="160" t="s">
        <v>199</v>
      </c>
      <c r="D32" s="125"/>
      <c r="E32" s="126">
        <f t="shared" si="21"/>
        <v>0</v>
      </c>
      <c r="F32" s="127"/>
      <c r="G32" s="127"/>
      <c r="H32" s="161">
        <v>0</v>
      </c>
      <c r="I32" s="129">
        <f t="shared" si="22"/>
        <v>41334</v>
      </c>
      <c r="J32" s="130"/>
      <c r="K32" s="130"/>
      <c r="L32" s="162">
        <v>41334</v>
      </c>
      <c r="M32" s="129">
        <f t="shared" si="23"/>
        <v>0</v>
      </c>
      <c r="N32" s="130"/>
      <c r="O32" s="130"/>
      <c r="P32" s="131">
        <v>0</v>
      </c>
      <c r="Q32" s="132">
        <v>0</v>
      </c>
      <c r="R32" s="133"/>
      <c r="S32" s="133"/>
      <c r="T32" s="134">
        <v>0</v>
      </c>
      <c r="U32" s="132">
        <f t="shared" ref="U32:U34" si="26">M32/I32*100</f>
        <v>0</v>
      </c>
      <c r="V32" s="133"/>
      <c r="W32" s="133"/>
      <c r="X32" s="135">
        <f t="shared" si="25"/>
        <v>0</v>
      </c>
    </row>
    <row r="33" spans="1:24" s="136" customFormat="1" ht="131.25" customHeight="1" x14ac:dyDescent="0.3">
      <c r="A33" s="122"/>
      <c r="B33" s="123"/>
      <c r="C33" s="214" t="s">
        <v>191</v>
      </c>
      <c r="D33" s="125"/>
      <c r="E33" s="126">
        <f t="shared" si="21"/>
        <v>0</v>
      </c>
      <c r="F33" s="127"/>
      <c r="G33" s="127"/>
      <c r="H33" s="161">
        <v>0</v>
      </c>
      <c r="I33" s="129">
        <f t="shared" si="22"/>
        <v>46299</v>
      </c>
      <c r="J33" s="130"/>
      <c r="K33" s="130"/>
      <c r="L33" s="162">
        <v>46299</v>
      </c>
      <c r="M33" s="129">
        <f t="shared" si="23"/>
        <v>0</v>
      </c>
      <c r="N33" s="130"/>
      <c r="O33" s="130"/>
      <c r="P33" s="188">
        <v>0</v>
      </c>
      <c r="Q33" s="132">
        <v>0</v>
      </c>
      <c r="R33" s="133"/>
      <c r="S33" s="133"/>
      <c r="T33" s="134">
        <v>0</v>
      </c>
      <c r="U33" s="132">
        <f t="shared" si="26"/>
        <v>0</v>
      </c>
      <c r="V33" s="133"/>
      <c r="W33" s="133"/>
      <c r="X33" s="135">
        <f t="shared" si="25"/>
        <v>0</v>
      </c>
    </row>
    <row r="34" spans="1:24" s="136" customFormat="1" ht="80.25" customHeight="1" x14ac:dyDescent="0.3">
      <c r="A34" s="122"/>
      <c r="B34" s="123"/>
      <c r="C34" s="217" t="s">
        <v>201</v>
      </c>
      <c r="D34" s="125"/>
      <c r="E34" s="126">
        <f t="shared" si="21"/>
        <v>3091407</v>
      </c>
      <c r="F34" s="127"/>
      <c r="G34" s="127"/>
      <c r="H34" s="220">
        <v>3091407</v>
      </c>
      <c r="I34" s="129">
        <f t="shared" si="22"/>
        <v>3097511</v>
      </c>
      <c r="J34" s="130"/>
      <c r="K34" s="130"/>
      <c r="L34" s="222">
        <v>3097511</v>
      </c>
      <c r="M34" s="129">
        <f t="shared" si="23"/>
        <v>0</v>
      </c>
      <c r="N34" s="210"/>
      <c r="O34" s="210"/>
      <c r="P34" s="211">
        <v>0</v>
      </c>
      <c r="Q34" s="132">
        <v>0</v>
      </c>
      <c r="R34" s="133"/>
      <c r="S34" s="133"/>
      <c r="T34" s="134">
        <v>0</v>
      </c>
      <c r="U34" s="132">
        <f t="shared" si="26"/>
        <v>0</v>
      </c>
      <c r="V34" s="133"/>
      <c r="W34" s="133"/>
      <c r="X34" s="135">
        <f t="shared" si="25"/>
        <v>0</v>
      </c>
    </row>
    <row r="35" spans="1:24" s="159" customFormat="1" ht="24" customHeight="1" x14ac:dyDescent="0.35">
      <c r="A35" s="150" t="s">
        <v>193</v>
      </c>
      <c r="B35" s="151" t="s">
        <v>173</v>
      </c>
      <c r="C35" s="193" t="s">
        <v>60</v>
      </c>
      <c r="D35" s="152" t="s">
        <v>73</v>
      </c>
      <c r="E35" s="153">
        <f>E36+E37+E38+E39+E40+E41</f>
        <v>3949961</v>
      </c>
      <c r="F35" s="154"/>
      <c r="G35" s="154"/>
      <c r="H35" s="201">
        <f t="shared" ref="H35:P35" si="27">H36+H37+H38+H39+H40+H41</f>
        <v>3949961</v>
      </c>
      <c r="I35" s="153">
        <f t="shared" si="27"/>
        <v>3949961</v>
      </c>
      <c r="J35" s="154">
        <f t="shared" si="27"/>
        <v>0</v>
      </c>
      <c r="K35" s="154">
        <f t="shared" si="27"/>
        <v>0</v>
      </c>
      <c r="L35" s="213">
        <f t="shared" si="27"/>
        <v>3949961</v>
      </c>
      <c r="M35" s="199">
        <f t="shared" si="27"/>
        <v>3327378.61</v>
      </c>
      <c r="N35" s="200"/>
      <c r="O35" s="200"/>
      <c r="P35" s="213">
        <f t="shared" si="27"/>
        <v>3327378.61</v>
      </c>
      <c r="Q35" s="155">
        <f t="shared" si="14"/>
        <v>84.238264884134296</v>
      </c>
      <c r="R35" s="156"/>
      <c r="S35" s="156"/>
      <c r="T35" s="157">
        <f t="shared" si="16"/>
        <v>84.238264884134296</v>
      </c>
      <c r="U35" s="155">
        <f t="shared" si="24"/>
        <v>84.238264884134296</v>
      </c>
      <c r="V35" s="156"/>
      <c r="W35" s="156"/>
      <c r="X35" s="158">
        <f t="shared" si="20"/>
        <v>84.238264884134296</v>
      </c>
    </row>
    <row r="36" spans="1:24" s="136" customFormat="1" ht="86.25" customHeight="1" x14ac:dyDescent="0.3">
      <c r="A36" s="122"/>
      <c r="B36" s="123"/>
      <c r="C36" s="160" t="s">
        <v>186</v>
      </c>
      <c r="D36" s="125"/>
      <c r="E36" s="126">
        <f t="shared" si="21"/>
        <v>3308903</v>
      </c>
      <c r="F36" s="127"/>
      <c r="G36" s="127"/>
      <c r="H36" s="161">
        <v>3308903</v>
      </c>
      <c r="I36" s="129">
        <f t="shared" si="22"/>
        <v>3308903</v>
      </c>
      <c r="J36" s="130"/>
      <c r="K36" s="130"/>
      <c r="L36" s="162">
        <v>3308903</v>
      </c>
      <c r="M36" s="129">
        <f t="shared" si="23"/>
        <v>3308902.33</v>
      </c>
      <c r="N36" s="130"/>
      <c r="O36" s="130"/>
      <c r="P36" s="162">
        <v>3308902.33</v>
      </c>
      <c r="Q36" s="132">
        <f t="shared" si="14"/>
        <v>99.999979751597436</v>
      </c>
      <c r="R36" s="133"/>
      <c r="S36" s="133"/>
      <c r="T36" s="134">
        <f t="shared" si="16"/>
        <v>99.999979751597436</v>
      </c>
      <c r="U36" s="132">
        <f t="shared" si="24"/>
        <v>99.999979751597436</v>
      </c>
      <c r="V36" s="133"/>
      <c r="W36" s="133"/>
      <c r="X36" s="135">
        <f t="shared" si="20"/>
        <v>99.999979751597436</v>
      </c>
    </row>
    <row r="37" spans="1:24" s="136" customFormat="1" ht="84.75" customHeight="1" x14ac:dyDescent="0.3">
      <c r="A37" s="122"/>
      <c r="B37" s="123"/>
      <c r="C37" s="160" t="s">
        <v>187</v>
      </c>
      <c r="D37" s="125"/>
      <c r="E37" s="126">
        <f t="shared" si="21"/>
        <v>18477</v>
      </c>
      <c r="F37" s="127"/>
      <c r="G37" s="127"/>
      <c r="H37" s="161">
        <v>18477</v>
      </c>
      <c r="I37" s="129">
        <f t="shared" si="22"/>
        <v>18477</v>
      </c>
      <c r="J37" s="130"/>
      <c r="K37" s="130"/>
      <c r="L37" s="162">
        <v>18477</v>
      </c>
      <c r="M37" s="129">
        <f t="shared" si="23"/>
        <v>18476.28</v>
      </c>
      <c r="N37" s="130"/>
      <c r="O37" s="130"/>
      <c r="P37" s="162">
        <v>18476.28</v>
      </c>
      <c r="Q37" s="132">
        <f t="shared" si="14"/>
        <v>99.996103263516801</v>
      </c>
      <c r="R37" s="133"/>
      <c r="S37" s="133"/>
      <c r="T37" s="134">
        <f t="shared" si="16"/>
        <v>99.996103263516801</v>
      </c>
      <c r="U37" s="132">
        <f t="shared" si="24"/>
        <v>99.996103263516801</v>
      </c>
      <c r="V37" s="133"/>
      <c r="W37" s="133"/>
      <c r="X37" s="135">
        <f t="shared" si="20"/>
        <v>99.996103263516801</v>
      </c>
    </row>
    <row r="38" spans="1:24" s="136" customFormat="1" ht="84.75" customHeight="1" thickBot="1" x14ac:dyDescent="0.35">
      <c r="A38" s="163"/>
      <c r="B38" s="164"/>
      <c r="C38" s="165" t="s">
        <v>188</v>
      </c>
      <c r="D38" s="166"/>
      <c r="E38" s="167">
        <f t="shared" si="21"/>
        <v>622581</v>
      </c>
      <c r="F38" s="168"/>
      <c r="G38" s="168"/>
      <c r="H38" s="169">
        <v>622581</v>
      </c>
      <c r="I38" s="198">
        <f t="shared" si="22"/>
        <v>622581</v>
      </c>
      <c r="J38" s="170"/>
      <c r="K38" s="170"/>
      <c r="L38" s="171">
        <v>622581</v>
      </c>
      <c r="M38" s="198">
        <f t="shared" si="23"/>
        <v>0</v>
      </c>
      <c r="N38" s="170"/>
      <c r="O38" s="170"/>
      <c r="P38" s="171">
        <v>0</v>
      </c>
      <c r="Q38" s="172">
        <v>0</v>
      </c>
      <c r="R38" s="173"/>
      <c r="S38" s="173"/>
      <c r="T38" s="174">
        <v>0</v>
      </c>
      <c r="U38" s="172">
        <f t="shared" si="24"/>
        <v>0</v>
      </c>
      <c r="V38" s="173"/>
      <c r="W38" s="173"/>
      <c r="X38" s="175">
        <f t="shared" si="20"/>
        <v>0</v>
      </c>
    </row>
    <row r="39" spans="1:24" s="136" customFormat="1" ht="77.25" hidden="1" customHeight="1" x14ac:dyDescent="0.3">
      <c r="A39" s="215"/>
      <c r="B39" s="216"/>
      <c r="C39" s="217" t="s">
        <v>189</v>
      </c>
      <c r="D39" s="218"/>
      <c r="E39" s="219">
        <f t="shared" si="21"/>
        <v>0</v>
      </c>
      <c r="F39" s="209"/>
      <c r="G39" s="209"/>
      <c r="H39" s="220">
        <v>0</v>
      </c>
      <c r="I39" s="221">
        <f t="shared" si="22"/>
        <v>0</v>
      </c>
      <c r="J39" s="210"/>
      <c r="K39" s="210"/>
      <c r="L39" s="222"/>
      <c r="M39" s="221">
        <f t="shared" si="23"/>
        <v>0</v>
      </c>
      <c r="N39" s="210"/>
      <c r="O39" s="210"/>
      <c r="P39" s="222">
        <v>0</v>
      </c>
      <c r="Q39" s="223">
        <v>0</v>
      </c>
      <c r="R39" s="189"/>
      <c r="S39" s="189"/>
      <c r="T39" s="224">
        <v>0</v>
      </c>
      <c r="U39" s="223" t="e">
        <f t="shared" si="24"/>
        <v>#DIV/0!</v>
      </c>
      <c r="V39" s="189"/>
      <c r="W39" s="189"/>
      <c r="X39" s="190" t="e">
        <f t="shared" si="20"/>
        <v>#DIV/0!</v>
      </c>
    </row>
    <row r="40" spans="1:24" s="136" customFormat="1" ht="77.25" hidden="1" customHeight="1" x14ac:dyDescent="0.3">
      <c r="A40" s="122"/>
      <c r="B40" s="123"/>
      <c r="C40" s="160" t="s">
        <v>189</v>
      </c>
      <c r="D40" s="125"/>
      <c r="E40" s="126">
        <f t="shared" si="21"/>
        <v>0</v>
      </c>
      <c r="F40" s="127"/>
      <c r="G40" s="127"/>
      <c r="H40" s="161">
        <v>0</v>
      </c>
      <c r="I40" s="129">
        <f t="shared" si="22"/>
        <v>0</v>
      </c>
      <c r="J40" s="130"/>
      <c r="K40" s="130"/>
      <c r="L40" s="162"/>
      <c r="M40" s="129">
        <f t="shared" si="23"/>
        <v>0</v>
      </c>
      <c r="N40" s="130"/>
      <c r="O40" s="130"/>
      <c r="P40" s="162">
        <v>0</v>
      </c>
      <c r="Q40" s="132">
        <v>0</v>
      </c>
      <c r="R40" s="133"/>
      <c r="S40" s="133"/>
      <c r="T40" s="134">
        <v>0</v>
      </c>
      <c r="U40" s="132" t="e">
        <f t="shared" si="24"/>
        <v>#DIV/0!</v>
      </c>
      <c r="V40" s="133"/>
      <c r="W40" s="133"/>
      <c r="X40" s="135" t="e">
        <f t="shared" si="20"/>
        <v>#DIV/0!</v>
      </c>
    </row>
    <row r="41" spans="1:24" s="136" customFormat="1" ht="63.75" hidden="1" customHeight="1" x14ac:dyDescent="0.3">
      <c r="A41" s="122"/>
      <c r="B41" s="123"/>
      <c r="C41" s="160" t="s">
        <v>190</v>
      </c>
      <c r="D41" s="125"/>
      <c r="E41" s="126">
        <f t="shared" si="21"/>
        <v>0</v>
      </c>
      <c r="F41" s="127"/>
      <c r="G41" s="127"/>
      <c r="H41" s="161">
        <v>0</v>
      </c>
      <c r="I41" s="129">
        <f t="shared" si="22"/>
        <v>0</v>
      </c>
      <c r="J41" s="130"/>
      <c r="K41" s="130"/>
      <c r="L41" s="162"/>
      <c r="M41" s="129">
        <f t="shared" si="23"/>
        <v>0</v>
      </c>
      <c r="N41" s="130"/>
      <c r="O41" s="130"/>
      <c r="P41" s="162">
        <v>0</v>
      </c>
      <c r="Q41" s="132">
        <v>0</v>
      </c>
      <c r="R41" s="133"/>
      <c r="S41" s="133"/>
      <c r="T41" s="134">
        <v>0</v>
      </c>
      <c r="U41" s="132" t="e">
        <f t="shared" si="24"/>
        <v>#DIV/0!</v>
      </c>
      <c r="V41" s="133"/>
      <c r="W41" s="133"/>
      <c r="X41" s="135" t="e">
        <f t="shared" si="20"/>
        <v>#DIV/0!</v>
      </c>
    </row>
    <row r="42" spans="1:24" s="159" customFormat="1" ht="39" x14ac:dyDescent="0.35">
      <c r="A42" s="191" t="s">
        <v>103</v>
      </c>
      <c r="B42" s="192"/>
      <c r="C42" s="193" t="s">
        <v>98</v>
      </c>
      <c r="D42" s="240" t="s">
        <v>3</v>
      </c>
      <c r="E42" s="241">
        <f t="shared" ref="E42:H42" si="28">SUM(E43:E43)</f>
        <v>26109727</v>
      </c>
      <c r="F42" s="242"/>
      <c r="G42" s="242"/>
      <c r="H42" s="243">
        <f t="shared" si="28"/>
        <v>26109727</v>
      </c>
      <c r="I42" s="241">
        <f>SUM(I43:I43)</f>
        <v>37458907</v>
      </c>
      <c r="J42" s="242"/>
      <c r="K42" s="242"/>
      <c r="L42" s="243">
        <f t="shared" ref="L42:P42" si="29">SUM(L43:L43)</f>
        <v>37458907</v>
      </c>
      <c r="M42" s="241">
        <f t="shared" si="29"/>
        <v>24989367.550000001</v>
      </c>
      <c r="N42" s="242"/>
      <c r="O42" s="242"/>
      <c r="P42" s="243">
        <f t="shared" si="29"/>
        <v>24989367.550000001</v>
      </c>
      <c r="Q42" s="194">
        <f t="shared" si="7"/>
        <v>95.709034223146034</v>
      </c>
      <c r="R42" s="195"/>
      <c r="S42" s="195"/>
      <c r="T42" s="196">
        <f t="shared" ref="T42:T70" si="30">P42/H42*100</f>
        <v>95.709034223146034</v>
      </c>
      <c r="U42" s="197">
        <f t="shared" si="3"/>
        <v>66.711416726601243</v>
      </c>
      <c r="V42" s="195"/>
      <c r="W42" s="195"/>
      <c r="X42" s="196">
        <f t="shared" si="3"/>
        <v>66.711416726601243</v>
      </c>
    </row>
    <row r="43" spans="1:24" s="250" customFormat="1" ht="46.5" customHeight="1" thickBot="1" x14ac:dyDescent="0.3">
      <c r="A43" s="163" t="s">
        <v>104</v>
      </c>
      <c r="B43" s="244" t="s">
        <v>146</v>
      </c>
      <c r="C43" s="245" t="s">
        <v>60</v>
      </c>
      <c r="D43" s="246"/>
      <c r="E43" s="167">
        <f>SUM(F43:H43)</f>
        <v>26109727</v>
      </c>
      <c r="F43" s="168"/>
      <c r="G43" s="168"/>
      <c r="H43" s="247">
        <v>26109727</v>
      </c>
      <c r="I43" s="198">
        <f>SUM(J43:L43)</f>
        <v>37458907</v>
      </c>
      <c r="J43" s="170"/>
      <c r="K43" s="170"/>
      <c r="L43" s="248">
        <v>37458907</v>
      </c>
      <c r="M43" s="198">
        <f>SUM(N43:P43)</f>
        <v>24989367.550000001</v>
      </c>
      <c r="N43" s="170"/>
      <c r="O43" s="170"/>
      <c r="P43" s="248">
        <v>24989367.550000001</v>
      </c>
      <c r="Q43" s="172">
        <f t="shared" si="7"/>
        <v>95.709034223146034</v>
      </c>
      <c r="R43" s="173"/>
      <c r="S43" s="173"/>
      <c r="T43" s="175">
        <f t="shared" si="30"/>
        <v>95.709034223146034</v>
      </c>
      <c r="U43" s="249">
        <f t="shared" si="3"/>
        <v>66.711416726601243</v>
      </c>
      <c r="V43" s="173"/>
      <c r="W43" s="173"/>
      <c r="X43" s="175">
        <f t="shared" si="3"/>
        <v>66.711416726601243</v>
      </c>
    </row>
    <row r="44" spans="1:24" s="159" customFormat="1" ht="58.5" x14ac:dyDescent="0.35">
      <c r="A44" s="176" t="s">
        <v>111</v>
      </c>
      <c r="B44" s="177"/>
      <c r="C44" s="178" t="s">
        <v>117</v>
      </c>
      <c r="D44" s="251" t="s">
        <v>3</v>
      </c>
      <c r="E44" s="252">
        <f>SUM(F44:H44)</f>
        <v>76668000</v>
      </c>
      <c r="F44" s="253">
        <f>F45</f>
        <v>0</v>
      </c>
      <c r="G44" s="253">
        <f t="shared" ref="G44:H44" si="31">G45</f>
        <v>76668000</v>
      </c>
      <c r="H44" s="253">
        <f t="shared" si="31"/>
        <v>0</v>
      </c>
      <c r="I44" s="252">
        <f>SUM(J44:L44)</f>
        <v>90150500</v>
      </c>
      <c r="J44" s="253">
        <f>J45</f>
        <v>0</v>
      </c>
      <c r="K44" s="253">
        <f t="shared" ref="K44:L44" si="32">K45</f>
        <v>90150500</v>
      </c>
      <c r="L44" s="253">
        <f t="shared" si="32"/>
        <v>0</v>
      </c>
      <c r="M44" s="254">
        <f>M45</f>
        <v>68656822.230000004</v>
      </c>
      <c r="N44" s="255">
        <f t="shared" ref="N44:P44" si="33">N45</f>
        <v>0</v>
      </c>
      <c r="O44" s="253">
        <f t="shared" si="33"/>
        <v>68656822.230000004</v>
      </c>
      <c r="P44" s="256">
        <f t="shared" si="33"/>
        <v>0</v>
      </c>
      <c r="Q44" s="183">
        <f t="shared" si="7"/>
        <v>89.550819416184069</v>
      </c>
      <c r="R44" s="184"/>
      <c r="S44" s="184">
        <f t="shared" ref="S44:S46" si="34">O44/G44*100</f>
        <v>89.550819416184069</v>
      </c>
      <c r="T44" s="186"/>
      <c r="U44" s="183">
        <f t="shared" si="3"/>
        <v>76.158004925097472</v>
      </c>
      <c r="V44" s="184"/>
      <c r="W44" s="184">
        <f t="shared" si="3"/>
        <v>76.158004925097472</v>
      </c>
      <c r="X44" s="186"/>
    </row>
    <row r="45" spans="1:24" s="136" customFormat="1" ht="78.75" customHeight="1" thickBot="1" x14ac:dyDescent="0.35">
      <c r="A45" s="257"/>
      <c r="B45" s="258" t="s">
        <v>147</v>
      </c>
      <c r="C45" s="259" t="s">
        <v>194</v>
      </c>
      <c r="D45" s="260"/>
      <c r="E45" s="261">
        <f>SUM(F45:H45)</f>
        <v>76668000</v>
      </c>
      <c r="F45" s="262"/>
      <c r="G45" s="262">
        <v>76668000</v>
      </c>
      <c r="H45" s="263"/>
      <c r="I45" s="261">
        <f>SUM(J45:L45)</f>
        <v>90150500</v>
      </c>
      <c r="J45" s="262"/>
      <c r="K45" s="262">
        <v>90150500</v>
      </c>
      <c r="L45" s="263"/>
      <c r="M45" s="261">
        <f>SUM(N45:P45)</f>
        <v>68656822.230000004</v>
      </c>
      <c r="N45" s="262"/>
      <c r="O45" s="262">
        <v>68656822.230000004</v>
      </c>
      <c r="P45" s="263"/>
      <c r="Q45" s="264">
        <f t="shared" ref="Q45" si="35">M45/E45*100</f>
        <v>89.550819416184069</v>
      </c>
      <c r="R45" s="265"/>
      <c r="S45" s="265">
        <f t="shared" ref="S45" si="36">O45/G45*100</f>
        <v>89.550819416184069</v>
      </c>
      <c r="T45" s="266"/>
      <c r="U45" s="264">
        <f t="shared" ref="U45" si="37">M45/I45*100</f>
        <v>76.158004925097472</v>
      </c>
      <c r="V45" s="265"/>
      <c r="W45" s="265">
        <f t="shared" ref="W45" si="38">O45/K45*100</f>
        <v>76.158004925097472</v>
      </c>
      <c r="X45" s="266"/>
    </row>
    <row r="46" spans="1:24" s="159" customFormat="1" ht="58.5" x14ac:dyDescent="0.35">
      <c r="A46" s="191" t="s">
        <v>116</v>
      </c>
      <c r="B46" s="192"/>
      <c r="C46" s="193" t="s">
        <v>118</v>
      </c>
      <c r="D46" s="240" t="s">
        <v>3</v>
      </c>
      <c r="E46" s="199">
        <f t="shared" ref="E46:P46" si="39">E47</f>
        <v>64140700</v>
      </c>
      <c r="F46" s="200">
        <f t="shared" si="39"/>
        <v>31395700</v>
      </c>
      <c r="G46" s="200">
        <f t="shared" si="39"/>
        <v>31085000</v>
      </c>
      <c r="H46" s="201">
        <f t="shared" si="39"/>
        <v>1660000</v>
      </c>
      <c r="I46" s="241">
        <f t="shared" si="39"/>
        <v>96463400</v>
      </c>
      <c r="J46" s="242">
        <f t="shared" si="39"/>
        <v>51651200</v>
      </c>
      <c r="K46" s="242">
        <f t="shared" si="39"/>
        <v>42260100</v>
      </c>
      <c r="L46" s="243">
        <f t="shared" si="39"/>
        <v>2552100</v>
      </c>
      <c r="M46" s="241">
        <f t="shared" si="39"/>
        <v>66438781.990000002</v>
      </c>
      <c r="N46" s="242">
        <f t="shared" si="39"/>
        <v>35684331.079999998</v>
      </c>
      <c r="O46" s="242">
        <f t="shared" si="39"/>
        <v>29196260.510000002</v>
      </c>
      <c r="P46" s="243">
        <f t="shared" si="39"/>
        <v>1558190.4</v>
      </c>
      <c r="Q46" s="194">
        <f t="shared" si="7"/>
        <v>103.58287637958425</v>
      </c>
      <c r="R46" s="195">
        <f t="shared" si="7"/>
        <v>113.65993139187852</v>
      </c>
      <c r="S46" s="195">
        <f t="shared" si="34"/>
        <v>93.923952099083166</v>
      </c>
      <c r="T46" s="196">
        <f t="shared" si="30"/>
        <v>93.866891566265053</v>
      </c>
      <c r="U46" s="197">
        <f t="shared" si="3"/>
        <v>68.874601133694242</v>
      </c>
      <c r="V46" s="195">
        <f t="shared" si="3"/>
        <v>69.087128817917105</v>
      </c>
      <c r="W46" s="195">
        <f t="shared" si="3"/>
        <v>69.08705968514036</v>
      </c>
      <c r="X46" s="196">
        <f t="shared" si="3"/>
        <v>61.055225108733978</v>
      </c>
    </row>
    <row r="47" spans="1:24" s="136" customFormat="1" ht="78" customHeight="1" thickBot="1" x14ac:dyDescent="0.35">
      <c r="A47" s="267"/>
      <c r="B47" s="268" t="s">
        <v>162</v>
      </c>
      <c r="C47" s="269" t="s">
        <v>182</v>
      </c>
      <c r="D47" s="270"/>
      <c r="E47" s="271">
        <f>SUM(F47:H47)</f>
        <v>64140700</v>
      </c>
      <c r="F47" s="272">
        <v>31395700</v>
      </c>
      <c r="G47" s="272">
        <v>31085000</v>
      </c>
      <c r="H47" s="273">
        <v>1660000</v>
      </c>
      <c r="I47" s="274">
        <f>SUM(J47:L47)</f>
        <v>96463400</v>
      </c>
      <c r="J47" s="275">
        <v>51651200</v>
      </c>
      <c r="K47" s="275">
        <v>42260100</v>
      </c>
      <c r="L47" s="276">
        <v>2552100</v>
      </c>
      <c r="M47" s="274">
        <f>SUM(N47:P47)</f>
        <v>66438781.990000002</v>
      </c>
      <c r="N47" s="275">
        <v>35684331.079999998</v>
      </c>
      <c r="O47" s="275">
        <v>29196260.510000002</v>
      </c>
      <c r="P47" s="276">
        <v>1558190.4</v>
      </c>
      <c r="Q47" s="277">
        <f t="shared" ref="Q47" si="40">M47/E47*100</f>
        <v>103.58287637958425</v>
      </c>
      <c r="R47" s="278">
        <f t="shared" ref="R47" si="41">N47/F47*100</f>
        <v>113.65993139187852</v>
      </c>
      <c r="S47" s="278">
        <f t="shared" ref="S47" si="42">O47/G47*100</f>
        <v>93.923952099083166</v>
      </c>
      <c r="T47" s="279">
        <f t="shared" ref="T47" si="43">P47/H47*100</f>
        <v>93.866891566265053</v>
      </c>
      <c r="U47" s="280">
        <f t="shared" ref="U47" si="44">M47/I47*100</f>
        <v>68.874601133694242</v>
      </c>
      <c r="V47" s="278">
        <f t="shared" ref="V47" si="45">N47/J47*100</f>
        <v>69.087128817917105</v>
      </c>
      <c r="W47" s="278">
        <f t="shared" ref="W47" si="46">O47/K47*100</f>
        <v>69.08705968514036</v>
      </c>
      <c r="X47" s="279">
        <f t="shared" ref="X47" si="47">P47/L47*100</f>
        <v>61.055225108733978</v>
      </c>
    </row>
    <row r="48" spans="1:24" s="38" customFormat="1" ht="37.5" x14ac:dyDescent="0.3">
      <c r="A48" s="78" t="s">
        <v>43</v>
      </c>
      <c r="B48" s="79"/>
      <c r="C48" s="80" t="s">
        <v>99</v>
      </c>
      <c r="D48" s="81" t="s">
        <v>3</v>
      </c>
      <c r="E48" s="82">
        <f t="shared" ref="E48:P48" si="48">E49</f>
        <v>4112200</v>
      </c>
      <c r="F48" s="83">
        <f t="shared" si="48"/>
        <v>4112200</v>
      </c>
      <c r="G48" s="83"/>
      <c r="H48" s="103">
        <f t="shared" si="48"/>
        <v>0</v>
      </c>
      <c r="I48" s="82">
        <f t="shared" si="48"/>
        <v>4928550</v>
      </c>
      <c r="J48" s="83">
        <f t="shared" si="48"/>
        <v>4112200</v>
      </c>
      <c r="K48" s="83"/>
      <c r="L48" s="103">
        <f t="shared" si="48"/>
        <v>816350</v>
      </c>
      <c r="M48" s="82">
        <f t="shared" si="48"/>
        <v>3772812.58</v>
      </c>
      <c r="N48" s="83">
        <f t="shared" si="48"/>
        <v>3349426.58</v>
      </c>
      <c r="O48" s="83"/>
      <c r="P48" s="84">
        <f t="shared" si="48"/>
        <v>423386</v>
      </c>
      <c r="Q48" s="85">
        <f>Q49</f>
        <v>91.746816302709007</v>
      </c>
      <c r="R48" s="86">
        <f t="shared" ref="R48:T48" si="49">R49</f>
        <v>81.450964933612184</v>
      </c>
      <c r="S48" s="86">
        <f t="shared" si="49"/>
        <v>0</v>
      </c>
      <c r="T48" s="87">
        <f t="shared" si="49"/>
        <v>0</v>
      </c>
      <c r="U48" s="99">
        <f t="shared" si="3"/>
        <v>76.55015329052155</v>
      </c>
      <c r="V48" s="100">
        <f t="shared" si="3"/>
        <v>81.450964933612184</v>
      </c>
      <c r="W48" s="100"/>
      <c r="X48" s="101">
        <f t="shared" si="3"/>
        <v>51.863293930299506</v>
      </c>
    </row>
    <row r="49" spans="1:24" s="159" customFormat="1" ht="39" x14ac:dyDescent="0.35">
      <c r="A49" s="150" t="s">
        <v>50</v>
      </c>
      <c r="B49" s="281"/>
      <c r="C49" s="282" t="s">
        <v>130</v>
      </c>
      <c r="D49" s="283"/>
      <c r="E49" s="153">
        <f>E50+E51</f>
        <v>4112200</v>
      </c>
      <c r="F49" s="154">
        <f t="shared" ref="F49:H49" si="50">F50+F51</f>
        <v>4112200</v>
      </c>
      <c r="G49" s="154"/>
      <c r="H49" s="284">
        <f t="shared" si="50"/>
        <v>0</v>
      </c>
      <c r="I49" s="285">
        <f>I50+I51</f>
        <v>4928550</v>
      </c>
      <c r="J49" s="286">
        <f t="shared" ref="J49:L49" si="51">J50+J51</f>
        <v>4112200</v>
      </c>
      <c r="K49" s="286"/>
      <c r="L49" s="202">
        <f t="shared" si="51"/>
        <v>816350</v>
      </c>
      <c r="M49" s="285">
        <f>M50+M51</f>
        <v>3772812.58</v>
      </c>
      <c r="N49" s="286">
        <f t="shared" ref="N49:P49" si="52">N50+N51</f>
        <v>3349426.58</v>
      </c>
      <c r="O49" s="286"/>
      <c r="P49" s="203">
        <f t="shared" si="52"/>
        <v>423386</v>
      </c>
      <c r="Q49" s="194">
        <f>M49/E49*100</f>
        <v>91.746816302709007</v>
      </c>
      <c r="R49" s="195">
        <f t="shared" ref="R49" si="53">N49/F49*100</f>
        <v>81.450964933612184</v>
      </c>
      <c r="S49" s="195"/>
      <c r="T49" s="196"/>
      <c r="U49" s="155">
        <f>M49/I49*100</f>
        <v>76.55015329052155</v>
      </c>
      <c r="V49" s="156">
        <f t="shared" si="3"/>
        <v>81.450964933612184</v>
      </c>
      <c r="W49" s="156"/>
      <c r="X49" s="158">
        <f t="shared" si="3"/>
        <v>51.863293930299506</v>
      </c>
    </row>
    <row r="50" spans="1:24" s="149" customFormat="1" ht="153" customHeight="1" x14ac:dyDescent="0.3">
      <c r="A50" s="287"/>
      <c r="B50" s="288" t="s">
        <v>148</v>
      </c>
      <c r="C50" s="289" t="s">
        <v>198</v>
      </c>
      <c r="D50" s="290"/>
      <c r="E50" s="126">
        <f t="shared" ref="E50:E51" si="54">F50+G50+H50</f>
        <v>4112200</v>
      </c>
      <c r="F50" s="127">
        <v>4112200</v>
      </c>
      <c r="G50" s="127"/>
      <c r="H50" s="188">
        <v>0</v>
      </c>
      <c r="I50" s="291">
        <f t="shared" ref="I50:I51" si="55">SUM(J50:L50)</f>
        <v>4112200</v>
      </c>
      <c r="J50" s="130">
        <v>4112200</v>
      </c>
      <c r="K50" s="130"/>
      <c r="L50" s="188"/>
      <c r="M50" s="126">
        <f t="shared" ref="M50:M51" si="56">N50+O50+P50</f>
        <v>3349426.58</v>
      </c>
      <c r="N50" s="291">
        <v>3349426.58</v>
      </c>
      <c r="O50" s="130"/>
      <c r="P50" s="131">
        <v>0</v>
      </c>
      <c r="Q50" s="132">
        <f>M50/E50*100</f>
        <v>81.450964933612184</v>
      </c>
      <c r="R50" s="133">
        <f>N50/F50*100</f>
        <v>81.450964933612184</v>
      </c>
      <c r="S50" s="133"/>
      <c r="T50" s="135">
        <v>0</v>
      </c>
      <c r="U50" s="132">
        <f t="shared" ref="U50" si="57">M50/I50*100</f>
        <v>81.450964933612184</v>
      </c>
      <c r="V50" s="133">
        <f t="shared" ref="V50" si="58">N50/J50*100</f>
        <v>81.450964933612184</v>
      </c>
      <c r="W50" s="133"/>
      <c r="X50" s="135"/>
    </row>
    <row r="51" spans="1:24" s="250" customFormat="1" ht="37.5" customHeight="1" thickBot="1" x14ac:dyDescent="0.3">
      <c r="A51" s="267"/>
      <c r="B51" s="292" t="s">
        <v>197</v>
      </c>
      <c r="C51" s="293" t="s">
        <v>124</v>
      </c>
      <c r="D51" s="378"/>
      <c r="E51" s="126">
        <f t="shared" si="54"/>
        <v>0</v>
      </c>
      <c r="F51" s="294"/>
      <c r="G51" s="294"/>
      <c r="H51" s="276">
        <v>0</v>
      </c>
      <c r="I51" s="291">
        <f t="shared" si="55"/>
        <v>816350</v>
      </c>
      <c r="J51" s="295"/>
      <c r="K51" s="295"/>
      <c r="L51" s="276">
        <v>816350</v>
      </c>
      <c r="M51" s="126">
        <f t="shared" si="56"/>
        <v>423386</v>
      </c>
      <c r="N51" s="296"/>
      <c r="O51" s="295"/>
      <c r="P51" s="295">
        <v>423386</v>
      </c>
      <c r="Q51" s="277">
        <v>0</v>
      </c>
      <c r="R51" s="278"/>
      <c r="S51" s="278"/>
      <c r="T51" s="279">
        <v>0</v>
      </c>
      <c r="U51" s="264">
        <f>M51/I51*100</f>
        <v>51.863293930299506</v>
      </c>
      <c r="V51" s="265"/>
      <c r="W51" s="265"/>
      <c r="X51" s="266">
        <f>P51/L51*100</f>
        <v>51.863293930299506</v>
      </c>
    </row>
    <row r="52" spans="1:24" s="38" customFormat="1" ht="37.5" x14ac:dyDescent="0.3">
      <c r="A52" s="78" t="s">
        <v>44</v>
      </c>
      <c r="B52" s="79"/>
      <c r="C52" s="80" t="s">
        <v>100</v>
      </c>
      <c r="D52" s="114" t="s">
        <v>123</v>
      </c>
      <c r="E52" s="187">
        <f t="shared" ref="E52:P52" si="59">E53</f>
        <v>35032191</v>
      </c>
      <c r="F52" s="84">
        <f t="shared" si="59"/>
        <v>24774704</v>
      </c>
      <c r="G52" s="84"/>
      <c r="H52" s="103">
        <f t="shared" si="59"/>
        <v>10257487</v>
      </c>
      <c r="I52" s="115">
        <f t="shared" si="59"/>
        <v>39633742</v>
      </c>
      <c r="J52" s="84">
        <f t="shared" si="59"/>
        <v>28262153</v>
      </c>
      <c r="K52" s="84"/>
      <c r="L52" s="103">
        <f t="shared" si="59"/>
        <v>11371589</v>
      </c>
      <c r="M52" s="115">
        <f t="shared" si="59"/>
        <v>33407847.690000001</v>
      </c>
      <c r="N52" s="84">
        <f t="shared" si="59"/>
        <v>23711607.990000002</v>
      </c>
      <c r="O52" s="84"/>
      <c r="P52" s="103">
        <f t="shared" si="59"/>
        <v>9696239.6999999993</v>
      </c>
      <c r="Q52" s="85">
        <f t="shared" si="7"/>
        <v>95.363283700982336</v>
      </c>
      <c r="R52" s="86">
        <f t="shared" si="7"/>
        <v>95.708945664900796</v>
      </c>
      <c r="S52" s="86"/>
      <c r="T52" s="87">
        <f t="shared" ref="T52:T53" si="60">P52/H52*100</f>
        <v>94.528413245856413</v>
      </c>
      <c r="U52" s="96">
        <f t="shared" si="3"/>
        <v>84.291429484503382</v>
      </c>
      <c r="V52" s="94">
        <f t="shared" si="3"/>
        <v>83.898802720373084</v>
      </c>
      <c r="W52" s="94"/>
      <c r="X52" s="95">
        <f t="shared" si="3"/>
        <v>85.267236619262263</v>
      </c>
    </row>
    <row r="53" spans="1:24" s="159" customFormat="1" ht="39" x14ac:dyDescent="0.35">
      <c r="A53" s="204" t="s">
        <v>128</v>
      </c>
      <c r="B53" s="192"/>
      <c r="C53" s="193" t="s">
        <v>127</v>
      </c>
      <c r="D53" s="205"/>
      <c r="E53" s="206">
        <f>E56+E54+E55+E57</f>
        <v>35032191</v>
      </c>
      <c r="F53" s="203">
        <f>F56+F54+F55+F57</f>
        <v>24774704</v>
      </c>
      <c r="G53" s="203"/>
      <c r="H53" s="202">
        <f>H56+H54+H55+H57</f>
        <v>10257487</v>
      </c>
      <c r="I53" s="207">
        <f>I56+I54+I55+I57</f>
        <v>39633742</v>
      </c>
      <c r="J53" s="203">
        <f>J56+J54+J55+J57</f>
        <v>28262153</v>
      </c>
      <c r="K53" s="203"/>
      <c r="L53" s="202">
        <f>L56+L54+L55+L57</f>
        <v>11371589</v>
      </c>
      <c r="M53" s="207">
        <f>M56+M54+M55+M57</f>
        <v>33407847.690000001</v>
      </c>
      <c r="N53" s="203">
        <f>N56+N54+N55+N57</f>
        <v>23711607.990000002</v>
      </c>
      <c r="O53" s="203"/>
      <c r="P53" s="202">
        <f>P56+P54+P55+P57</f>
        <v>9696239.6999999993</v>
      </c>
      <c r="Q53" s="155">
        <f t="shared" ref="Q53:Q54" si="61">M53/E53*100</f>
        <v>95.363283700982336</v>
      </c>
      <c r="R53" s="156">
        <f t="shared" ref="R53" si="62">N53/F53*100</f>
        <v>95.708945664900796</v>
      </c>
      <c r="S53" s="156"/>
      <c r="T53" s="208">
        <f t="shared" si="60"/>
        <v>94.528413245856413</v>
      </c>
      <c r="U53" s="197">
        <f t="shared" ref="U53" si="63">M53/I53*100</f>
        <v>84.291429484503382</v>
      </c>
      <c r="V53" s="195">
        <f t="shared" ref="V53" si="64">N53/J53*100</f>
        <v>83.898802720373084</v>
      </c>
      <c r="W53" s="195"/>
      <c r="X53" s="196">
        <f t="shared" ref="X53" si="65">P53/L53*100</f>
        <v>85.267236619262263</v>
      </c>
    </row>
    <row r="54" spans="1:24" s="239" customFormat="1" ht="43.5" customHeight="1" x14ac:dyDescent="0.25">
      <c r="A54" s="297"/>
      <c r="B54" s="287" t="s">
        <v>149</v>
      </c>
      <c r="C54" s="160" t="s">
        <v>120</v>
      </c>
      <c r="D54" s="205"/>
      <c r="E54" s="298">
        <f t="shared" ref="E54:E55" si="66">SUM(F54:H54)</f>
        <v>6365788</v>
      </c>
      <c r="F54" s="127">
        <v>0</v>
      </c>
      <c r="G54" s="127"/>
      <c r="H54" s="128">
        <v>6365788</v>
      </c>
      <c r="I54" s="129">
        <f t="shared" ref="I54:I55" si="67">SUM(J54:L54)</f>
        <v>6724238</v>
      </c>
      <c r="J54" s="130">
        <v>0</v>
      </c>
      <c r="K54" s="130"/>
      <c r="L54" s="188">
        <v>6724238</v>
      </c>
      <c r="M54" s="129">
        <f>SUM(N54:P54)</f>
        <v>5875073.1299999999</v>
      </c>
      <c r="N54" s="130">
        <v>0</v>
      </c>
      <c r="O54" s="130"/>
      <c r="P54" s="188">
        <v>5875073.1299999999</v>
      </c>
      <c r="Q54" s="132">
        <f t="shared" si="61"/>
        <v>92.291372725576153</v>
      </c>
      <c r="R54" s="133"/>
      <c r="S54" s="133"/>
      <c r="T54" s="279">
        <f t="shared" ref="T54" si="68">P54/H54*100</f>
        <v>92.291372725576153</v>
      </c>
      <c r="U54" s="299">
        <f t="shared" si="3"/>
        <v>87.371582177787275</v>
      </c>
      <c r="V54" s="133"/>
      <c r="W54" s="133"/>
      <c r="X54" s="135">
        <f t="shared" si="3"/>
        <v>87.371582177787275</v>
      </c>
    </row>
    <row r="55" spans="1:24" s="149" customFormat="1" ht="92.25" customHeight="1" x14ac:dyDescent="0.3">
      <c r="A55" s="297"/>
      <c r="B55" s="300" t="s">
        <v>150</v>
      </c>
      <c r="C55" s="301" t="s">
        <v>121</v>
      </c>
      <c r="D55" s="205"/>
      <c r="E55" s="298">
        <f t="shared" si="66"/>
        <v>11466104</v>
      </c>
      <c r="F55" s="209">
        <v>11466104</v>
      </c>
      <c r="G55" s="209"/>
      <c r="H55" s="302">
        <v>0</v>
      </c>
      <c r="I55" s="129">
        <f t="shared" si="67"/>
        <v>13942053</v>
      </c>
      <c r="J55" s="210">
        <v>13942053</v>
      </c>
      <c r="K55" s="210"/>
      <c r="L55" s="303">
        <v>0</v>
      </c>
      <c r="M55" s="129">
        <f>SUM(N55:P55)</f>
        <v>11463499.68</v>
      </c>
      <c r="N55" s="210">
        <v>11463499.68</v>
      </c>
      <c r="O55" s="210"/>
      <c r="P55" s="303">
        <v>0</v>
      </c>
      <c r="Q55" s="132">
        <f t="shared" ref="Q55:R57" si="69">M55/E55*100</f>
        <v>99.977286792444929</v>
      </c>
      <c r="R55" s="133">
        <f t="shared" si="69"/>
        <v>99.977286792444929</v>
      </c>
      <c r="S55" s="133"/>
      <c r="T55" s="135"/>
      <c r="U55" s="304">
        <f>M55/I55*100</f>
        <v>82.222465228040662</v>
      </c>
      <c r="V55" s="189">
        <f t="shared" si="3"/>
        <v>82.222465228040662</v>
      </c>
      <c r="W55" s="189"/>
      <c r="X55" s="190"/>
    </row>
    <row r="56" spans="1:24" s="149" customFormat="1" ht="63.75" customHeight="1" x14ac:dyDescent="0.3">
      <c r="A56" s="297"/>
      <c r="B56" s="288" t="s">
        <v>151</v>
      </c>
      <c r="C56" s="124" t="s">
        <v>183</v>
      </c>
      <c r="D56" s="205"/>
      <c r="E56" s="298">
        <f>SUM(F56:H56)</f>
        <v>13308600</v>
      </c>
      <c r="F56" s="127">
        <v>13308600</v>
      </c>
      <c r="G56" s="127"/>
      <c r="H56" s="128">
        <v>0</v>
      </c>
      <c r="I56" s="129">
        <f>SUM(J56:L56)</f>
        <v>14320100</v>
      </c>
      <c r="J56" s="130">
        <v>14320100</v>
      </c>
      <c r="K56" s="130"/>
      <c r="L56" s="188">
        <v>0</v>
      </c>
      <c r="M56" s="129">
        <f>SUM(N56:P56)</f>
        <v>12248108.310000001</v>
      </c>
      <c r="N56" s="130">
        <v>12248108.310000001</v>
      </c>
      <c r="O56" s="130"/>
      <c r="P56" s="188">
        <v>0</v>
      </c>
      <c r="Q56" s="132">
        <f t="shared" si="69"/>
        <v>92.031530814661195</v>
      </c>
      <c r="R56" s="133">
        <f t="shared" si="69"/>
        <v>92.031530814661195</v>
      </c>
      <c r="S56" s="133"/>
      <c r="T56" s="135"/>
      <c r="U56" s="299">
        <f>M56/I56*100</f>
        <v>85.530885329013074</v>
      </c>
      <c r="V56" s="133">
        <f>N56/J56*100</f>
        <v>85.530885329013074</v>
      </c>
      <c r="W56" s="133"/>
      <c r="X56" s="135"/>
    </row>
    <row r="57" spans="1:24" s="149" customFormat="1" ht="46.5" customHeight="1" thickBot="1" x14ac:dyDescent="0.35">
      <c r="A57" s="267"/>
      <c r="B57" s="258" t="s">
        <v>152</v>
      </c>
      <c r="C57" s="259" t="s">
        <v>122</v>
      </c>
      <c r="D57" s="305"/>
      <c r="E57" s="306">
        <f>SUM(F57:H57)</f>
        <v>3891699</v>
      </c>
      <c r="F57" s="272"/>
      <c r="G57" s="272"/>
      <c r="H57" s="273">
        <v>3891699</v>
      </c>
      <c r="I57" s="307">
        <f>SUM(J57:L57)</f>
        <v>4647351</v>
      </c>
      <c r="J57" s="275"/>
      <c r="K57" s="275"/>
      <c r="L57" s="276">
        <v>4647351</v>
      </c>
      <c r="M57" s="375">
        <f>SUM(N57:P57)</f>
        <v>3821166.57</v>
      </c>
      <c r="N57" s="316"/>
      <c r="O57" s="316"/>
      <c r="P57" s="314">
        <v>3821166.57</v>
      </c>
      <c r="Q57" s="237">
        <f t="shared" si="69"/>
        <v>98.187618569678691</v>
      </c>
      <c r="R57" s="228"/>
      <c r="S57" s="228"/>
      <c r="T57" s="238">
        <f t="shared" ref="T57" si="70">P57/H57*100</f>
        <v>98.187618569678691</v>
      </c>
      <c r="U57" s="304">
        <f>M57/I57*100</f>
        <v>82.222465443217004</v>
      </c>
      <c r="V57" s="278"/>
      <c r="W57" s="278"/>
      <c r="X57" s="279">
        <f t="shared" si="3"/>
        <v>82.222465443217004</v>
      </c>
    </row>
    <row r="58" spans="1:24" s="38" customFormat="1" x14ac:dyDescent="0.3">
      <c r="A58" s="78" t="s">
        <v>45</v>
      </c>
      <c r="B58" s="116"/>
      <c r="C58" s="80" t="s">
        <v>23</v>
      </c>
      <c r="D58" s="81"/>
      <c r="E58" s="115">
        <f>E59+E65</f>
        <v>56526310</v>
      </c>
      <c r="F58" s="84">
        <f>F59+F65</f>
        <v>3990151</v>
      </c>
      <c r="G58" s="84"/>
      <c r="H58" s="103">
        <f>H59+H65</f>
        <v>52536159</v>
      </c>
      <c r="I58" s="115">
        <f>I59+I65</f>
        <v>67394183</v>
      </c>
      <c r="J58" s="84">
        <f>J59+J65</f>
        <v>4623400</v>
      </c>
      <c r="K58" s="84"/>
      <c r="L58" s="103">
        <f>L59+L65</f>
        <v>62770783</v>
      </c>
      <c r="M58" s="115">
        <f>M59+M65</f>
        <v>52260910.729999997</v>
      </c>
      <c r="N58" s="84">
        <f>N59+N65</f>
        <v>4248374.3900000006</v>
      </c>
      <c r="O58" s="84"/>
      <c r="P58" s="103">
        <f>P59+P65</f>
        <v>48012536.339999996</v>
      </c>
      <c r="Q58" s="85">
        <f t="shared" ref="Q58" si="71">M58/E58*100</f>
        <v>92.454134596792187</v>
      </c>
      <c r="R58" s="86">
        <f t="shared" ref="R58" si="72">N58/F58*100</f>
        <v>106.47151924826908</v>
      </c>
      <c r="S58" s="86"/>
      <c r="T58" s="87">
        <f t="shared" ref="T58" si="73">P58/H58*100</f>
        <v>91.389506301745428</v>
      </c>
      <c r="U58" s="97">
        <f>M58/I58*100</f>
        <v>77.545135802002378</v>
      </c>
      <c r="V58" s="86">
        <f>N58/J58*100</f>
        <v>91.888532032703225</v>
      </c>
      <c r="W58" s="86"/>
      <c r="X58" s="87">
        <f>P58/L58*100</f>
        <v>76.488668844548258</v>
      </c>
    </row>
    <row r="59" spans="1:24" s="159" customFormat="1" ht="39" x14ac:dyDescent="0.35">
      <c r="A59" s="191" t="s">
        <v>46</v>
      </c>
      <c r="B59" s="212"/>
      <c r="C59" s="193" t="s">
        <v>127</v>
      </c>
      <c r="D59" s="240" t="s">
        <v>3</v>
      </c>
      <c r="E59" s="199">
        <f>F59+G59+H59</f>
        <v>56492310</v>
      </c>
      <c r="F59" s="200">
        <f>F60+F64+F63+F62+F61</f>
        <v>3990151</v>
      </c>
      <c r="G59" s="200"/>
      <c r="H59" s="200">
        <f>H60+H64+H63+H62+H61</f>
        <v>52502159</v>
      </c>
      <c r="I59" s="199">
        <f>J59+K59+L59</f>
        <v>67326183</v>
      </c>
      <c r="J59" s="200">
        <f>J60+J64+J63+J62+J61</f>
        <v>4623400</v>
      </c>
      <c r="K59" s="200"/>
      <c r="L59" s="200">
        <f>L60+L64+L63+L62+L61</f>
        <v>62702783</v>
      </c>
      <c r="M59" s="199">
        <f>N59+O59+P59</f>
        <v>52206910.729999997</v>
      </c>
      <c r="N59" s="200">
        <f>N60+N64+N63+N62+N61</f>
        <v>4248374.3900000006</v>
      </c>
      <c r="O59" s="200"/>
      <c r="P59" s="200">
        <f>P60+P64+P63+P62+P61</f>
        <v>47958536.339999996</v>
      </c>
      <c r="Q59" s="194">
        <f t="shared" si="7"/>
        <v>92.414190055248227</v>
      </c>
      <c r="R59" s="195">
        <f t="shared" si="7"/>
        <v>106.47151924826908</v>
      </c>
      <c r="S59" s="195"/>
      <c r="T59" s="196">
        <f t="shared" si="30"/>
        <v>91.345836539788763</v>
      </c>
      <c r="U59" s="194">
        <f>M59/I59*100</f>
        <v>77.543250491417282</v>
      </c>
      <c r="V59" s="195">
        <f t="shared" ref="V59:X59" si="74">N59/J59*100</f>
        <v>91.888532032703225</v>
      </c>
      <c r="W59" s="195"/>
      <c r="X59" s="196">
        <f t="shared" si="74"/>
        <v>76.485498801544409</v>
      </c>
    </row>
    <row r="60" spans="1:24" s="149" customFormat="1" ht="38.25" customHeight="1" x14ac:dyDescent="0.3">
      <c r="A60" s="233"/>
      <c r="B60" s="308" t="s">
        <v>153</v>
      </c>
      <c r="C60" s="309" t="s">
        <v>19</v>
      </c>
      <c r="D60" s="376"/>
      <c r="E60" s="126">
        <f t="shared" ref="E60:E62" si="75">F60+G60+H60</f>
        <v>34658870</v>
      </c>
      <c r="F60" s="127">
        <v>0</v>
      </c>
      <c r="G60" s="127"/>
      <c r="H60" s="188">
        <v>34658870</v>
      </c>
      <c r="I60" s="310">
        <f>SUM(J60:L60)</f>
        <v>46510142</v>
      </c>
      <c r="J60" s="229">
        <v>0</v>
      </c>
      <c r="K60" s="229"/>
      <c r="L60" s="134">
        <v>46510142</v>
      </c>
      <c r="M60" s="126">
        <f t="shared" ref="M60:M62" si="76">N60+O60+P60</f>
        <v>32146461.09</v>
      </c>
      <c r="N60" s="310">
        <v>0</v>
      </c>
      <c r="O60" s="229"/>
      <c r="P60" s="311">
        <v>32146461.09</v>
      </c>
      <c r="Q60" s="132">
        <f t="shared" ref="Q60:Q63" si="77">M60/E60*100</f>
        <v>92.751036285949311</v>
      </c>
      <c r="R60" s="133"/>
      <c r="S60" s="133"/>
      <c r="T60" s="135">
        <f t="shared" ref="T60:T66" si="78">P60/H60*100</f>
        <v>92.751036285949311</v>
      </c>
      <c r="U60" s="132">
        <f t="shared" ref="U60:U66" si="79">M60/I60*100</f>
        <v>69.117099427475409</v>
      </c>
      <c r="V60" s="133"/>
      <c r="W60" s="133"/>
      <c r="X60" s="135">
        <f t="shared" ref="X60:X66" si="80">P60/L60*100</f>
        <v>69.117099427475409</v>
      </c>
    </row>
    <row r="61" spans="1:24" s="239" customFormat="1" ht="37.5" customHeight="1" x14ac:dyDescent="0.25">
      <c r="A61" s="122"/>
      <c r="B61" s="122" t="s">
        <v>157</v>
      </c>
      <c r="C61" s="312" t="s">
        <v>126</v>
      </c>
      <c r="D61" s="377"/>
      <c r="E61" s="126">
        <f>F61+G61+H61</f>
        <v>16164330</v>
      </c>
      <c r="F61" s="127">
        <v>0</v>
      </c>
      <c r="G61" s="127"/>
      <c r="H61" s="188">
        <v>16164330</v>
      </c>
      <c r="I61" s="291">
        <f>SUM(J61:L61)</f>
        <v>14483682</v>
      </c>
      <c r="J61" s="130">
        <v>0</v>
      </c>
      <c r="K61" s="130"/>
      <c r="L61" s="134">
        <v>14483682</v>
      </c>
      <c r="M61" s="126">
        <f>N61+O61+P61</f>
        <v>14375766.289999999</v>
      </c>
      <c r="N61" s="291">
        <v>0</v>
      </c>
      <c r="O61" s="130"/>
      <c r="P61" s="131">
        <v>14375766.289999999</v>
      </c>
      <c r="Q61" s="132">
        <f>M61/E61*100</f>
        <v>88.935120045185911</v>
      </c>
      <c r="R61" s="133"/>
      <c r="S61" s="133"/>
      <c r="T61" s="135">
        <f>P61/H61*100</f>
        <v>88.935120045185911</v>
      </c>
      <c r="U61" s="132">
        <f>M61/I61*100</f>
        <v>99.254915221143349</v>
      </c>
      <c r="V61" s="133"/>
      <c r="W61" s="133"/>
      <c r="X61" s="135">
        <f>P61/L61*100</f>
        <v>99.254915221143349</v>
      </c>
    </row>
    <row r="62" spans="1:24" s="239" customFormat="1" ht="40.5" customHeight="1" x14ac:dyDescent="0.25">
      <c r="A62" s="233"/>
      <c r="B62" s="233" t="s">
        <v>155</v>
      </c>
      <c r="C62" s="312" t="s">
        <v>184</v>
      </c>
      <c r="D62" s="376"/>
      <c r="E62" s="126">
        <f t="shared" si="75"/>
        <v>3853151</v>
      </c>
      <c r="F62" s="130">
        <v>3853151</v>
      </c>
      <c r="G62" s="127"/>
      <c r="H62" s="188">
        <v>0</v>
      </c>
      <c r="I62" s="129">
        <f t="shared" ref="I62" si="81">SUM(J62:L62)</f>
        <v>4486400</v>
      </c>
      <c r="J62" s="133">
        <v>4486400</v>
      </c>
      <c r="K62" s="130"/>
      <c r="L62" s="134">
        <v>0</v>
      </c>
      <c r="M62" s="126">
        <f t="shared" si="76"/>
        <v>4111374.39</v>
      </c>
      <c r="N62" s="130">
        <v>4111374.39</v>
      </c>
      <c r="O62" s="130"/>
      <c r="P62" s="188"/>
      <c r="Q62" s="132">
        <f t="shared" si="77"/>
        <v>106.70161615778879</v>
      </c>
      <c r="R62" s="133">
        <f t="shared" ref="R62:R63" si="82">N62/F62*100</f>
        <v>106.70161615778879</v>
      </c>
      <c r="S62" s="133"/>
      <c r="T62" s="135"/>
      <c r="U62" s="132">
        <f t="shared" si="79"/>
        <v>91.640834299215413</v>
      </c>
      <c r="V62" s="133">
        <f t="shared" ref="V62" si="83">N62/J62*100</f>
        <v>91.640834299215413</v>
      </c>
      <c r="W62" s="133"/>
      <c r="X62" s="135"/>
    </row>
    <row r="63" spans="1:24" s="149" customFormat="1" ht="64.5" customHeight="1" x14ac:dyDescent="0.3">
      <c r="A63" s="233"/>
      <c r="B63" s="308" t="s">
        <v>156</v>
      </c>
      <c r="C63" s="309" t="s">
        <v>125</v>
      </c>
      <c r="D63" s="376"/>
      <c r="E63" s="126">
        <f>F63+G63+H63</f>
        <v>137000</v>
      </c>
      <c r="F63" s="130">
        <v>137000</v>
      </c>
      <c r="G63" s="127"/>
      <c r="H63" s="188">
        <v>0</v>
      </c>
      <c r="I63" s="310">
        <f>SUM(J63:L63)</f>
        <v>137000</v>
      </c>
      <c r="J63" s="133">
        <v>137000</v>
      </c>
      <c r="K63" s="229"/>
      <c r="L63" s="134">
        <v>0</v>
      </c>
      <c r="M63" s="126">
        <f>N63+O63+P63</f>
        <v>137000</v>
      </c>
      <c r="N63" s="310">
        <v>137000</v>
      </c>
      <c r="O63" s="229"/>
      <c r="P63" s="311"/>
      <c r="Q63" s="132">
        <f t="shared" si="77"/>
        <v>100</v>
      </c>
      <c r="R63" s="133">
        <f t="shared" si="82"/>
        <v>100</v>
      </c>
      <c r="S63" s="133"/>
      <c r="T63" s="135"/>
      <c r="U63" s="132">
        <f>M63/I63*100</f>
        <v>100</v>
      </c>
      <c r="V63" s="133">
        <f>N63/J63*100</f>
        <v>100</v>
      </c>
      <c r="W63" s="133"/>
      <c r="X63" s="135"/>
    </row>
    <row r="64" spans="1:24" s="239" customFormat="1" ht="36" customHeight="1" x14ac:dyDescent="0.25">
      <c r="A64" s="287"/>
      <c r="B64" s="287" t="s">
        <v>154</v>
      </c>
      <c r="C64" s="312" t="s">
        <v>124</v>
      </c>
      <c r="D64" s="290"/>
      <c r="E64" s="126">
        <f>F64+G64+H64</f>
        <v>1678959</v>
      </c>
      <c r="F64" s="127">
        <v>0</v>
      </c>
      <c r="G64" s="127"/>
      <c r="H64" s="188">
        <v>1678959</v>
      </c>
      <c r="I64" s="129">
        <f>SUM(J64:L64)</f>
        <v>1708959</v>
      </c>
      <c r="J64" s="130">
        <v>0</v>
      </c>
      <c r="K64" s="130"/>
      <c r="L64" s="134">
        <v>1708959</v>
      </c>
      <c r="M64" s="126">
        <f>N64+O64+P64</f>
        <v>1436308.96</v>
      </c>
      <c r="N64" s="130">
        <v>0</v>
      </c>
      <c r="O64" s="130"/>
      <c r="P64" s="188">
        <v>1436308.96</v>
      </c>
      <c r="Q64" s="132">
        <f>M64/E64*100</f>
        <v>85.547589905411627</v>
      </c>
      <c r="R64" s="133"/>
      <c r="S64" s="133"/>
      <c r="T64" s="135">
        <f>P64/H64*100</f>
        <v>85.547589905411627</v>
      </c>
      <c r="U64" s="132">
        <f>M64/I64*100</f>
        <v>84.045840772072353</v>
      </c>
      <c r="V64" s="133"/>
      <c r="W64" s="133"/>
      <c r="X64" s="135">
        <f>P64/L64*100</f>
        <v>84.045840772072353</v>
      </c>
    </row>
    <row r="65" spans="1:24" s="159" customFormat="1" ht="78" customHeight="1" x14ac:dyDescent="0.35">
      <c r="A65" s="191" t="s">
        <v>94</v>
      </c>
      <c r="B65" s="212"/>
      <c r="C65" s="193" t="s">
        <v>112</v>
      </c>
      <c r="D65" s="240" t="s">
        <v>3</v>
      </c>
      <c r="E65" s="199">
        <f>E66</f>
        <v>34000</v>
      </c>
      <c r="F65" s="200"/>
      <c r="G65" s="200"/>
      <c r="H65" s="201">
        <f>H66</f>
        <v>34000</v>
      </c>
      <c r="I65" s="199">
        <f>I66</f>
        <v>68000</v>
      </c>
      <c r="J65" s="200"/>
      <c r="K65" s="200"/>
      <c r="L65" s="213">
        <f>L66</f>
        <v>68000</v>
      </c>
      <c r="M65" s="199">
        <f>M66</f>
        <v>54000</v>
      </c>
      <c r="N65" s="200"/>
      <c r="O65" s="200"/>
      <c r="P65" s="201">
        <f>P66</f>
        <v>54000</v>
      </c>
      <c r="Q65" s="194">
        <f>M65/E65*100</f>
        <v>158.8235294117647</v>
      </c>
      <c r="R65" s="195"/>
      <c r="S65" s="195"/>
      <c r="T65" s="158">
        <f>P65/H65*100</f>
        <v>158.8235294117647</v>
      </c>
      <c r="U65" s="197">
        <f>M65/I65*100</f>
        <v>79.411764705882348</v>
      </c>
      <c r="V65" s="195"/>
      <c r="W65" s="195"/>
      <c r="X65" s="196">
        <f>P65/L65*100</f>
        <v>79.411764705882348</v>
      </c>
    </row>
    <row r="66" spans="1:24" s="239" customFormat="1" ht="35.25" customHeight="1" thickBot="1" x14ac:dyDescent="0.3">
      <c r="A66" s="257"/>
      <c r="B66" s="257" t="s">
        <v>161</v>
      </c>
      <c r="C66" s="313" t="s">
        <v>124</v>
      </c>
      <c r="D66" s="378"/>
      <c r="E66" s="167">
        <f t="shared" ref="E66" si="84">F66+G66+H66</f>
        <v>34000</v>
      </c>
      <c r="F66" s="262"/>
      <c r="G66" s="262"/>
      <c r="H66" s="314">
        <v>34000</v>
      </c>
      <c r="I66" s="315">
        <f t="shared" ref="I66" si="85">SUM(J66:L66)</f>
        <v>68000</v>
      </c>
      <c r="J66" s="316"/>
      <c r="K66" s="316"/>
      <c r="L66" s="317">
        <v>68000</v>
      </c>
      <c r="M66" s="198">
        <f t="shared" ref="M66" si="86">SUM(N66:P66)</f>
        <v>54000</v>
      </c>
      <c r="N66" s="316"/>
      <c r="O66" s="316"/>
      <c r="P66" s="266">
        <v>54000</v>
      </c>
      <c r="Q66" s="172">
        <f t="shared" ref="Q66" si="87">M66/E66*100</f>
        <v>158.8235294117647</v>
      </c>
      <c r="R66" s="173"/>
      <c r="S66" s="173"/>
      <c r="T66" s="135">
        <f t="shared" si="78"/>
        <v>158.8235294117647</v>
      </c>
      <c r="U66" s="304">
        <f t="shared" si="79"/>
        <v>79.411764705882348</v>
      </c>
      <c r="V66" s="189"/>
      <c r="W66" s="189"/>
      <c r="X66" s="190">
        <f t="shared" si="80"/>
        <v>79.411764705882348</v>
      </c>
    </row>
    <row r="67" spans="1:24" s="38" customFormat="1" ht="37.5" x14ac:dyDescent="0.3">
      <c r="A67" s="78" t="s">
        <v>47</v>
      </c>
      <c r="B67" s="116"/>
      <c r="C67" s="80" t="s">
        <v>101</v>
      </c>
      <c r="D67" s="117"/>
      <c r="E67" s="82">
        <f>E68+E70</f>
        <v>103373663</v>
      </c>
      <c r="F67" s="83"/>
      <c r="G67" s="83"/>
      <c r="H67" s="103">
        <f t="shared" ref="H67:L67" si="88">H68+H70</f>
        <v>103373663</v>
      </c>
      <c r="I67" s="82">
        <f t="shared" si="88"/>
        <v>132105215</v>
      </c>
      <c r="J67" s="83"/>
      <c r="K67" s="83"/>
      <c r="L67" s="103">
        <f t="shared" si="88"/>
        <v>132105215</v>
      </c>
      <c r="M67" s="82">
        <f>M68+M70</f>
        <v>101408394.25</v>
      </c>
      <c r="N67" s="83"/>
      <c r="O67" s="83"/>
      <c r="P67" s="103">
        <f t="shared" ref="P67" si="89">P68+P70</f>
        <v>101408394.25</v>
      </c>
      <c r="Q67" s="85">
        <f t="shared" si="7"/>
        <v>98.098869003026422</v>
      </c>
      <c r="R67" s="86"/>
      <c r="S67" s="86"/>
      <c r="T67" s="87">
        <f t="shared" si="30"/>
        <v>98.098869003026422</v>
      </c>
      <c r="U67" s="85">
        <f t="shared" si="3"/>
        <v>76.763354308155058</v>
      </c>
      <c r="V67" s="86"/>
      <c r="W67" s="86"/>
      <c r="X67" s="87">
        <f t="shared" si="3"/>
        <v>76.763354308155058</v>
      </c>
    </row>
    <row r="68" spans="1:24" s="159" customFormat="1" ht="58.5" x14ac:dyDescent="0.35">
      <c r="A68" s="150" t="s">
        <v>48</v>
      </c>
      <c r="B68" s="318"/>
      <c r="C68" s="282" t="s">
        <v>131</v>
      </c>
      <c r="D68" s="152" t="s">
        <v>3</v>
      </c>
      <c r="E68" s="153">
        <f>SUM(F68:H68)</f>
        <v>45503183</v>
      </c>
      <c r="F68" s="154"/>
      <c r="G68" s="154"/>
      <c r="H68" s="284">
        <f>H69</f>
        <v>45503183</v>
      </c>
      <c r="I68" s="285">
        <f>SUM(J68:L68)</f>
        <v>59579950</v>
      </c>
      <c r="J68" s="286"/>
      <c r="K68" s="286"/>
      <c r="L68" s="202">
        <f>L69</f>
        <v>59579950</v>
      </c>
      <c r="M68" s="285">
        <f>N68+P68</f>
        <v>46056586.479999997</v>
      </c>
      <c r="N68" s="286"/>
      <c r="O68" s="286"/>
      <c r="P68" s="202">
        <f>P69</f>
        <v>46056586.479999997</v>
      </c>
      <c r="Q68" s="155">
        <f t="shared" si="7"/>
        <v>101.21618630503278</v>
      </c>
      <c r="R68" s="156"/>
      <c r="S68" s="156"/>
      <c r="T68" s="158">
        <f t="shared" si="30"/>
        <v>101.21618630503278</v>
      </c>
      <c r="U68" s="155">
        <f t="shared" si="3"/>
        <v>77.30215698401895</v>
      </c>
      <c r="V68" s="156"/>
      <c r="W68" s="156"/>
      <c r="X68" s="158">
        <f t="shared" si="3"/>
        <v>77.30215698401895</v>
      </c>
    </row>
    <row r="69" spans="1:24" s="136" customFormat="1" ht="41.25" customHeight="1" x14ac:dyDescent="0.3">
      <c r="A69" s="233"/>
      <c r="B69" s="308" t="s">
        <v>158</v>
      </c>
      <c r="C69" s="319" t="s">
        <v>22</v>
      </c>
      <c r="D69" s="235"/>
      <c r="E69" s="126">
        <f>SUM(F69:H69)</f>
        <v>45503183</v>
      </c>
      <c r="F69" s="127"/>
      <c r="G69" s="127"/>
      <c r="H69" s="128">
        <v>45503183</v>
      </c>
      <c r="I69" s="129">
        <f>SUM(J69:L69)</f>
        <v>59579950</v>
      </c>
      <c r="J69" s="130"/>
      <c r="K69" s="130"/>
      <c r="L69" s="188">
        <v>59579950</v>
      </c>
      <c r="M69" s="129">
        <f>N69+P69</f>
        <v>46056586.479999997</v>
      </c>
      <c r="N69" s="130"/>
      <c r="O69" s="130"/>
      <c r="P69" s="188">
        <v>46056586.479999997</v>
      </c>
      <c r="Q69" s="132">
        <f t="shared" ref="Q69" si="90">M69/E69*100</f>
        <v>101.21618630503278</v>
      </c>
      <c r="R69" s="133"/>
      <c r="S69" s="133"/>
      <c r="T69" s="135">
        <f t="shared" ref="T69" si="91">P69/H69*100</f>
        <v>101.21618630503278</v>
      </c>
      <c r="U69" s="132">
        <f t="shared" ref="U69:U71" si="92">M69/I69*100</f>
        <v>77.30215698401895</v>
      </c>
      <c r="V69" s="133"/>
      <c r="W69" s="133"/>
      <c r="X69" s="135">
        <f t="shared" ref="X69:X71" si="93">P69/L69*100</f>
        <v>77.30215698401895</v>
      </c>
    </row>
    <row r="70" spans="1:24" s="159" customFormat="1" ht="39" x14ac:dyDescent="0.35">
      <c r="A70" s="150" t="s">
        <v>74</v>
      </c>
      <c r="B70" s="318"/>
      <c r="C70" s="282" t="s">
        <v>132</v>
      </c>
      <c r="D70" s="152" t="s">
        <v>3</v>
      </c>
      <c r="E70" s="153">
        <f>SUM(F70:H70)</f>
        <v>57870480</v>
      </c>
      <c r="F70" s="154"/>
      <c r="G70" s="154"/>
      <c r="H70" s="284">
        <f>H71</f>
        <v>57870480</v>
      </c>
      <c r="I70" s="285">
        <f>SUM(J70:L70)</f>
        <v>72525265</v>
      </c>
      <c r="J70" s="286"/>
      <c r="K70" s="286"/>
      <c r="L70" s="202">
        <f>L71</f>
        <v>72525265</v>
      </c>
      <c r="M70" s="285">
        <f>M71</f>
        <v>55351807.770000003</v>
      </c>
      <c r="N70" s="286"/>
      <c r="O70" s="286"/>
      <c r="P70" s="202">
        <f>P71</f>
        <v>55351807.770000003</v>
      </c>
      <c r="Q70" s="155">
        <f t="shared" si="7"/>
        <v>95.647742631476362</v>
      </c>
      <c r="R70" s="156"/>
      <c r="S70" s="156"/>
      <c r="T70" s="158">
        <f t="shared" si="30"/>
        <v>95.647742631476362</v>
      </c>
      <c r="U70" s="155">
        <f t="shared" si="92"/>
        <v>76.320724605418548</v>
      </c>
      <c r="V70" s="156"/>
      <c r="W70" s="156"/>
      <c r="X70" s="158">
        <f t="shared" si="93"/>
        <v>76.320724605418548</v>
      </c>
    </row>
    <row r="71" spans="1:24" s="136" customFormat="1" ht="39" customHeight="1" thickBot="1" x14ac:dyDescent="0.35">
      <c r="A71" s="257"/>
      <c r="B71" s="320" t="s">
        <v>159</v>
      </c>
      <c r="C71" s="259" t="s">
        <v>19</v>
      </c>
      <c r="D71" s="321"/>
      <c r="E71" s="167">
        <f>SUM(F71:H71)</f>
        <v>57870480</v>
      </c>
      <c r="F71" s="168"/>
      <c r="G71" s="168"/>
      <c r="H71" s="247">
        <v>57870480</v>
      </c>
      <c r="I71" s="198">
        <f>SUM(J71:L71)</f>
        <v>72525265</v>
      </c>
      <c r="J71" s="170"/>
      <c r="K71" s="170"/>
      <c r="L71" s="248">
        <v>72525265</v>
      </c>
      <c r="M71" s="198">
        <f>N71+P71</f>
        <v>55351807.770000003</v>
      </c>
      <c r="N71" s="170"/>
      <c r="O71" s="170"/>
      <c r="P71" s="248">
        <v>55351807.770000003</v>
      </c>
      <c r="Q71" s="172">
        <f t="shared" ref="Q71" si="94">M71/E71*100</f>
        <v>95.647742631476362</v>
      </c>
      <c r="R71" s="173"/>
      <c r="S71" s="173"/>
      <c r="T71" s="175">
        <f t="shared" ref="T71" si="95">P71/H71*100</f>
        <v>95.647742631476362</v>
      </c>
      <c r="U71" s="172">
        <f t="shared" si="92"/>
        <v>76.320724605418548</v>
      </c>
      <c r="V71" s="173"/>
      <c r="W71" s="173"/>
      <c r="X71" s="175">
        <f t="shared" si="93"/>
        <v>76.320724605418548</v>
      </c>
    </row>
    <row r="72" spans="1:24" s="38" customFormat="1" ht="37.5" x14ac:dyDescent="0.3">
      <c r="A72" s="88" t="s">
        <v>107</v>
      </c>
      <c r="B72" s="118"/>
      <c r="C72" s="119" t="s">
        <v>105</v>
      </c>
      <c r="D72" s="89"/>
      <c r="E72" s="90">
        <f t="shared" ref="E72:P72" si="96">E73</f>
        <v>71431</v>
      </c>
      <c r="F72" s="91"/>
      <c r="G72" s="91"/>
      <c r="H72" s="92">
        <f t="shared" si="96"/>
        <v>71431</v>
      </c>
      <c r="I72" s="90">
        <f t="shared" si="96"/>
        <v>71431</v>
      </c>
      <c r="J72" s="91"/>
      <c r="K72" s="91"/>
      <c r="L72" s="92">
        <f t="shared" si="96"/>
        <v>71431</v>
      </c>
      <c r="M72" s="90">
        <f t="shared" si="96"/>
        <v>66902.3</v>
      </c>
      <c r="N72" s="91"/>
      <c r="O72" s="91"/>
      <c r="P72" s="92">
        <f t="shared" si="96"/>
        <v>66902.3</v>
      </c>
      <c r="Q72" s="93">
        <f t="shared" ref="Q72" si="97">M72/E72*100</f>
        <v>93.660035558791009</v>
      </c>
      <c r="R72" s="94"/>
      <c r="S72" s="94"/>
      <c r="T72" s="95">
        <f t="shared" ref="T72" si="98">P72/H72*100</f>
        <v>93.660035558791009</v>
      </c>
      <c r="U72" s="93">
        <f t="shared" si="3"/>
        <v>93.660035558791009</v>
      </c>
      <c r="V72" s="94"/>
      <c r="W72" s="94"/>
      <c r="X72" s="95">
        <f t="shared" si="3"/>
        <v>93.660035558791009</v>
      </c>
    </row>
    <row r="73" spans="1:24" s="159" customFormat="1" ht="57.75" customHeight="1" x14ac:dyDescent="0.35">
      <c r="A73" s="150" t="s">
        <v>108</v>
      </c>
      <c r="B73" s="318"/>
      <c r="C73" s="322" t="s">
        <v>106</v>
      </c>
      <c r="D73" s="283" t="s">
        <v>3</v>
      </c>
      <c r="E73" s="153">
        <f t="shared" ref="E73:P73" si="99">E74</f>
        <v>71431</v>
      </c>
      <c r="F73" s="154"/>
      <c r="G73" s="154"/>
      <c r="H73" s="284">
        <f t="shared" si="99"/>
        <v>71431</v>
      </c>
      <c r="I73" s="153">
        <f t="shared" si="99"/>
        <v>71431</v>
      </c>
      <c r="J73" s="154"/>
      <c r="K73" s="154"/>
      <c r="L73" s="284">
        <f t="shared" si="99"/>
        <v>71431</v>
      </c>
      <c r="M73" s="153">
        <f t="shared" si="99"/>
        <v>66902.3</v>
      </c>
      <c r="N73" s="154"/>
      <c r="O73" s="154"/>
      <c r="P73" s="284">
        <f t="shared" si="99"/>
        <v>66902.3</v>
      </c>
      <c r="Q73" s="155">
        <f t="shared" ref="Q73:Q74" si="100">M73/E73*100</f>
        <v>93.660035558791009</v>
      </c>
      <c r="R73" s="156"/>
      <c r="S73" s="156"/>
      <c r="T73" s="158">
        <f t="shared" ref="T73:T74" si="101">P73/H73*100</f>
        <v>93.660035558791009</v>
      </c>
      <c r="U73" s="155">
        <f t="shared" si="3"/>
        <v>93.660035558791009</v>
      </c>
      <c r="V73" s="156"/>
      <c r="W73" s="156"/>
      <c r="X73" s="158">
        <f t="shared" si="3"/>
        <v>93.660035558791009</v>
      </c>
    </row>
    <row r="74" spans="1:24" s="325" customFormat="1" ht="38.25" customHeight="1" thickBot="1" x14ac:dyDescent="0.3">
      <c r="A74" s="163"/>
      <c r="B74" s="163" t="s">
        <v>160</v>
      </c>
      <c r="C74" s="323" t="s">
        <v>60</v>
      </c>
      <c r="D74" s="324"/>
      <c r="E74" s="167">
        <f>SUM(F74:H74)</f>
        <v>71431</v>
      </c>
      <c r="F74" s="168"/>
      <c r="G74" s="168"/>
      <c r="H74" s="247">
        <v>71431</v>
      </c>
      <c r="I74" s="198">
        <f>SUM(J74:L74)</f>
        <v>71431</v>
      </c>
      <c r="J74" s="170"/>
      <c r="K74" s="170"/>
      <c r="L74" s="248">
        <v>71431</v>
      </c>
      <c r="M74" s="198">
        <f>SUM(N74:P74)</f>
        <v>66902.3</v>
      </c>
      <c r="N74" s="170"/>
      <c r="O74" s="170"/>
      <c r="P74" s="248">
        <v>66902.3</v>
      </c>
      <c r="Q74" s="172">
        <f t="shared" si="100"/>
        <v>93.660035558791009</v>
      </c>
      <c r="R74" s="173"/>
      <c r="S74" s="173"/>
      <c r="T74" s="175">
        <f t="shared" si="101"/>
        <v>93.660035558791009</v>
      </c>
      <c r="U74" s="172">
        <f t="shared" ref="U74" si="102">M74/I74*100</f>
        <v>93.660035558791009</v>
      </c>
      <c r="V74" s="173"/>
      <c r="W74" s="173"/>
      <c r="X74" s="175">
        <f t="shared" ref="X74" si="103">P74/L74*100</f>
        <v>93.660035558791009</v>
      </c>
    </row>
    <row r="76" spans="1:24" hidden="1" x14ac:dyDescent="0.3"/>
    <row r="77" spans="1:24" hidden="1" x14ac:dyDescent="0.3">
      <c r="E77" s="42">
        <f t="shared" ref="E77:P77" si="104">E8+E42+E44+E46+E48+E52+E58+E67+E72</f>
        <v>3738156256</v>
      </c>
      <c r="F77" s="42">
        <f t="shared" si="104"/>
        <v>2851412794</v>
      </c>
      <c r="G77" s="42">
        <f t="shared" si="104"/>
        <v>107753000</v>
      </c>
      <c r="H77" s="42">
        <f t="shared" si="104"/>
        <v>778990462</v>
      </c>
      <c r="I77" s="42">
        <f t="shared" si="104"/>
        <v>4795783036</v>
      </c>
      <c r="J77" s="42">
        <f t="shared" si="104"/>
        <v>3678470953</v>
      </c>
      <c r="K77" s="42">
        <f t="shared" si="104"/>
        <v>132410600</v>
      </c>
      <c r="L77" s="42">
        <f t="shared" si="104"/>
        <v>984901483</v>
      </c>
      <c r="M77" s="42">
        <f t="shared" si="104"/>
        <v>3601673531.3899999</v>
      </c>
      <c r="N77" s="42">
        <f t="shared" si="104"/>
        <v>2754254689.9499993</v>
      </c>
      <c r="O77" s="42">
        <f t="shared" si="104"/>
        <v>97853082.74000001</v>
      </c>
      <c r="P77" s="42">
        <f t="shared" si="104"/>
        <v>749565758.69999993</v>
      </c>
    </row>
    <row r="78" spans="1:24" hidden="1" x14ac:dyDescent="0.3">
      <c r="E78" s="42" t="b">
        <f>E77=F77+G77+H77</f>
        <v>1</v>
      </c>
      <c r="I78" s="42" t="b">
        <f>I77=J77+K77+L77</f>
        <v>1</v>
      </c>
      <c r="J78" s="42"/>
      <c r="K78" s="42"/>
      <c r="L78" s="42"/>
      <c r="M78" s="42" t="b">
        <f>M77=N77+O77+P77</f>
        <v>1</v>
      </c>
      <c r="N78" s="42"/>
      <c r="O78" s="42"/>
      <c r="P78" s="42"/>
    </row>
    <row r="79" spans="1:24" hidden="1" x14ac:dyDescent="0.3"/>
  </sheetData>
  <mergeCells count="10">
    <mergeCell ref="A1:X1"/>
    <mergeCell ref="A5:X5"/>
    <mergeCell ref="C6:D6"/>
    <mergeCell ref="A2:A3"/>
    <mergeCell ref="D2:D3"/>
    <mergeCell ref="E2:H2"/>
    <mergeCell ref="I2:L2"/>
    <mergeCell ref="M2:P2"/>
    <mergeCell ref="Q2:T2"/>
    <mergeCell ref="U2:X2"/>
  </mergeCells>
  <pageMargins left="0.23622047244094491" right="0.23622047244094491" top="0.74803149606299213" bottom="0.74803149606299213" header="0.31496062992125984" footer="0.31496062992125984"/>
  <pageSetup paperSize="9" scale="43" fitToHeight="0" orientation="landscape" r:id="rId1"/>
  <rowBreaks count="3" manualBreakCount="3">
    <brk id="18" max="23" man="1"/>
    <brk id="35" max="23" man="1"/>
    <brk id="55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ведомственная</vt:lpstr>
      <vt:lpstr>АИП</vt:lpstr>
      <vt:lpstr>31.10.2022</vt:lpstr>
      <vt:lpstr>'31.10.2022'!Заголовки_для_печати</vt:lpstr>
      <vt:lpstr>'31.10.2022'!Область_печати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Кристина Чурилова</cp:lastModifiedBy>
  <cp:lastPrinted>2022-11-03T06:10:31Z</cp:lastPrinted>
  <dcterms:created xsi:type="dcterms:W3CDTF">2012-05-22T08:33:39Z</dcterms:created>
  <dcterms:modified xsi:type="dcterms:W3CDTF">2022-11-03T06:10:38Z</dcterms:modified>
</cp:coreProperties>
</file>