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2045" activeTab="0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6"/>
  </externalReferences>
  <definedNames>
    <definedName name="для">#REF!</definedName>
    <definedName name="копия">#REF!</definedName>
    <definedName name="_xlnm.Print_Area" localSheetId="0">'муниципальные'!$A$1:$AA$31</definedName>
    <definedName name="_xlnm.Print_Titles" localSheetId="0">'муниципальные'!$2:$3</definedName>
  </definedNames>
  <calcPr calcId="162913"/>
</workbook>
</file>

<file path=xl/sharedStrings.xml><?xml version="1.0" encoding="utf-8"?>
<sst xmlns="http://schemas.openxmlformats.org/spreadsheetml/2006/main" count="230" uniqueCount="128">
  <si>
    <t>№ п/п</t>
  </si>
  <si>
    <t>Наименование программы</t>
  </si>
  <si>
    <t>Запланированные мероприятия</t>
  </si>
  <si>
    <t>ДЖКХ</t>
  </si>
  <si>
    <t>ДОиМП</t>
  </si>
  <si>
    <t>КФКиС</t>
  </si>
  <si>
    <t>1</t>
  </si>
  <si>
    <t>Департамент жилищно-коммунального хозяйства администрации города</t>
  </si>
  <si>
    <t>1.1</t>
  </si>
  <si>
    <t>1.2</t>
  </si>
  <si>
    <t>1.3</t>
  </si>
  <si>
    <t>1.4</t>
  </si>
  <si>
    <t>1.5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</si>
  <si>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</si>
  <si>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</si>
  <si>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</si>
  <si>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</si>
  <si>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</si>
  <si>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</si>
  <si>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</si>
  <si>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1.1.1</t>
  </si>
  <si>
    <t>1.2.1</t>
  </si>
  <si>
    <t>1.2.2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</si>
  <si>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</si>
  <si>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</si>
  <si>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</si>
  <si>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</si>
  <si>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</si>
  <si>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Подпрограмма "Создание условий для обеспечения качественными коммунальными услугами"</t>
  </si>
  <si>
    <t>Подпрограмма "Создание условий для обеспечения доступности и повышения качества жилищных услуг"</t>
  </si>
  <si>
    <t>1.3.1</t>
  </si>
  <si>
    <t>Подпрограмма "Повышение энергоэффективности в отраслях экономики"</t>
  </si>
  <si>
    <t>1.4.1</t>
  </si>
  <si>
    <t>1.4.2</t>
  </si>
  <si>
    <t>Подпрограмма "Обеспечение реализации муниципальной программы"</t>
  </si>
  <si>
    <t>1.5.1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</si>
  <si>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</si>
  <si>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</si>
  <si>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</si>
  <si>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</si>
  <si>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</si>
  <si>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</si>
  <si>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</si>
  <si>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</si>
  <si>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</si>
  <si>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</si>
  <si>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</si>
  <si>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</si>
  <si>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</si>
  <si>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</si>
  <si>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</si>
  <si>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</si>
  <si>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</si>
  <si>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</si>
  <si>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</si>
  <si>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</si>
  <si>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</si>
  <si>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</si>
  <si>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</si>
  <si>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</si>
  <si>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</si>
  <si>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</si>
  <si>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</si>
  <si>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</si>
  <si>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</si>
  <si>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Причины низкого исполнения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</si>
  <si>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</si>
  <si>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</si>
  <si>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</si>
  <si>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</si>
  <si>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ДМИ</t>
  </si>
  <si>
    <t>ДГиЗО</t>
  </si>
  <si>
    <t>23</t>
  </si>
  <si>
    <t>ККиТ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</si>
  <si>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</si>
  <si>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</si>
  <si>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</si>
  <si>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</si>
  <si>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</si>
  <si>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</si>
  <si>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</si>
  <si>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</si>
  <si>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</si>
  <si>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</si>
  <si>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</si>
  <si>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</si>
  <si>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</si>
  <si>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</si>
  <si>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1.4.3</t>
  </si>
  <si>
    <t>16</t>
  </si>
  <si>
    <t>17</t>
  </si>
  <si>
    <t>19</t>
  </si>
  <si>
    <t>1.1.2</t>
  </si>
  <si>
    <t>1.6</t>
  </si>
  <si>
    <t>Подпрограмма "Формирование комфортной городской среды"</t>
  </si>
  <si>
    <t>1.6.1</t>
  </si>
  <si>
    <t>Развитие жилищно-коммунального комплекса и повышение энергетической эффективности в городе Нефтеюганске</t>
  </si>
  <si>
    <t>Мероприятия по поддержке технического состояния жилищного фонда</t>
  </si>
  <si>
    <t>1.3.2</t>
  </si>
  <si>
    <t>Реализация энергосберегающих мероприятий в системах наружного освещения и коммунальной инфраструктуры</t>
  </si>
  <si>
    <t>Реализация энергосберегающих мероприятий в муниципальном секторе</t>
  </si>
  <si>
    <t>Подпрограмма "Поддержка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водоотведения"</t>
  </si>
  <si>
    <t>Организационное обеспечение функционирования отрасли</t>
  </si>
  <si>
    <t>Предоставление субсидий организациям коммунального комплекса, предоставляющим коммунальные услуги населению</t>
  </si>
  <si>
    <t>1.1.3</t>
  </si>
  <si>
    <t>1.4.4</t>
  </si>
  <si>
    <t>Реконструкция, расширение, модернизация, строительство коммунальных объектов, в том числе объектов питьевого водоснабжения</t>
  </si>
  <si>
    <t>Региональный проект "Формирование комфортной городской среды"</t>
  </si>
  <si>
    <t>Благоустройство и озеленение города</t>
  </si>
  <si>
    <t>ПЛАН на 2022 год                                                                                                                                          (рублей)</t>
  </si>
  <si>
    <t>% исполнения  к плану за 2022 год</t>
  </si>
  <si>
    <t>Региональный проект "Чистая вода"</t>
  </si>
  <si>
    <t>Мероприятия по капитальному ремонту многоквартирных домов</t>
  </si>
  <si>
    <t>Улучшение санитарного состояния городских территорий</t>
  </si>
  <si>
    <t>Региональный проект "Чистая страна"</t>
  </si>
  <si>
    <t>Реализация инициативных проектов, отобранных по результатам конкурса</t>
  </si>
  <si>
    <t>1.4.5</t>
  </si>
  <si>
    <t>ПЛАН за 9 месяцев 2022 года                                                                                                                                         (рублей)</t>
  </si>
  <si>
    <t>Реализация полномочий в сфере жилищно-коммунального комплекса</t>
  </si>
  <si>
    <t>% исполнения к плану на 9 месяцев 2022 года</t>
  </si>
  <si>
    <t xml:space="preserve">Экономия  от проведенных торгов (заполняется ДЭР) </t>
  </si>
  <si>
    <t>Экономия от реализации мероприятий (заполняется ответственным исполнителем, соисполнителем), в том числе от проведенных торгов                           (рублей)</t>
  </si>
  <si>
    <t xml:space="preserve">Предложения (пояснения) по использованию экономии денежных средств </t>
  </si>
  <si>
    <t>Экономия будет направлена на эти же цели. Капитальный ремонт жилых помещений муниципального жилого фонда производится на основании заявления нанимателей и решения комиссии.</t>
  </si>
  <si>
    <t xml:space="preserve">6 783,74 руб. с мероприятия "Приобретение скамеек и урн" - экономия будет перераспределена на мероприятия по благоустройству по мере необходимости. 1 355 430,74 руб. -  выполнение работ по обустройству детских игровых площадок в городе Нефтеюганске - экономия будет направлена на эти же цели (целевые средства НК "Роснефть").  Будет определена дворовая территория и подготовлен пакет документов на заключение муниципального контракта со сроком выполнение работ в 2023 году.  273 164,00 руб. - выполнение работ по благоустройству дворовых территорий по адресу: город Нефтеюганск, 15 микрорайон, в районе многоквартирных домов 15, 16 - целевые средства, расходы осуществляемые за счет иных межбюджетных трансфертов из окружного бюджета (наказы избирателей депутатам Думы ХМАО-Югры) направленные на благоустройство дворовых территорий, будут возвращены в бюджет округа.  883 264,00 - Выполнение работ по ремонту памятников и скульптур на территории города Нефтеюганска -экономия будет направлена на эти же цели. </t>
  </si>
  <si>
    <t>Выполнение работ по благоустройству дворовых территорий в рамках реализации инициативных проектов граждан по адресу: город Нефтеюганск, 
9 микрорайон, дом 5 - экономия будет перераспределена на мероприятия по благоустройству по мере необходимости.</t>
  </si>
  <si>
    <t>Выполнение работ по комплексному благоустройству территорий в рамках реализации проекта "Формирование комфортной городской среды"10 мкр., в районе домов №22,26,27,31 - экономия будет перераспределена на мероприятия по благоустройству по мере необходимости.</t>
  </si>
  <si>
    <t>Освоение на 01.10.2022 года                                                                                                                                              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</si>
</sst>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38">
    <font>
      <sz val="11"/>
      <color theme="1"/>
      <name val="Times New Roman"/>
      <family val="2"/>
      <scheme val="minor"/>
    </font>
    <font>
      <sz val="10"/>
      <name val="Arial"/>
      <family val="2"/>
    </font>
    <font>
      <sz val="14"/>
      <name val="Times New Roman"/>
      <family val="1"/>
      <scheme val="minor"/>
    </font>
    <font>
      <b/>
      <sz val="12"/>
      <name val="Times New Roman"/>
      <family val="1"/>
      <scheme val="minor"/>
    </font>
    <font>
      <sz val="10"/>
      <name val="Times New Roman"/>
      <family val="1"/>
    </font>
    <font>
      <sz val="10"/>
      <name val="Times New Roman"/>
      <family val="1"/>
      <scheme val="minor"/>
    </font>
    <font>
      <sz val="10"/>
      <color theme="1"/>
      <name val="Times New Roman"/>
      <family val="1"/>
      <scheme val="minor"/>
    </font>
    <font>
      <b/>
      <sz val="10"/>
      <name val="Times New Roman"/>
      <family val="1"/>
      <scheme val="minor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theme="10"/>
      <name val="Times New Roman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  <scheme val="minor"/>
    </font>
    <font>
      <sz val="11"/>
      <name val="Times New Roman"/>
      <family val="1"/>
      <scheme val="minor"/>
    </font>
    <font>
      <b/>
      <sz val="14"/>
      <name val="Times New Roman"/>
      <family val="1"/>
    </font>
    <font>
      <sz val="8"/>
      <name val="Times New Roman"/>
      <family val="1"/>
    </font>
    <font>
      <sz val="8"/>
      <name val="Times New Roman"/>
      <family val="1"/>
      <scheme val="minor"/>
    </font>
    <font>
      <sz val="8"/>
      <color theme="1"/>
      <name val="Times New Roman"/>
      <family val="1"/>
      <scheme val="minor"/>
    </font>
    <font>
      <sz val="10"/>
      <color rgb="FFFF0000"/>
      <name val="Times New Roman"/>
      <family val="1"/>
    </font>
    <font>
      <sz val="11"/>
      <color rgb="FFFF0000"/>
      <name val="Times New Roman"/>
      <family val="1"/>
      <scheme val="minor"/>
    </font>
    <font>
      <sz val="14"/>
      <color rgb="FFFF0000"/>
      <name val="Times New Roman"/>
      <family val="1"/>
      <scheme val="minor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  <xf numFmtId="0" fontId="10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23" borderId="8" applyNumberFormat="0" applyAlignment="0" applyProtection="0"/>
    <xf numFmtId="9" fontId="1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66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ill="0" applyBorder="0" applyAlignment="0" applyProtection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8" fillId="4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</cellStyleXfs>
  <cellXfs count="157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2" fontId="2" fillId="0" borderId="0" xfId="0" applyNumberFormat="1" applyFont="1" applyFill="1"/>
    <xf numFmtId="49" fontId="2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7" fillId="24" borderId="10" xfId="0" applyNumberFormat="1" applyFon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/>
    <xf numFmtId="0" fontId="8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2" fontId="32" fillId="0" borderId="10" xfId="0" applyNumberFormat="1" applyFont="1" applyFill="1" applyBorder="1" applyAlignment="1">
      <alignment horizontal="center" vertical="center" wrapText="1"/>
    </xf>
    <xf numFmtId="165" fontId="33" fillId="0" borderId="10" xfId="0" applyNumberFormat="1" applyFont="1" applyFill="1" applyBorder="1" applyAlignment="1">
      <alignment horizontal="center" vertical="center" wrapText="1"/>
    </xf>
    <xf numFmtId="168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68" fontId="4" fillId="0" borderId="10" xfId="0" applyNumberFormat="1" applyFont="1" applyFill="1" applyBorder="1" applyAlignment="1">
      <alignment horizontal="left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68" fontId="5" fillId="0" borderId="10" xfId="0" applyNumberFormat="1" applyFont="1" applyFill="1" applyBorder="1" applyAlignment="1">
      <alignment horizontal="center" vertical="center"/>
    </xf>
    <xf numFmtId="168" fontId="8" fillId="0" borderId="10" xfId="0" applyNumberFormat="1" applyFont="1" applyFill="1" applyBorder="1" applyAlignment="1">
      <alignment horizontal="center" vertical="center"/>
    </xf>
    <xf numFmtId="168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5" fillId="0" borderId="10" xfId="0" applyNumberFormat="1" applyFont="1" applyFill="1" applyBorder="1" applyAlignment="1">
      <alignment horizontal="center" vertical="center"/>
    </xf>
    <xf numFmtId="168" fontId="35" fillId="0" borderId="10" xfId="0" applyNumberFormat="1" applyFont="1" applyFill="1" applyBorder="1" applyAlignment="1">
      <alignment horizontal="center" vertical="center" wrapText="1"/>
    </xf>
    <xf numFmtId="0" fontId="36" fillId="0" borderId="0" xfId="0" applyFont="1"/>
    <xf numFmtId="0" fontId="30" fillId="0" borderId="0" xfId="0" applyFont="1"/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4" fontId="2" fillId="0" borderId="10" xfId="21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4" fontId="9" fillId="0" borderId="10" xfId="21" applyNumberFormat="1" applyFont="1" applyFill="1" applyBorder="1" applyAlignment="1">
      <alignment horizontal="center" vertical="center" wrapText="1"/>
    </xf>
    <xf numFmtId="4" fontId="2" fillId="0" borderId="0" xfId="21" applyNumberFormat="1" applyFont="1" applyFill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/>
    <xf numFmtId="0" fontId="29" fillId="0" borderId="0" xfId="0" applyFont="1" applyFill="1" applyBorder="1"/>
    <xf numFmtId="0" fontId="2" fillId="0" borderId="10" xfId="0" applyFont="1" applyFill="1" applyBorder="1" applyAlignment="1">
      <alignment vertical="top" wrapText="1"/>
    </xf>
    <xf numFmtId="4" fontId="31" fillId="0" borderId="10" xfId="0" applyNumberFormat="1" applyFont="1" applyFill="1" applyBorder="1" applyAlignment="1">
      <alignment horizontal="center" vertical="center" wrapText="1"/>
    </xf>
    <xf numFmtId="49" fontId="9" fillId="0" borderId="10" xfId="21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29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/>
    </xf>
    <xf numFmtId="4" fontId="29" fillId="0" borderId="10" xfId="21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top" wrapText="1"/>
    </xf>
    <xf numFmtId="0" fontId="30" fillId="0" borderId="11" xfId="0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49" fontId="29" fillId="0" borderId="12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wrapText="1"/>
    </xf>
    <xf numFmtId="165" fontId="2" fillId="0" borderId="13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9" fillId="0" borderId="13" xfId="21" applyNumberFormat="1" applyFont="1" applyFill="1" applyBorder="1" applyAlignment="1">
      <alignment horizontal="center" vertical="center" wrapText="1"/>
    </xf>
    <xf numFmtId="4" fontId="9" fillId="0" borderId="11" xfId="21" applyNumberFormat="1" applyFont="1" applyFill="1" applyBorder="1" applyAlignment="1">
      <alignment horizontal="center" vertical="center" wrapText="1"/>
    </xf>
    <xf numFmtId="4" fontId="9" fillId="0" borderId="14" xfId="21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2" fontId="33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left" vertical="center"/>
    </xf>
    <xf numFmtId="49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>
      <alignment horizontal="center" vertical="center" wrapText="1"/>
    </xf>
    <xf numFmtId="2" fontId="32" fillId="0" borderId="10" xfId="0" applyNumberFormat="1" applyFont="1" applyFill="1" applyBorder="1" applyAlignment="1">
      <alignment horizontal="center" vertical="center" wrapText="1"/>
    </xf>
    <xf numFmtId="2" fontId="32" fillId="0" borderId="13" xfId="0" applyNumberFormat="1" applyFont="1" applyFill="1" applyBorder="1" applyAlignment="1">
      <alignment horizontal="center" vertical="center" wrapText="1"/>
    </xf>
    <xf numFmtId="2" fontId="32" fillId="0" borderId="11" xfId="0" applyNumberFormat="1" applyFont="1" applyFill="1" applyBorder="1" applyAlignment="1">
      <alignment horizontal="center" vertical="center" wrapText="1"/>
    </xf>
    <xf numFmtId="2" fontId="32" fillId="0" borderId="14" xfId="0" applyNumberFormat="1" applyFont="1" applyFill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 horizontal="center" vertical="center"/>
    </xf>
    <xf numFmtId="49" fontId="2" fillId="25" borderId="10" xfId="0" applyNumberFormat="1" applyFont="1" applyFill="1" applyBorder="1" applyAlignment="1">
      <alignment horizontal="left" vertical="top" wrapText="1"/>
    </xf>
    <xf numFmtId="0" fontId="2" fillId="25" borderId="10" xfId="0" applyFont="1" applyFill="1" applyBorder="1" applyAlignment="1">
      <alignment horizontal="center" vertical="center"/>
    </xf>
    <xf numFmtId="4" fontId="2" fillId="25" borderId="10" xfId="21" applyNumberFormat="1" applyFont="1" applyFill="1" applyBorder="1" applyAlignment="1">
      <alignment horizontal="center" vertical="center"/>
    </xf>
    <xf numFmtId="4" fontId="9" fillId="25" borderId="10" xfId="0" applyNumberFormat="1" applyFont="1" applyFill="1" applyBorder="1" applyAlignment="1">
      <alignment horizontal="center" vertical="center" wrapText="1"/>
    </xf>
    <xf numFmtId="4" fontId="2" fillId="25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vertical="top" wrapText="1"/>
    </xf>
    <xf numFmtId="0" fontId="2" fillId="25" borderId="0" xfId="0" applyFont="1" applyFill="1" applyBorder="1"/>
    <xf numFmtId="49" fontId="2" fillId="25" borderId="15" xfId="0" applyNumberFormat="1" applyFont="1" applyFill="1" applyBorder="1" applyAlignment="1">
      <alignment horizontal="center" vertical="center"/>
    </xf>
    <xf numFmtId="49" fontId="2" fillId="25" borderId="15" xfId="0" applyNumberFormat="1" applyFont="1" applyFill="1" applyBorder="1" applyAlignment="1">
      <alignment vertical="top" wrapText="1"/>
    </xf>
    <xf numFmtId="0" fontId="37" fillId="25" borderId="10" xfId="0" applyFont="1" applyFill="1" applyBorder="1" applyAlignment="1">
      <alignment vertical="top" wrapText="1"/>
    </xf>
    <xf numFmtId="0" fontId="30" fillId="25" borderId="16" xfId="0" applyFont="1" applyFill="1" applyBorder="1" applyAlignment="1">
      <alignment horizontal="center" vertical="center"/>
    </xf>
    <xf numFmtId="0" fontId="30" fillId="25" borderId="16" xfId="0" applyFont="1" applyFill="1" applyBorder="1" applyAlignment="1">
      <alignment vertical="top" wrapText="1"/>
    </xf>
    <xf numFmtId="4" fontId="2" fillId="25" borderId="10" xfId="0" applyNumberFormat="1" applyFont="1" applyFill="1" applyBorder="1" applyAlignment="1">
      <alignment horizontal="left" vertical="top" wrapText="1"/>
    </xf>
    <xf numFmtId="0" fontId="2" fillId="25" borderId="10" xfId="0" applyFont="1" applyFill="1" applyBorder="1"/>
    <xf numFmtId="49" fontId="29" fillId="25" borderId="10" xfId="0" applyNumberFormat="1" applyFont="1" applyFill="1" applyBorder="1" applyAlignment="1">
      <alignment horizontal="center" vertical="center"/>
    </xf>
    <xf numFmtId="49" fontId="29" fillId="25" borderId="10" xfId="0" applyNumberFormat="1" applyFont="1" applyFill="1" applyBorder="1" applyAlignment="1">
      <alignment horizontal="left" vertical="top" wrapText="1"/>
    </xf>
    <xf numFmtId="0" fontId="29" fillId="25" borderId="10" xfId="0" applyFont="1" applyFill="1" applyBorder="1" applyAlignment="1">
      <alignment horizontal="center" vertical="center"/>
    </xf>
    <xf numFmtId="4" fontId="31" fillId="25" borderId="10" xfId="0" applyNumberFormat="1" applyFont="1" applyFill="1" applyBorder="1" applyAlignment="1">
      <alignment horizontal="center" vertical="center" wrapText="1"/>
    </xf>
    <xf numFmtId="4" fontId="29" fillId="25" borderId="10" xfId="0" applyNumberFormat="1" applyFont="1" applyFill="1" applyBorder="1" applyAlignment="1">
      <alignment horizontal="center" vertical="center"/>
    </xf>
    <xf numFmtId="0" fontId="29" fillId="25" borderId="10" xfId="0" applyFont="1" applyFill="1" applyBorder="1"/>
    <xf numFmtId="0" fontId="29" fillId="25" borderId="0" xfId="0" applyFont="1" applyFill="1" applyBorder="1"/>
    <xf numFmtId="49" fontId="2" fillId="25" borderId="15" xfId="0" applyNumberFormat="1" applyFont="1" applyFill="1" applyBorder="1" applyAlignment="1">
      <alignment horizontal="left" vertical="top" wrapText="1"/>
    </xf>
    <xf numFmtId="0" fontId="37" fillId="25" borderId="10" xfId="0" applyFont="1" applyFill="1" applyBorder="1" applyAlignment="1">
      <alignment horizontal="left" vertical="center" wrapText="1"/>
    </xf>
    <xf numFmtId="49" fontId="2" fillId="25" borderId="20" xfId="0" applyNumberFormat="1" applyFont="1" applyFill="1" applyBorder="1" applyAlignment="1">
      <alignment horizontal="center" vertical="center"/>
    </xf>
    <xf numFmtId="49" fontId="2" fillId="25" borderId="20" xfId="0" applyNumberFormat="1" applyFont="1" applyFill="1" applyBorder="1" applyAlignment="1">
      <alignment horizontal="left" vertical="top" wrapText="1"/>
    </xf>
    <xf numFmtId="0" fontId="2" fillId="25" borderId="10" xfId="0" applyFont="1" applyFill="1" applyBorder="1" applyAlignment="1">
      <alignment horizontal="left" vertical="top" wrapText="1"/>
    </xf>
    <xf numFmtId="49" fontId="2" fillId="25" borderId="16" xfId="0" applyNumberFormat="1" applyFont="1" applyFill="1" applyBorder="1" applyAlignment="1">
      <alignment horizontal="center" vertical="center"/>
    </xf>
    <xf numFmtId="49" fontId="2" fillId="25" borderId="16" xfId="0" applyNumberFormat="1" applyFont="1" applyFill="1" applyBorder="1" applyAlignment="1">
      <alignment horizontal="left" vertical="top" wrapText="1"/>
    </xf>
    <xf numFmtId="0" fontId="37" fillId="25" borderId="10" xfId="0" applyFont="1" applyFill="1" applyBorder="1" applyAlignment="1">
      <alignment horizontal="left" vertical="top" wrapText="1"/>
    </xf>
    <xf numFmtId="49" fontId="2" fillId="25" borderId="15" xfId="0" applyNumberFormat="1" applyFont="1" applyFill="1" applyBorder="1" applyAlignment="1">
      <alignment horizontal="center" vertical="center"/>
    </xf>
    <xf numFmtId="49" fontId="2" fillId="25" borderId="15" xfId="0" applyNumberFormat="1" applyFont="1" applyFill="1" applyBorder="1" applyAlignment="1">
      <alignment vertical="top" wrapText="1"/>
    </xf>
  </cellXfs>
  <cellStyles count="10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Финансовый" xfId="21"/>
    <cellStyle name="Обычный 3" xfId="22"/>
    <cellStyle name="20% - Акцент1 2" xfId="23"/>
    <cellStyle name="20% - Акцент2 2" xfId="24"/>
    <cellStyle name="20% - Акцент3 2" xfId="25"/>
    <cellStyle name="20% - Акцент4 2" xfId="26"/>
    <cellStyle name="20% - Акцент5 2" xfId="27"/>
    <cellStyle name="20% - Акцент6 2" xfId="28"/>
    <cellStyle name="40% - Акцент1 2" xfId="29"/>
    <cellStyle name="40% - Акцент2 2" xfId="30"/>
    <cellStyle name="40% - Акцент3 2" xfId="31"/>
    <cellStyle name="40% - Акцент4 2" xfId="32"/>
    <cellStyle name="40% - Акцент5 2" xfId="33"/>
    <cellStyle name="40% - Акцент6 2" xfId="34"/>
    <cellStyle name="60% - Акцент1 2" xfId="35"/>
    <cellStyle name="60% - Акцент2 2" xfId="36"/>
    <cellStyle name="60% - Акцент3 2" xfId="37"/>
    <cellStyle name="60% - Акцент4 2" xfId="38"/>
    <cellStyle name="60% - Акцент5 2" xfId="39"/>
    <cellStyle name="60% - Акцент6 2" xfId="40"/>
    <cellStyle name="Акцент1 2" xfId="41"/>
    <cellStyle name="Акцент2 2" xfId="42"/>
    <cellStyle name="Акцент3 2" xfId="43"/>
    <cellStyle name="Акцент4 2" xfId="44"/>
    <cellStyle name="Акцент5 2" xfId="45"/>
    <cellStyle name="Акцент6 2" xfId="46"/>
    <cellStyle name="Ввод  2" xfId="47"/>
    <cellStyle name="Вывод 2" xfId="48"/>
    <cellStyle name="Вычисление 2" xfId="49"/>
    <cellStyle name="Гиперссылка 2" xfId="50"/>
    <cellStyle name="Заголовок 1 2" xfId="51"/>
    <cellStyle name="Заголовок 2 2" xfId="52"/>
    <cellStyle name="Заголовок 3 2" xfId="53"/>
    <cellStyle name="Заголовок 4 2" xfId="54"/>
    <cellStyle name="Итог 2" xfId="55"/>
    <cellStyle name="Контрольная ячейка 2" xfId="56"/>
    <cellStyle name="Название 2" xfId="57"/>
    <cellStyle name="Нейтральный 2" xfId="58"/>
    <cellStyle name="Обычный 10" xfId="59"/>
    <cellStyle name="Обычный 12" xfId="60"/>
    <cellStyle name="Обычный 14" xfId="61"/>
    <cellStyle name="Обычный 16" xfId="62"/>
    <cellStyle name="Обычный 16 2" xfId="63"/>
    <cellStyle name="Обычный 17" xfId="64"/>
    <cellStyle name="Обычный 18" xfId="65"/>
    <cellStyle name="Обычный 2 2" xfId="66"/>
    <cellStyle name="Обычный 2 2 2" xfId="67"/>
    <cellStyle name="Обычный 2 2 3" xfId="68"/>
    <cellStyle name="Обычный 2 3" xfId="69"/>
    <cellStyle name="Обычный 2_2013-2015гг." xfId="70"/>
    <cellStyle name="Обычный 3 2" xfId="71"/>
    <cellStyle name="Обычный 3 2 2" xfId="72"/>
    <cellStyle name="Обычный 3 3" xfId="73"/>
    <cellStyle name="Обычный 30" xfId="74"/>
    <cellStyle name="Обычный 31" xfId="75"/>
    <cellStyle name="Обычный 34" xfId="76"/>
    <cellStyle name="Обычный 36" xfId="77"/>
    <cellStyle name="Обычный 4" xfId="78"/>
    <cellStyle name="Обычный 40" xfId="79"/>
    <cellStyle name="Обычный 43" xfId="80"/>
    <cellStyle name="Обычный 5" xfId="81"/>
    <cellStyle name="Обычный 50" xfId="82"/>
    <cellStyle name="Обычный 51" xfId="83"/>
    <cellStyle name="Обычный 52" xfId="84"/>
    <cellStyle name="Обычный 54" xfId="85"/>
    <cellStyle name="Обычный 60" xfId="86"/>
    <cellStyle name="Обычный 61" xfId="87"/>
    <cellStyle name="Обычный 7" xfId="88"/>
    <cellStyle name="Обычный 72" xfId="89"/>
    <cellStyle name="Обычный 8" xfId="90"/>
    <cellStyle name="Плохой 2" xfId="91"/>
    <cellStyle name="Пояснение 2" xfId="92"/>
    <cellStyle name="Примечание 2" xfId="93"/>
    <cellStyle name="Процентный 2" xfId="94"/>
    <cellStyle name="Связанная ячейка 2" xfId="95"/>
    <cellStyle name="Текст предупреждения 2" xfId="96"/>
    <cellStyle name="Финансовый 10" xfId="97"/>
    <cellStyle name="Финансовый 10 2" xfId="98"/>
    <cellStyle name="Финансовый 11" xfId="99"/>
    <cellStyle name="Финансовый 13" xfId="100"/>
    <cellStyle name="Финансовый 13 2" xfId="101"/>
    <cellStyle name="Финансовый 13 3" xfId="102"/>
    <cellStyle name="Финансовый 2" xfId="103"/>
    <cellStyle name="Финансовый 2 2" xfId="104"/>
    <cellStyle name="Финансовый 2 2 2" xfId="105"/>
    <cellStyle name="Финансовый 2 3" xfId="106"/>
    <cellStyle name="Финансовый 2 4" xfId="107"/>
    <cellStyle name="Финансовый 3" xfId="108"/>
    <cellStyle name="Финансовый 4" xfId="109"/>
    <cellStyle name="Финансовый 4 2" xfId="110"/>
    <cellStyle name="Финансовый 5" xfId="111"/>
    <cellStyle name="Финансовый 6" xfId="112"/>
    <cellStyle name="Финансовый 6 2" xfId="113"/>
    <cellStyle name="Финансовый 9" xfId="114"/>
    <cellStyle name="Хороший 2" xfId="115"/>
    <cellStyle name="Обычный 2 4" xfId="116"/>
    <cellStyle name="Обычный 3 4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1"/>
  <sheetViews>
    <sheetView tabSelected="1" zoomScale="60" zoomScaleNormal="60" zoomScaleSheetLayoutView="70" workbookViewId="0" topLeftCell="A1">
      <pane xSplit="3" ySplit="4" topLeftCell="D5" activePane="bottomRight" state="frozen"/>
      <selection pane="topRight" activeCell="D1" sqref="D1"/>
      <selection pane="bottomLeft" activeCell="A5" sqref="A5"/>
      <selection pane="bottomRight" activeCell="L28" sqref="L28"/>
    </sheetView>
  </sheetViews>
  <sheetFormatPr defaultColWidth="9.140625" defaultRowHeight="15"/>
  <cols>
    <col min="1" max="1" width="9.140625" style="4" customWidth="1"/>
    <col min="2" max="2" width="80.28125" style="61" customWidth="1"/>
    <col min="3" max="3" width="13.140625" style="2" customWidth="1"/>
    <col min="4" max="4" width="22.421875" style="48" customWidth="1"/>
    <col min="5" max="5" width="20.28125" style="48" customWidth="1"/>
    <col min="6" max="6" width="19.140625" style="48" customWidth="1"/>
    <col min="7" max="7" width="21.00390625" style="48" customWidth="1"/>
    <col min="8" max="8" width="21.7109375" style="2" customWidth="1"/>
    <col min="9" max="10" width="20.00390625" style="2" customWidth="1"/>
    <col min="11" max="11" width="21.8515625" style="2" customWidth="1"/>
    <col min="12" max="12" width="21.8515625" style="3" customWidth="1"/>
    <col min="13" max="13" width="19.7109375" style="3" customWidth="1"/>
    <col min="14" max="14" width="19.28125" style="3" customWidth="1"/>
    <col min="15" max="15" width="20.28125" style="3" customWidth="1"/>
    <col min="16" max="16" width="11.7109375" style="3" customWidth="1"/>
    <col min="17" max="17" width="13.140625" style="3" customWidth="1"/>
    <col min="18" max="18" width="15.7109375" style="3" customWidth="1"/>
    <col min="19" max="19" width="14.140625" style="3" customWidth="1"/>
    <col min="20" max="20" width="13.7109375" style="3" customWidth="1"/>
    <col min="21" max="21" width="13.140625" style="3" customWidth="1"/>
    <col min="22" max="22" width="15.8515625" style="3" customWidth="1"/>
    <col min="23" max="23" width="15.7109375" style="3" customWidth="1"/>
    <col min="24" max="24" width="37.421875" style="3" hidden="1" customWidth="1"/>
    <col min="25" max="25" width="42.7109375" style="3" hidden="1" customWidth="1"/>
    <col min="26" max="26" width="88.140625" style="67" hidden="1" customWidth="1"/>
    <col min="27" max="27" width="37.8515625" style="2" hidden="1" customWidth="1"/>
    <col min="28" max="16384" width="9.140625" style="2" customWidth="1"/>
  </cols>
  <sheetData>
    <row r="1" spans="1:26" s="20" customFormat="1" ht="37.5" customHeight="1">
      <c r="A1" s="74" t="s">
        <v>87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68"/>
      <c r="Y1" s="68"/>
      <c r="Z1" s="69"/>
    </row>
    <row r="2" spans="1:27" s="1" customFormat="1" ht="46.5" customHeight="1">
      <c r="A2" s="80" t="s">
        <v>0</v>
      </c>
      <c r="B2" s="57" t="s">
        <v>1</v>
      </c>
      <c r="C2" s="81" t="s">
        <v>27</v>
      </c>
      <c r="D2" s="90" t="s">
        <v>117</v>
      </c>
      <c r="E2" s="91"/>
      <c r="F2" s="91"/>
      <c r="G2" s="92"/>
      <c r="H2" s="87" t="s">
        <v>109</v>
      </c>
      <c r="I2" s="88"/>
      <c r="J2" s="88"/>
      <c r="K2" s="89"/>
      <c r="L2" s="79" t="s">
        <v>127</v>
      </c>
      <c r="M2" s="79"/>
      <c r="N2" s="79"/>
      <c r="O2" s="79"/>
      <c r="P2" s="76" t="s">
        <v>119</v>
      </c>
      <c r="Q2" s="77"/>
      <c r="R2" s="77"/>
      <c r="S2" s="78"/>
      <c r="T2" s="82" t="s">
        <v>110</v>
      </c>
      <c r="U2" s="83"/>
      <c r="V2" s="83"/>
      <c r="W2" s="84"/>
      <c r="X2" s="96" t="s">
        <v>120</v>
      </c>
      <c r="Y2" s="96" t="s">
        <v>121</v>
      </c>
      <c r="Z2" s="96" t="s">
        <v>122</v>
      </c>
      <c r="AA2" s="93" t="s">
        <v>65</v>
      </c>
    </row>
    <row r="3" spans="1:27" s="1" customFormat="1" ht="62.25" customHeight="1">
      <c r="A3" s="80"/>
      <c r="B3" s="58" t="s">
        <v>2</v>
      </c>
      <c r="C3" s="81"/>
      <c r="D3" s="47" t="s">
        <v>38</v>
      </c>
      <c r="E3" s="47" t="s">
        <v>39</v>
      </c>
      <c r="F3" s="47" t="s">
        <v>63</v>
      </c>
      <c r="G3" s="47" t="s">
        <v>40</v>
      </c>
      <c r="H3" s="72" t="s">
        <v>38</v>
      </c>
      <c r="I3" s="72" t="s">
        <v>39</v>
      </c>
      <c r="J3" s="72" t="s">
        <v>63</v>
      </c>
      <c r="K3" s="72" t="s">
        <v>40</v>
      </c>
      <c r="L3" s="46" t="s">
        <v>38</v>
      </c>
      <c r="M3" s="46" t="s">
        <v>39</v>
      </c>
      <c r="N3" s="46" t="s">
        <v>63</v>
      </c>
      <c r="O3" s="46" t="s">
        <v>40</v>
      </c>
      <c r="P3" s="46" t="s">
        <v>38</v>
      </c>
      <c r="Q3" s="46" t="s">
        <v>39</v>
      </c>
      <c r="R3" s="46" t="s">
        <v>63</v>
      </c>
      <c r="S3" s="46" t="s">
        <v>40</v>
      </c>
      <c r="T3" s="46" t="s">
        <v>38</v>
      </c>
      <c r="U3" s="46" t="s">
        <v>39</v>
      </c>
      <c r="V3" s="46" t="s">
        <v>63</v>
      </c>
      <c r="W3" s="46" t="s">
        <v>40</v>
      </c>
      <c r="X3" s="98"/>
      <c r="Y3" s="97"/>
      <c r="Z3" s="98"/>
      <c r="AA3" s="94"/>
    </row>
    <row r="4" spans="1:27" s="1" customFormat="1" ht="15">
      <c r="A4" s="71" t="s">
        <v>6</v>
      </c>
      <c r="B4" s="59" t="s">
        <v>23</v>
      </c>
      <c r="C4" s="71" t="s">
        <v>42</v>
      </c>
      <c r="D4" s="56">
        <v>4</v>
      </c>
      <c r="E4" s="56">
        <v>5</v>
      </c>
      <c r="F4" s="56">
        <v>6</v>
      </c>
      <c r="G4" s="56" t="s">
        <v>53</v>
      </c>
      <c r="H4" s="71" t="s">
        <v>26</v>
      </c>
      <c r="I4" s="71" t="s">
        <v>46</v>
      </c>
      <c r="J4" s="71" t="s">
        <v>47</v>
      </c>
      <c r="K4" s="71" t="s">
        <v>48</v>
      </c>
      <c r="L4" s="71" t="s">
        <v>49</v>
      </c>
      <c r="M4" s="71" t="s">
        <v>50</v>
      </c>
      <c r="N4" s="71" t="s">
        <v>51</v>
      </c>
      <c r="O4" s="71" t="s">
        <v>52</v>
      </c>
      <c r="P4" s="71"/>
      <c r="Q4" s="71"/>
      <c r="R4" s="71"/>
      <c r="S4" s="71"/>
      <c r="T4" s="71" t="s">
        <v>89</v>
      </c>
      <c r="U4" s="71" t="s">
        <v>90</v>
      </c>
      <c r="V4" s="71" t="s">
        <v>74</v>
      </c>
      <c r="W4" s="71" t="s">
        <v>91</v>
      </c>
      <c r="X4" s="71" t="s">
        <v>89</v>
      </c>
      <c r="Y4" s="71" t="s">
        <v>90</v>
      </c>
      <c r="Z4" s="71" t="s">
        <v>74</v>
      </c>
      <c r="AA4" s="44">
        <v>20</v>
      </c>
    </row>
    <row r="5" spans="1:27" s="1" customFormat="1" ht="15">
      <c r="A5" s="85" t="s">
        <v>7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73"/>
      <c r="Y5" s="73"/>
      <c r="Z5" s="65"/>
      <c r="AA5" s="21"/>
    </row>
    <row r="6" spans="1:27" s="53" customFormat="1" ht="42.75" customHeight="1">
      <c r="A6" s="50">
        <v>1</v>
      </c>
      <c r="B6" s="95" t="s">
        <v>96</v>
      </c>
      <c r="C6" s="95"/>
      <c r="D6" s="51">
        <f aca="true" t="shared" si="0" ref="D6:O6">D7+D11+D15+D22+D28+D30</f>
        <v>1314338577.73</v>
      </c>
      <c r="E6" s="51">
        <f t="shared" si="0"/>
        <v>243663203.62</v>
      </c>
      <c r="F6" s="51">
        <f t="shared" si="0"/>
        <v>125260467</v>
      </c>
      <c r="G6" s="51">
        <f t="shared" si="0"/>
        <v>945414907.11</v>
      </c>
      <c r="H6" s="51">
        <f t="shared" si="0"/>
        <v>1857016387.37</v>
      </c>
      <c r="I6" s="51">
        <f t="shared" si="0"/>
        <v>486028933.37</v>
      </c>
      <c r="J6" s="51">
        <f t="shared" si="0"/>
        <v>125267900</v>
      </c>
      <c r="K6" s="51">
        <f t="shared" si="0"/>
        <v>1245719554</v>
      </c>
      <c r="L6" s="51">
        <f t="shared" si="0"/>
        <v>1097013753.3700001</v>
      </c>
      <c r="M6" s="51">
        <f t="shared" si="0"/>
        <v>220134760.47</v>
      </c>
      <c r="N6" s="51">
        <f t="shared" si="0"/>
        <v>124160359.77000001</v>
      </c>
      <c r="O6" s="51">
        <f t="shared" si="0"/>
        <v>752718633.13</v>
      </c>
      <c r="P6" s="19">
        <f>L6/D6*100</f>
        <v>83.4650806084272</v>
      </c>
      <c r="Q6" s="19">
        <f>M6/E6*100</f>
        <v>90.34386694402437</v>
      </c>
      <c r="R6" s="19">
        <f>N6/F6*100</f>
        <v>99.12174426908372</v>
      </c>
      <c r="S6" s="19">
        <f>O6/G6*100</f>
        <v>79.6178088021644</v>
      </c>
      <c r="T6" s="19">
        <f>L6/H6*100</f>
        <v>59.07399422164746</v>
      </c>
      <c r="U6" s="19">
        <f aca="true" t="shared" si="1" ref="U6:W20">M6/I6*100</f>
        <v>45.292521773064415</v>
      </c>
      <c r="V6" s="19">
        <f t="shared" si="1"/>
        <v>99.11586269906337</v>
      </c>
      <c r="W6" s="19">
        <f t="shared" si="1"/>
        <v>60.424405373827824</v>
      </c>
      <c r="X6" s="51">
        <f aca="true" t="shared" si="2" ref="X6:Y6">X7+X11+X15+X22+X28+X30</f>
        <v>0</v>
      </c>
      <c r="Y6" s="51">
        <f t="shared" si="2"/>
        <v>3479445.2600000002</v>
      </c>
      <c r="Z6" s="66"/>
      <c r="AA6" s="19">
        <f>P6/L6*100</f>
        <v>7.608389626112203E-06</v>
      </c>
    </row>
    <row r="7" spans="1:27" s="53" customFormat="1" ht="37.5">
      <c r="A7" s="50" t="s">
        <v>8</v>
      </c>
      <c r="B7" s="60" t="s">
        <v>28</v>
      </c>
      <c r="C7" s="70"/>
      <c r="D7" s="62">
        <f aca="true" t="shared" si="3" ref="D7:O7">SUM(D8:D10)</f>
        <v>551651401</v>
      </c>
      <c r="E7" s="62">
        <f t="shared" si="3"/>
        <v>159761996</v>
      </c>
      <c r="F7" s="62">
        <f t="shared" si="3"/>
        <v>84080600</v>
      </c>
      <c r="G7" s="62">
        <f t="shared" si="3"/>
        <v>307808805</v>
      </c>
      <c r="H7" s="62">
        <f>SUM(H8:H10)</f>
        <v>847562287</v>
      </c>
      <c r="I7" s="62">
        <f t="shared" si="3"/>
        <v>395123400</v>
      </c>
      <c r="J7" s="62">
        <f t="shared" si="3"/>
        <v>84080600</v>
      </c>
      <c r="K7" s="62">
        <f t="shared" si="3"/>
        <v>368358287</v>
      </c>
      <c r="L7" s="62">
        <f t="shared" si="3"/>
        <v>498896139.81</v>
      </c>
      <c r="M7" s="62">
        <f t="shared" si="3"/>
        <v>159761989.41</v>
      </c>
      <c r="N7" s="62">
        <f t="shared" si="3"/>
        <v>84080596.84</v>
      </c>
      <c r="O7" s="62">
        <f t="shared" si="3"/>
        <v>255053553.56</v>
      </c>
      <c r="P7" s="19">
        <f>L7/D7*100</f>
        <v>90.43684814461298</v>
      </c>
      <c r="Q7" s="19">
        <f aca="true" t="shared" si="4" ref="Q7:R27">M7/E7*100</f>
        <v>99.99999587511412</v>
      </c>
      <c r="R7" s="19">
        <f aca="true" t="shared" si="5" ref="R7:R10">N7/F7*100</f>
        <v>99.99999624170141</v>
      </c>
      <c r="S7" s="19">
        <f aca="true" t="shared" si="6" ref="S7:S27">O7/G7*100</f>
        <v>82.86103237365155</v>
      </c>
      <c r="T7" s="19">
        <f aca="true" t="shared" si="7" ref="T7:U31">L7/H7*100</f>
        <v>58.86247506078571</v>
      </c>
      <c r="U7" s="19">
        <f t="shared" si="1"/>
        <v>40.43344165645467</v>
      </c>
      <c r="V7" s="19">
        <f aca="true" t="shared" si="8" ref="V7:V27">N7/J7*100</f>
        <v>99.99999624170141</v>
      </c>
      <c r="W7" s="19">
        <f aca="true" t="shared" si="9" ref="W7:W31">O7/K7*100</f>
        <v>69.24061777928726</v>
      </c>
      <c r="X7" s="51">
        <f aca="true" t="shared" si="10" ref="X7:Y7">SUM(X8:X10)</f>
        <v>0</v>
      </c>
      <c r="Y7" s="51">
        <f t="shared" si="10"/>
        <v>0</v>
      </c>
      <c r="Z7" s="66"/>
      <c r="AA7" s="52"/>
    </row>
    <row r="8" spans="1:27" s="1" customFormat="1" ht="41.25" customHeight="1">
      <c r="A8" s="63" t="s">
        <v>20</v>
      </c>
      <c r="B8" s="64" t="s">
        <v>106</v>
      </c>
      <c r="C8" s="18" t="s">
        <v>71</v>
      </c>
      <c r="D8" s="45">
        <f>SUM(E8:G8)</f>
        <v>273370269</v>
      </c>
      <c r="E8" s="45">
        <v>0</v>
      </c>
      <c r="F8" s="45">
        <v>0</v>
      </c>
      <c r="G8" s="45">
        <v>273370269</v>
      </c>
      <c r="H8" s="45">
        <f aca="true" t="shared" si="11" ref="H8:H10">SUM(I8:K8)</f>
        <v>313042593</v>
      </c>
      <c r="I8" s="45">
        <v>0</v>
      </c>
      <c r="J8" s="45">
        <v>0</v>
      </c>
      <c r="K8" s="45">
        <v>313042593</v>
      </c>
      <c r="L8" s="49">
        <f>M8+N8+O8</f>
        <v>233323962.63</v>
      </c>
      <c r="M8" s="49">
        <v>0</v>
      </c>
      <c r="N8" s="49">
        <v>0</v>
      </c>
      <c r="O8" s="49">
        <v>233323962.63</v>
      </c>
      <c r="P8" s="19">
        <f aca="true" t="shared" si="12" ref="P8:Q23">L8/D8*100</f>
        <v>85.35089184478946</v>
      </c>
      <c r="Q8" s="19"/>
      <c r="R8" s="19"/>
      <c r="S8" s="19">
        <f t="shared" si="6"/>
        <v>85.35089184478946</v>
      </c>
      <c r="T8" s="19">
        <f t="shared" si="7"/>
        <v>74.5342543945769</v>
      </c>
      <c r="U8" s="19"/>
      <c r="V8" s="19"/>
      <c r="W8" s="19">
        <f t="shared" si="9"/>
        <v>74.5342543945769</v>
      </c>
      <c r="X8" s="19"/>
      <c r="Y8" s="19"/>
      <c r="Z8" s="66"/>
      <c r="AA8" s="54"/>
    </row>
    <row r="9" spans="1:27" s="1" customFormat="1" ht="41.25" customHeight="1">
      <c r="A9" s="63" t="s">
        <v>92</v>
      </c>
      <c r="B9" s="64" t="s">
        <v>103</v>
      </c>
      <c r="C9" s="18" t="s">
        <v>3</v>
      </c>
      <c r="D9" s="45">
        <f>SUM(E9:G9)</f>
        <v>11750129</v>
      </c>
      <c r="E9" s="45">
        <v>0</v>
      </c>
      <c r="F9" s="45">
        <v>0</v>
      </c>
      <c r="G9" s="45">
        <v>11750129</v>
      </c>
      <c r="H9" s="45">
        <f t="shared" si="11"/>
        <v>14425492</v>
      </c>
      <c r="I9" s="45">
        <v>0</v>
      </c>
      <c r="J9" s="45">
        <v>0</v>
      </c>
      <c r="K9" s="45">
        <v>14425492</v>
      </c>
      <c r="L9" s="49">
        <f>M9+N9+O9</f>
        <v>11595424.66</v>
      </c>
      <c r="M9" s="49">
        <v>0</v>
      </c>
      <c r="N9" s="49">
        <v>0</v>
      </c>
      <c r="O9" s="49">
        <v>11595424.66</v>
      </c>
      <c r="P9" s="19">
        <f t="shared" si="12"/>
        <v>98.68338177393628</v>
      </c>
      <c r="Q9" s="19"/>
      <c r="R9" s="19"/>
      <c r="S9" s="19">
        <f t="shared" si="6"/>
        <v>98.68338177393628</v>
      </c>
      <c r="T9" s="19">
        <f t="shared" si="7"/>
        <v>80.38148480481637</v>
      </c>
      <c r="U9" s="19"/>
      <c r="V9" s="19"/>
      <c r="W9" s="19">
        <f t="shared" si="9"/>
        <v>80.38148480481637</v>
      </c>
      <c r="X9" s="19"/>
      <c r="Y9" s="19"/>
      <c r="Z9" s="66"/>
      <c r="AA9" s="54"/>
    </row>
    <row r="10" spans="1:27" s="1" customFormat="1" ht="24.75" customHeight="1">
      <c r="A10" s="63" t="s">
        <v>104</v>
      </c>
      <c r="B10" s="64" t="s">
        <v>111</v>
      </c>
      <c r="C10" s="18" t="s">
        <v>71</v>
      </c>
      <c r="D10" s="45">
        <f aca="true" t="shared" si="13" ref="D10">SUM(E10:G10)</f>
        <v>266531003</v>
      </c>
      <c r="E10" s="45">
        <v>159761996</v>
      </c>
      <c r="F10" s="45">
        <v>84080600</v>
      </c>
      <c r="G10" s="45">
        <v>22688407</v>
      </c>
      <c r="H10" s="45">
        <f t="shared" si="11"/>
        <v>520094202</v>
      </c>
      <c r="I10" s="45">
        <v>395123400</v>
      </c>
      <c r="J10" s="45">
        <v>84080600</v>
      </c>
      <c r="K10" s="45">
        <v>40890202</v>
      </c>
      <c r="L10" s="49">
        <f>M10+N10+O10</f>
        <v>253976752.52</v>
      </c>
      <c r="M10" s="49">
        <v>159761989.41</v>
      </c>
      <c r="N10" s="49">
        <v>84080596.84</v>
      </c>
      <c r="O10" s="49">
        <v>10134166.27</v>
      </c>
      <c r="P10" s="19">
        <f t="shared" si="12"/>
        <v>95.2897597882825</v>
      </c>
      <c r="Q10" s="19">
        <f t="shared" si="4"/>
        <v>99.99999587511412</v>
      </c>
      <c r="R10" s="19">
        <f t="shared" si="5"/>
        <v>99.99999624170141</v>
      </c>
      <c r="S10" s="19">
        <f t="shared" si="6"/>
        <v>44.666715781323916</v>
      </c>
      <c r="T10" s="19">
        <f t="shared" si="7"/>
        <v>48.83283673291171</v>
      </c>
      <c r="U10" s="19">
        <f t="shared" si="1"/>
        <v>40.43344165645467</v>
      </c>
      <c r="V10" s="19">
        <f t="shared" si="8"/>
        <v>99.99999624170141</v>
      </c>
      <c r="W10" s="19">
        <f t="shared" si="9"/>
        <v>24.783849857234745</v>
      </c>
      <c r="X10" s="19"/>
      <c r="Y10" s="19"/>
      <c r="Z10" s="66"/>
      <c r="AA10" s="54"/>
    </row>
    <row r="11" spans="1:27" s="53" customFormat="1" ht="40.5" customHeight="1">
      <c r="A11" s="50" t="s">
        <v>9</v>
      </c>
      <c r="B11" s="60" t="s">
        <v>29</v>
      </c>
      <c r="C11" s="70"/>
      <c r="D11" s="55">
        <f aca="true" t="shared" si="14" ref="D11:O11">SUM(D12:D14)</f>
        <v>28654300</v>
      </c>
      <c r="E11" s="55">
        <f t="shared" si="14"/>
        <v>0</v>
      </c>
      <c r="F11" s="55">
        <f t="shared" si="14"/>
        <v>0</v>
      </c>
      <c r="G11" s="55">
        <f t="shared" si="14"/>
        <v>28654300</v>
      </c>
      <c r="H11" s="55">
        <f t="shared" si="14"/>
        <v>41448387</v>
      </c>
      <c r="I11" s="55">
        <f t="shared" si="14"/>
        <v>0</v>
      </c>
      <c r="J11" s="55">
        <f t="shared" si="14"/>
        <v>0</v>
      </c>
      <c r="K11" s="55">
        <f t="shared" si="14"/>
        <v>41448387</v>
      </c>
      <c r="L11" s="55">
        <f t="shared" si="14"/>
        <v>22110432.560000002</v>
      </c>
      <c r="M11" s="55">
        <f t="shared" si="14"/>
        <v>0</v>
      </c>
      <c r="N11" s="55">
        <f t="shared" si="14"/>
        <v>0</v>
      </c>
      <c r="O11" s="55">
        <f t="shared" si="14"/>
        <v>22110432.560000002</v>
      </c>
      <c r="P11" s="19">
        <f t="shared" si="12"/>
        <v>77.1627035383869</v>
      </c>
      <c r="Q11" s="19"/>
      <c r="R11" s="19"/>
      <c r="S11" s="19">
        <f t="shared" si="6"/>
        <v>77.1627035383869</v>
      </c>
      <c r="T11" s="19">
        <f t="shared" si="7"/>
        <v>53.344494587931734</v>
      </c>
      <c r="U11" s="19"/>
      <c r="V11" s="19"/>
      <c r="W11" s="19">
        <f t="shared" si="9"/>
        <v>53.344494587931734</v>
      </c>
      <c r="X11" s="51">
        <f aca="true" t="shared" si="15" ref="X11">SUM(X12:X14)</f>
        <v>0</v>
      </c>
      <c r="Y11" s="51">
        <f aca="true" t="shared" si="16" ref="Y11">SUM(Y12:Y14)</f>
        <v>620845.93</v>
      </c>
      <c r="Z11" s="66"/>
      <c r="AA11" s="52"/>
    </row>
    <row r="12" spans="1:27" s="132" customFormat="1" ht="37.5">
      <c r="A12" s="124" t="s">
        <v>21</v>
      </c>
      <c r="B12" s="125" t="s">
        <v>97</v>
      </c>
      <c r="C12" s="126" t="s">
        <v>3</v>
      </c>
      <c r="D12" s="127">
        <f>SUM(E12:G12)</f>
        <v>23357117</v>
      </c>
      <c r="E12" s="127">
        <v>0</v>
      </c>
      <c r="F12" s="127">
        <v>0</v>
      </c>
      <c r="G12" s="127">
        <v>23357117</v>
      </c>
      <c r="H12" s="127">
        <f>SUM(I12:K12)</f>
        <v>33668587</v>
      </c>
      <c r="I12" s="127">
        <v>0</v>
      </c>
      <c r="J12" s="127">
        <v>0</v>
      </c>
      <c r="K12" s="127">
        <v>33668587</v>
      </c>
      <c r="L12" s="128">
        <f>M12+O12</f>
        <v>16939244.94</v>
      </c>
      <c r="M12" s="128">
        <v>0</v>
      </c>
      <c r="N12" s="128">
        <v>0</v>
      </c>
      <c r="O12" s="128">
        <v>16939244.94</v>
      </c>
      <c r="P12" s="129">
        <f t="shared" si="12"/>
        <v>72.52284149623432</v>
      </c>
      <c r="Q12" s="129"/>
      <c r="R12" s="129"/>
      <c r="S12" s="129">
        <f t="shared" si="6"/>
        <v>72.52284149623432</v>
      </c>
      <c r="T12" s="129">
        <f t="shared" si="7"/>
        <v>50.31171917015704</v>
      </c>
      <c r="U12" s="129"/>
      <c r="V12" s="129"/>
      <c r="W12" s="129">
        <f t="shared" si="9"/>
        <v>50.31171917015704</v>
      </c>
      <c r="X12" s="129"/>
      <c r="Y12" s="129"/>
      <c r="Z12" s="130"/>
      <c r="AA12" s="131"/>
    </row>
    <row r="13" spans="1:27" s="132" customFormat="1" ht="15">
      <c r="A13" s="133" t="s">
        <v>22</v>
      </c>
      <c r="B13" s="134" t="s">
        <v>112</v>
      </c>
      <c r="C13" s="126" t="s">
        <v>3</v>
      </c>
      <c r="D13" s="127">
        <f aca="true" t="shared" si="17" ref="D13:D14">SUM(E13:G13)</f>
        <v>4136744</v>
      </c>
      <c r="E13" s="127">
        <v>0</v>
      </c>
      <c r="F13" s="127">
        <v>0</v>
      </c>
      <c r="G13" s="127">
        <v>4136744</v>
      </c>
      <c r="H13" s="127">
        <f aca="true" t="shared" si="18" ref="H13:H14">SUM(I13:K13)</f>
        <v>6190800</v>
      </c>
      <c r="I13" s="127">
        <v>0</v>
      </c>
      <c r="J13" s="127">
        <v>0</v>
      </c>
      <c r="K13" s="127">
        <v>6190800</v>
      </c>
      <c r="L13" s="128">
        <f>M13+O13</f>
        <v>4022172.16</v>
      </c>
      <c r="M13" s="128">
        <v>0</v>
      </c>
      <c r="N13" s="128">
        <v>0</v>
      </c>
      <c r="O13" s="128">
        <v>4022172.16</v>
      </c>
      <c r="P13" s="129">
        <f t="shared" si="12"/>
        <v>97.23038602340391</v>
      </c>
      <c r="Q13" s="129"/>
      <c r="R13" s="129"/>
      <c r="S13" s="129">
        <f t="shared" si="6"/>
        <v>97.23038602340391</v>
      </c>
      <c r="T13" s="129">
        <f t="shared" si="7"/>
        <v>64.97015183821155</v>
      </c>
      <c r="U13" s="129"/>
      <c r="V13" s="129"/>
      <c r="W13" s="129">
        <f t="shared" si="9"/>
        <v>64.97015183821155</v>
      </c>
      <c r="X13" s="129"/>
      <c r="Y13" s="129"/>
      <c r="Z13" s="130"/>
      <c r="AA13" s="135"/>
    </row>
    <row r="14" spans="1:27" s="132" customFormat="1" ht="24" customHeight="1">
      <c r="A14" s="136"/>
      <c r="B14" s="137"/>
      <c r="C14" s="126" t="s">
        <v>70</v>
      </c>
      <c r="D14" s="127">
        <f t="shared" si="17"/>
        <v>1160439</v>
      </c>
      <c r="E14" s="127">
        <v>0</v>
      </c>
      <c r="F14" s="127">
        <v>0</v>
      </c>
      <c r="G14" s="127">
        <v>1160439</v>
      </c>
      <c r="H14" s="127">
        <f t="shared" si="18"/>
        <v>1589000</v>
      </c>
      <c r="I14" s="127">
        <v>0</v>
      </c>
      <c r="J14" s="127">
        <v>0</v>
      </c>
      <c r="K14" s="127">
        <v>1589000</v>
      </c>
      <c r="L14" s="128">
        <f>M14+O14</f>
        <v>1149015.46</v>
      </c>
      <c r="M14" s="128">
        <v>0</v>
      </c>
      <c r="N14" s="128">
        <v>0</v>
      </c>
      <c r="O14" s="128">
        <v>1149015.46</v>
      </c>
      <c r="P14" s="129">
        <f t="shared" si="12"/>
        <v>99.01558461926908</v>
      </c>
      <c r="Q14" s="129"/>
      <c r="R14" s="129"/>
      <c r="S14" s="129">
        <f t="shared" si="6"/>
        <v>99.01558461926908</v>
      </c>
      <c r="T14" s="129">
        <f t="shared" si="7"/>
        <v>72.3106016362492</v>
      </c>
      <c r="U14" s="129"/>
      <c r="V14" s="129"/>
      <c r="W14" s="129">
        <f t="shared" si="9"/>
        <v>72.3106016362492</v>
      </c>
      <c r="X14" s="129"/>
      <c r="Y14" s="129">
        <v>620845.93</v>
      </c>
      <c r="Z14" s="138" t="s">
        <v>123</v>
      </c>
      <c r="AA14" s="139"/>
    </row>
    <row r="15" spans="1:27" s="146" customFormat="1" ht="37.5">
      <c r="A15" s="140" t="s">
        <v>10</v>
      </c>
      <c r="B15" s="141" t="s">
        <v>31</v>
      </c>
      <c r="C15" s="142"/>
      <c r="D15" s="143">
        <f aca="true" t="shared" si="19" ref="D15:Y15">SUM(D16:D21)</f>
        <v>12039960</v>
      </c>
      <c r="E15" s="143">
        <f t="shared" si="19"/>
        <v>200000</v>
      </c>
      <c r="F15" s="143">
        <f t="shared" si="19"/>
        <v>0</v>
      </c>
      <c r="G15" s="143">
        <f t="shared" si="19"/>
        <v>11839960</v>
      </c>
      <c r="H15" s="143">
        <f t="shared" si="19"/>
        <v>14698760</v>
      </c>
      <c r="I15" s="143">
        <f t="shared" si="19"/>
        <v>200000</v>
      </c>
      <c r="J15" s="143">
        <f t="shared" si="19"/>
        <v>0</v>
      </c>
      <c r="K15" s="143">
        <f t="shared" si="19"/>
        <v>14498760</v>
      </c>
      <c r="L15" s="143">
        <f t="shared" si="19"/>
        <v>11443884.49</v>
      </c>
      <c r="M15" s="143">
        <f t="shared" si="19"/>
        <v>200000</v>
      </c>
      <c r="N15" s="143">
        <f t="shared" si="19"/>
        <v>0</v>
      </c>
      <c r="O15" s="143">
        <f t="shared" si="19"/>
        <v>11243884.49</v>
      </c>
      <c r="P15" s="129">
        <f t="shared" si="12"/>
        <v>95.04919027970192</v>
      </c>
      <c r="Q15" s="129">
        <f aca="true" t="shared" si="20" ref="Q15">M15/E15*100</f>
        <v>100</v>
      </c>
      <c r="R15" s="129"/>
      <c r="S15" s="129">
        <f t="shared" si="6"/>
        <v>94.96556145459951</v>
      </c>
      <c r="T15" s="129">
        <f t="shared" si="7"/>
        <v>77.8561218089145</v>
      </c>
      <c r="U15" s="129">
        <f t="shared" si="1"/>
        <v>100</v>
      </c>
      <c r="V15" s="129"/>
      <c r="W15" s="129">
        <f t="shared" si="9"/>
        <v>77.55066288427425</v>
      </c>
      <c r="X15" s="144">
        <f t="shared" si="19"/>
        <v>0</v>
      </c>
      <c r="Y15" s="144">
        <f t="shared" si="19"/>
        <v>0</v>
      </c>
      <c r="Z15" s="130"/>
      <c r="AA15" s="145"/>
    </row>
    <row r="16" spans="1:27" s="132" customFormat="1" ht="15">
      <c r="A16" s="133" t="s">
        <v>30</v>
      </c>
      <c r="B16" s="147" t="s">
        <v>100</v>
      </c>
      <c r="C16" s="126" t="s">
        <v>5</v>
      </c>
      <c r="D16" s="127">
        <f>SUM(E16:G16)</f>
        <v>795000</v>
      </c>
      <c r="E16" s="127">
        <v>0</v>
      </c>
      <c r="F16" s="127">
        <v>0</v>
      </c>
      <c r="G16" s="127">
        <v>795000</v>
      </c>
      <c r="H16" s="127">
        <f>SUM(I16:K16)</f>
        <v>795000</v>
      </c>
      <c r="I16" s="127">
        <v>0</v>
      </c>
      <c r="J16" s="127">
        <v>0</v>
      </c>
      <c r="K16" s="127">
        <v>795000</v>
      </c>
      <c r="L16" s="128">
        <f>SUM(M16:O16)</f>
        <v>794999.99</v>
      </c>
      <c r="M16" s="128">
        <v>0</v>
      </c>
      <c r="N16" s="128">
        <v>0</v>
      </c>
      <c r="O16" s="128">
        <v>794999.99</v>
      </c>
      <c r="P16" s="129">
        <f t="shared" si="12"/>
        <v>99.99999874213836</v>
      </c>
      <c r="Q16" s="129"/>
      <c r="R16" s="129"/>
      <c r="S16" s="129">
        <f t="shared" si="6"/>
        <v>99.99999874213836</v>
      </c>
      <c r="T16" s="129">
        <f t="shared" si="7"/>
        <v>99.99999874213836</v>
      </c>
      <c r="U16" s="129"/>
      <c r="V16" s="129"/>
      <c r="W16" s="129">
        <f t="shared" si="9"/>
        <v>99.99999874213836</v>
      </c>
      <c r="X16" s="129"/>
      <c r="Y16" s="129"/>
      <c r="Z16" s="130"/>
      <c r="AA16" s="148"/>
    </row>
    <row r="17" spans="1:27" s="132" customFormat="1" ht="15">
      <c r="A17" s="149"/>
      <c r="B17" s="150"/>
      <c r="C17" s="126" t="s">
        <v>73</v>
      </c>
      <c r="D17" s="127">
        <f aca="true" t="shared" si="21" ref="D17:D21">SUM(E17:G17)</f>
        <v>200000</v>
      </c>
      <c r="E17" s="127">
        <v>0</v>
      </c>
      <c r="F17" s="127">
        <v>0</v>
      </c>
      <c r="G17" s="127">
        <v>200000</v>
      </c>
      <c r="H17" s="127">
        <f aca="true" t="shared" si="22" ref="H17:H21">SUM(I17:K17)</f>
        <v>200000</v>
      </c>
      <c r="I17" s="127">
        <v>0</v>
      </c>
      <c r="J17" s="127">
        <v>0</v>
      </c>
      <c r="K17" s="127">
        <v>200000</v>
      </c>
      <c r="L17" s="128">
        <f>M17+O17</f>
        <v>200000</v>
      </c>
      <c r="M17" s="128">
        <v>0</v>
      </c>
      <c r="N17" s="128">
        <v>0</v>
      </c>
      <c r="O17" s="128">
        <v>200000</v>
      </c>
      <c r="P17" s="129">
        <f t="shared" si="12"/>
        <v>100</v>
      </c>
      <c r="Q17" s="129"/>
      <c r="R17" s="129"/>
      <c r="S17" s="129">
        <f t="shared" si="6"/>
        <v>100</v>
      </c>
      <c r="T17" s="129">
        <f t="shared" si="7"/>
        <v>100</v>
      </c>
      <c r="U17" s="129"/>
      <c r="V17" s="129"/>
      <c r="W17" s="129">
        <f t="shared" si="9"/>
        <v>100</v>
      </c>
      <c r="X17" s="129"/>
      <c r="Y17" s="129"/>
      <c r="Z17" s="130"/>
      <c r="AA17" s="135"/>
    </row>
    <row r="18" spans="1:27" s="132" customFormat="1" ht="15">
      <c r="A18" s="149"/>
      <c r="B18" s="150"/>
      <c r="C18" s="126" t="s">
        <v>70</v>
      </c>
      <c r="D18" s="127">
        <f t="shared" si="21"/>
        <v>88338</v>
      </c>
      <c r="E18" s="127">
        <v>0</v>
      </c>
      <c r="F18" s="127">
        <v>0</v>
      </c>
      <c r="G18" s="127">
        <v>88338</v>
      </c>
      <c r="H18" s="127">
        <f t="shared" si="22"/>
        <v>88338</v>
      </c>
      <c r="I18" s="127">
        <v>0</v>
      </c>
      <c r="J18" s="127">
        <v>0</v>
      </c>
      <c r="K18" s="127">
        <v>88338</v>
      </c>
      <c r="L18" s="128">
        <f>M18+O18</f>
        <v>50000</v>
      </c>
      <c r="M18" s="128">
        <v>0</v>
      </c>
      <c r="N18" s="128">
        <v>0</v>
      </c>
      <c r="O18" s="128">
        <v>50000</v>
      </c>
      <c r="P18" s="129">
        <f t="shared" si="12"/>
        <v>56.60078335484163</v>
      </c>
      <c r="Q18" s="129"/>
      <c r="R18" s="129"/>
      <c r="S18" s="129">
        <f t="shared" si="6"/>
        <v>56.60078335484163</v>
      </c>
      <c r="T18" s="129">
        <f t="shared" si="7"/>
        <v>56.60078335484163</v>
      </c>
      <c r="U18" s="129"/>
      <c r="V18" s="129"/>
      <c r="W18" s="129">
        <f t="shared" si="9"/>
        <v>56.60078335484163</v>
      </c>
      <c r="X18" s="129"/>
      <c r="Y18" s="129"/>
      <c r="Z18" s="130"/>
      <c r="AA18" s="135"/>
    </row>
    <row r="19" spans="1:27" s="132" customFormat="1" ht="15">
      <c r="A19" s="149"/>
      <c r="B19" s="150"/>
      <c r="C19" s="126" t="s">
        <v>19</v>
      </c>
      <c r="D19" s="127">
        <f t="shared" si="21"/>
        <v>374792</v>
      </c>
      <c r="E19" s="127">
        <v>0</v>
      </c>
      <c r="F19" s="127">
        <v>0</v>
      </c>
      <c r="G19" s="127">
        <v>374792</v>
      </c>
      <c r="H19" s="127">
        <f t="shared" si="22"/>
        <v>374792</v>
      </c>
      <c r="I19" s="127">
        <v>0</v>
      </c>
      <c r="J19" s="127">
        <v>0</v>
      </c>
      <c r="K19" s="127">
        <v>374792</v>
      </c>
      <c r="L19" s="128">
        <f>M19+O19</f>
        <v>100000</v>
      </c>
      <c r="M19" s="128">
        <v>0</v>
      </c>
      <c r="N19" s="128">
        <v>0</v>
      </c>
      <c r="O19" s="128">
        <v>100000</v>
      </c>
      <c r="P19" s="129">
        <f t="shared" si="12"/>
        <v>26.681465986467163</v>
      </c>
      <c r="Q19" s="129"/>
      <c r="R19" s="129"/>
      <c r="S19" s="129">
        <f t="shared" si="6"/>
        <v>26.681465986467163</v>
      </c>
      <c r="T19" s="129">
        <f t="shared" si="7"/>
        <v>26.681465986467163</v>
      </c>
      <c r="U19" s="129"/>
      <c r="V19" s="129"/>
      <c r="W19" s="129">
        <f t="shared" si="9"/>
        <v>26.681465986467163</v>
      </c>
      <c r="X19" s="129"/>
      <c r="Y19" s="129"/>
      <c r="Z19" s="130"/>
      <c r="AA19" s="151"/>
    </row>
    <row r="20" spans="1:27" s="132" customFormat="1" ht="15">
      <c r="A20" s="152"/>
      <c r="B20" s="153"/>
      <c r="C20" s="126" t="s">
        <v>4</v>
      </c>
      <c r="D20" s="127">
        <f t="shared" si="21"/>
        <v>10581830</v>
      </c>
      <c r="E20" s="127">
        <v>200000</v>
      </c>
      <c r="F20" s="127">
        <v>0</v>
      </c>
      <c r="G20" s="127">
        <v>10381830</v>
      </c>
      <c r="H20" s="127">
        <f t="shared" si="22"/>
        <v>12419830</v>
      </c>
      <c r="I20" s="127">
        <v>200000</v>
      </c>
      <c r="J20" s="127">
        <v>0</v>
      </c>
      <c r="K20" s="127">
        <v>12219830</v>
      </c>
      <c r="L20" s="128">
        <f>SUM(M20:O20)</f>
        <v>10298884.5</v>
      </c>
      <c r="M20" s="128">
        <v>200000</v>
      </c>
      <c r="N20" s="128">
        <v>0</v>
      </c>
      <c r="O20" s="128">
        <v>10098884.5</v>
      </c>
      <c r="P20" s="129">
        <f t="shared" si="12"/>
        <v>97.32611939522748</v>
      </c>
      <c r="Q20" s="129">
        <f t="shared" si="12"/>
        <v>100</v>
      </c>
      <c r="R20" s="129"/>
      <c r="S20" s="129">
        <f t="shared" si="6"/>
        <v>97.27460861909701</v>
      </c>
      <c r="T20" s="129">
        <f t="shared" si="7"/>
        <v>82.92291037800035</v>
      </c>
      <c r="U20" s="129">
        <f t="shared" si="1"/>
        <v>100</v>
      </c>
      <c r="V20" s="129"/>
      <c r="W20" s="129">
        <f t="shared" si="9"/>
        <v>82.64341238789737</v>
      </c>
      <c r="X20" s="129"/>
      <c r="Y20" s="129"/>
      <c r="Z20" s="130"/>
      <c r="AA20" s="151"/>
    </row>
    <row r="21" spans="1:27" s="132" customFormat="1" ht="42" customHeight="1">
      <c r="A21" s="124" t="s">
        <v>98</v>
      </c>
      <c r="B21" s="125" t="s">
        <v>99</v>
      </c>
      <c r="C21" s="126" t="s">
        <v>3</v>
      </c>
      <c r="D21" s="127">
        <f t="shared" si="21"/>
        <v>0</v>
      </c>
      <c r="E21" s="127">
        <v>0</v>
      </c>
      <c r="F21" s="127">
        <v>0</v>
      </c>
      <c r="G21" s="127">
        <v>0</v>
      </c>
      <c r="H21" s="127">
        <f t="shared" si="22"/>
        <v>820800</v>
      </c>
      <c r="I21" s="127">
        <v>0</v>
      </c>
      <c r="J21" s="127">
        <v>0</v>
      </c>
      <c r="K21" s="127">
        <v>820800</v>
      </c>
      <c r="L21" s="128">
        <f>SUM(M21:O21)</f>
        <v>0</v>
      </c>
      <c r="M21" s="128">
        <v>0</v>
      </c>
      <c r="N21" s="128">
        <v>0</v>
      </c>
      <c r="O21" s="128">
        <v>0</v>
      </c>
      <c r="P21" s="129"/>
      <c r="Q21" s="129"/>
      <c r="R21" s="129"/>
      <c r="S21" s="129"/>
      <c r="T21" s="129">
        <f t="shared" si="7"/>
        <v>0</v>
      </c>
      <c r="U21" s="129"/>
      <c r="V21" s="129"/>
      <c r="W21" s="129">
        <f t="shared" si="9"/>
        <v>0</v>
      </c>
      <c r="X21" s="129"/>
      <c r="Y21" s="129"/>
      <c r="Z21" s="130"/>
      <c r="AA21" s="154"/>
    </row>
    <row r="22" spans="1:27" s="146" customFormat="1" ht="27.75" customHeight="1">
      <c r="A22" s="140" t="s">
        <v>11</v>
      </c>
      <c r="B22" s="141" t="s">
        <v>94</v>
      </c>
      <c r="C22" s="142"/>
      <c r="D22" s="143">
        <f aca="true" t="shared" si="23" ref="D22:Y22">SUM(D23:D27)</f>
        <v>478838559.73</v>
      </c>
      <c r="E22" s="143">
        <f t="shared" si="23"/>
        <v>69134307.62</v>
      </c>
      <c r="F22" s="143">
        <f t="shared" si="23"/>
        <v>41179867</v>
      </c>
      <c r="G22" s="143">
        <f t="shared" si="23"/>
        <v>368524385.11</v>
      </c>
      <c r="H22" s="143">
        <f t="shared" si="23"/>
        <v>603538146.37</v>
      </c>
      <c r="I22" s="143">
        <f t="shared" si="23"/>
        <v>76138633.37</v>
      </c>
      <c r="J22" s="143">
        <f t="shared" si="23"/>
        <v>41187300</v>
      </c>
      <c r="K22" s="143">
        <f t="shared" si="23"/>
        <v>486212213</v>
      </c>
      <c r="L22" s="143">
        <f t="shared" si="23"/>
        <v>362359989.59000003</v>
      </c>
      <c r="M22" s="143">
        <f t="shared" si="23"/>
        <v>60172771.06</v>
      </c>
      <c r="N22" s="143">
        <f t="shared" si="23"/>
        <v>40079762.93</v>
      </c>
      <c r="O22" s="143">
        <f t="shared" si="23"/>
        <v>262107455.6</v>
      </c>
      <c r="P22" s="129">
        <f t="shared" si="12"/>
        <v>75.67477226443958</v>
      </c>
      <c r="Q22" s="129">
        <f t="shared" si="4"/>
        <v>87.03749720145096</v>
      </c>
      <c r="R22" s="129">
        <f>N22/F22*100</f>
        <v>97.3285390406919</v>
      </c>
      <c r="S22" s="129">
        <f t="shared" si="6"/>
        <v>71.12350394988492</v>
      </c>
      <c r="T22" s="129">
        <f t="shared" si="7"/>
        <v>60.03928529943403</v>
      </c>
      <c r="U22" s="129">
        <f t="shared" si="7"/>
        <v>79.03053731945386</v>
      </c>
      <c r="V22" s="129">
        <f t="shared" si="8"/>
        <v>97.31097432946564</v>
      </c>
      <c r="W22" s="129">
        <f t="shared" si="9"/>
        <v>53.908036160333964</v>
      </c>
      <c r="X22" s="144">
        <f t="shared" si="23"/>
        <v>0</v>
      </c>
      <c r="Y22" s="144">
        <f t="shared" si="23"/>
        <v>2858599.33</v>
      </c>
      <c r="Z22" s="130"/>
      <c r="AA22" s="128">
        <f>T22/H22*100</f>
        <v>9.947885756773168E-06</v>
      </c>
    </row>
    <row r="23" spans="1:27" s="132" customFormat="1" ht="24" customHeight="1">
      <c r="A23" s="124" t="s">
        <v>32</v>
      </c>
      <c r="B23" s="125" t="s">
        <v>113</v>
      </c>
      <c r="C23" s="126" t="s">
        <v>3</v>
      </c>
      <c r="D23" s="127">
        <f>SUM(E23:G23)</f>
        <v>175115998</v>
      </c>
      <c r="E23" s="128">
        <v>8690500</v>
      </c>
      <c r="F23" s="128">
        <v>0</v>
      </c>
      <c r="G23" s="128">
        <v>166425498</v>
      </c>
      <c r="H23" s="127">
        <f>SUM(I23:K23)</f>
        <v>215707115</v>
      </c>
      <c r="I23" s="128">
        <v>8854100</v>
      </c>
      <c r="J23" s="128">
        <v>0</v>
      </c>
      <c r="K23" s="128">
        <v>206853015</v>
      </c>
      <c r="L23" s="128">
        <f>SUM(M23:O23)</f>
        <v>139457579.8</v>
      </c>
      <c r="M23" s="128">
        <v>5140553.47</v>
      </c>
      <c r="N23" s="128">
        <v>0</v>
      </c>
      <c r="O23" s="128">
        <v>134317026.33</v>
      </c>
      <c r="P23" s="129">
        <f t="shared" si="12"/>
        <v>79.63725838458232</v>
      </c>
      <c r="Q23" s="129">
        <f t="shared" si="4"/>
        <v>59.151412116679126</v>
      </c>
      <c r="R23" s="129"/>
      <c r="S23" s="129">
        <f t="shared" si="6"/>
        <v>80.70699979518764</v>
      </c>
      <c r="T23" s="129">
        <f t="shared" si="7"/>
        <v>64.65135830127811</v>
      </c>
      <c r="U23" s="129">
        <f t="shared" si="7"/>
        <v>58.05845280717408</v>
      </c>
      <c r="V23" s="129"/>
      <c r="W23" s="129">
        <f t="shared" si="9"/>
        <v>64.93355986616875</v>
      </c>
      <c r="X23" s="129"/>
      <c r="Y23" s="129"/>
      <c r="Z23" s="130"/>
      <c r="AA23" s="128"/>
    </row>
    <row r="24" spans="1:27" s="132" customFormat="1" ht="29.25" customHeight="1">
      <c r="A24" s="124" t="s">
        <v>33</v>
      </c>
      <c r="B24" s="125" t="s">
        <v>108</v>
      </c>
      <c r="C24" s="126" t="s">
        <v>3</v>
      </c>
      <c r="D24" s="127">
        <f>SUM(E24:G24)</f>
        <v>127271197</v>
      </c>
      <c r="E24" s="127">
        <v>1906500</v>
      </c>
      <c r="F24" s="127">
        <v>0</v>
      </c>
      <c r="G24" s="127">
        <v>125364697</v>
      </c>
      <c r="H24" s="127">
        <f>SUM(I24:K24)</f>
        <v>205351963</v>
      </c>
      <c r="I24" s="127">
        <v>8735600</v>
      </c>
      <c r="J24" s="127">
        <v>0</v>
      </c>
      <c r="K24" s="127">
        <v>196616363</v>
      </c>
      <c r="L24" s="128">
        <f>SUM(M24:O24)</f>
        <v>58446451.83</v>
      </c>
      <c r="M24" s="128">
        <v>1906499.6</v>
      </c>
      <c r="N24" s="128">
        <v>0</v>
      </c>
      <c r="O24" s="128">
        <v>56539952.23</v>
      </c>
      <c r="P24" s="129">
        <f aca="true" t="shared" si="24" ref="P24:Q31">L24/D24*100</f>
        <v>45.92276430777971</v>
      </c>
      <c r="Q24" s="129">
        <f t="shared" si="4"/>
        <v>99.99997901914503</v>
      </c>
      <c r="R24" s="129"/>
      <c r="S24" s="129">
        <f t="shared" si="6"/>
        <v>45.10037800354592</v>
      </c>
      <c r="T24" s="129">
        <f t="shared" si="7"/>
        <v>28.461598796598793</v>
      </c>
      <c r="U24" s="129">
        <f t="shared" si="7"/>
        <v>21.824483721782133</v>
      </c>
      <c r="V24" s="129"/>
      <c r="W24" s="129">
        <f t="shared" si="9"/>
        <v>28.756483624915795</v>
      </c>
      <c r="X24" s="129"/>
      <c r="Y24" s="129">
        <v>2518642.48</v>
      </c>
      <c r="Z24" s="130" t="s">
        <v>124</v>
      </c>
      <c r="AA24" s="151"/>
    </row>
    <row r="25" spans="1:27" s="132" customFormat="1" ht="42" customHeight="1">
      <c r="A25" s="124" t="s">
        <v>88</v>
      </c>
      <c r="B25" s="125" t="s">
        <v>115</v>
      </c>
      <c r="C25" s="126" t="s">
        <v>3</v>
      </c>
      <c r="D25" s="127">
        <f>SUM(E25:G25)</f>
        <v>12175752</v>
      </c>
      <c r="E25" s="127">
        <v>3717600</v>
      </c>
      <c r="F25" s="127">
        <v>0</v>
      </c>
      <c r="G25" s="127">
        <v>8458152</v>
      </c>
      <c r="H25" s="127">
        <f>SUM(I25:K25)</f>
        <v>12175752</v>
      </c>
      <c r="I25" s="127">
        <v>3717600</v>
      </c>
      <c r="J25" s="127">
        <v>0</v>
      </c>
      <c r="K25" s="127">
        <v>8458152</v>
      </c>
      <c r="L25" s="128">
        <f>SUM(M25:O25)</f>
        <v>3610500.91</v>
      </c>
      <c r="M25" s="128">
        <v>0</v>
      </c>
      <c r="N25" s="128">
        <v>0</v>
      </c>
      <c r="O25" s="128">
        <v>3610500.91</v>
      </c>
      <c r="P25" s="129">
        <f t="shared" si="24"/>
        <v>29.65320671774524</v>
      </c>
      <c r="Q25" s="129">
        <f t="shared" si="4"/>
        <v>0</v>
      </c>
      <c r="R25" s="129"/>
      <c r="S25" s="129">
        <f t="shared" si="6"/>
        <v>42.68664017861112</v>
      </c>
      <c r="T25" s="129">
        <f t="shared" si="7"/>
        <v>29.65320671774524</v>
      </c>
      <c r="U25" s="129">
        <f t="shared" si="7"/>
        <v>0</v>
      </c>
      <c r="V25" s="129"/>
      <c r="W25" s="129">
        <f t="shared" si="9"/>
        <v>42.68664017861112</v>
      </c>
      <c r="X25" s="129"/>
      <c r="Y25" s="129">
        <v>3226.77</v>
      </c>
      <c r="Z25" s="138" t="s">
        <v>125</v>
      </c>
      <c r="AA25" s="151"/>
    </row>
    <row r="26" spans="1:27" s="132" customFormat="1" ht="27" customHeight="1">
      <c r="A26" s="124" t="s">
        <v>105</v>
      </c>
      <c r="B26" s="125" t="s">
        <v>107</v>
      </c>
      <c r="C26" s="126" t="s">
        <v>3</v>
      </c>
      <c r="D26" s="127">
        <f aca="true" t="shared" si="25" ref="D26:D27">SUM(E26:G26)</f>
        <v>39605012.730000004</v>
      </c>
      <c r="E26" s="127">
        <v>20535207.62</v>
      </c>
      <c r="F26" s="127">
        <v>13129067</v>
      </c>
      <c r="G26" s="127">
        <v>5940738.11</v>
      </c>
      <c r="H26" s="127">
        <f aca="true" t="shared" si="26" ref="H26:H27">SUM(I26:K26)</f>
        <v>45003230.370000005</v>
      </c>
      <c r="I26" s="127">
        <v>20546833.37</v>
      </c>
      <c r="J26" s="127">
        <v>13136500</v>
      </c>
      <c r="K26" s="127">
        <v>11319897</v>
      </c>
      <c r="L26" s="128">
        <f>SUM(M26:O26)</f>
        <v>36522149.800000004</v>
      </c>
      <c r="M26" s="128">
        <v>18936734.67</v>
      </c>
      <c r="N26" s="128">
        <v>12107092.63</v>
      </c>
      <c r="O26" s="128">
        <v>5478322.5</v>
      </c>
      <c r="P26" s="129">
        <f>L26/D26*100</f>
        <v>92.2159779343669</v>
      </c>
      <c r="Q26" s="129">
        <f t="shared" si="4"/>
        <v>92.21593967015367</v>
      </c>
      <c r="R26" s="129">
        <f t="shared" si="4"/>
        <v>92.21594063005392</v>
      </c>
      <c r="S26" s="129">
        <f t="shared" si="6"/>
        <v>92.21619264411572</v>
      </c>
      <c r="T26" s="129">
        <f t="shared" si="7"/>
        <v>81.15450713143996</v>
      </c>
      <c r="U26" s="129">
        <f t="shared" si="7"/>
        <v>92.16376231312184</v>
      </c>
      <c r="V26" s="129">
        <f t="shared" si="8"/>
        <v>92.16376226544362</v>
      </c>
      <c r="W26" s="129">
        <f t="shared" si="9"/>
        <v>48.39551543622703</v>
      </c>
      <c r="X26" s="129"/>
      <c r="Y26" s="129">
        <v>336730.08</v>
      </c>
      <c r="Z26" s="138" t="s">
        <v>126</v>
      </c>
      <c r="AA26" s="151"/>
    </row>
    <row r="27" spans="1:27" s="132" customFormat="1" ht="24" customHeight="1">
      <c r="A27" s="124" t="s">
        <v>116</v>
      </c>
      <c r="B27" s="125" t="s">
        <v>114</v>
      </c>
      <c r="C27" s="126" t="s">
        <v>3</v>
      </c>
      <c r="D27" s="127">
        <f t="shared" si="25"/>
        <v>124670600</v>
      </c>
      <c r="E27" s="127">
        <v>34284500</v>
      </c>
      <c r="F27" s="127">
        <v>28050800</v>
      </c>
      <c r="G27" s="127">
        <v>62335300</v>
      </c>
      <c r="H27" s="127">
        <f t="shared" si="26"/>
        <v>125300086</v>
      </c>
      <c r="I27" s="127">
        <v>34284500</v>
      </c>
      <c r="J27" s="127">
        <v>28050800</v>
      </c>
      <c r="K27" s="127">
        <v>62964786</v>
      </c>
      <c r="L27" s="128">
        <f>M27+O27+N27</f>
        <v>124323307.25</v>
      </c>
      <c r="M27" s="128">
        <v>34188983.32</v>
      </c>
      <c r="N27" s="128">
        <v>27972670.3</v>
      </c>
      <c r="O27" s="128">
        <v>62161653.63</v>
      </c>
      <c r="P27" s="129">
        <f>L27/D27*100</f>
        <v>99.72143171686027</v>
      </c>
      <c r="Q27" s="129">
        <f t="shared" si="4"/>
        <v>99.72139981624349</v>
      </c>
      <c r="R27" s="129">
        <f t="shared" si="4"/>
        <v>99.721470688893</v>
      </c>
      <c r="S27" s="129">
        <f t="shared" si="6"/>
        <v>99.72143172488141</v>
      </c>
      <c r="T27" s="129">
        <f t="shared" si="7"/>
        <v>99.22044846002738</v>
      </c>
      <c r="U27" s="129">
        <f t="shared" si="7"/>
        <v>99.72139981624349</v>
      </c>
      <c r="V27" s="129">
        <f t="shared" si="8"/>
        <v>99.721470688893</v>
      </c>
      <c r="W27" s="129">
        <f t="shared" si="9"/>
        <v>98.72447375585459</v>
      </c>
      <c r="X27" s="129"/>
      <c r="Y27" s="129"/>
      <c r="Z27" s="130"/>
      <c r="AA27" s="151"/>
    </row>
    <row r="28" spans="1:27" s="132" customFormat="1" ht="37.5">
      <c r="A28" s="140" t="s">
        <v>12</v>
      </c>
      <c r="B28" s="141" t="s">
        <v>34</v>
      </c>
      <c r="C28" s="142"/>
      <c r="D28" s="143">
        <f aca="true" t="shared" si="27" ref="D28:Y28">SUM(D29:D29)</f>
        <v>226016757</v>
      </c>
      <c r="E28" s="143">
        <f t="shared" si="27"/>
        <v>0</v>
      </c>
      <c r="F28" s="143">
        <f t="shared" si="27"/>
        <v>0</v>
      </c>
      <c r="G28" s="143">
        <f t="shared" si="27"/>
        <v>226016757</v>
      </c>
      <c r="H28" s="143">
        <f t="shared" si="27"/>
        <v>305292603</v>
      </c>
      <c r="I28" s="143">
        <f t="shared" si="27"/>
        <v>0</v>
      </c>
      <c r="J28" s="143">
        <f t="shared" si="27"/>
        <v>0</v>
      </c>
      <c r="K28" s="143">
        <f t="shared" si="27"/>
        <v>305292603</v>
      </c>
      <c r="L28" s="143">
        <f t="shared" si="27"/>
        <v>200777236.5</v>
      </c>
      <c r="M28" s="143">
        <f t="shared" si="27"/>
        <v>0</v>
      </c>
      <c r="N28" s="143">
        <f t="shared" si="27"/>
        <v>0</v>
      </c>
      <c r="O28" s="143">
        <f t="shared" si="27"/>
        <v>200777236.5</v>
      </c>
      <c r="P28" s="129">
        <f t="shared" si="24"/>
        <v>88.83289857132142</v>
      </c>
      <c r="Q28" s="129"/>
      <c r="R28" s="129"/>
      <c r="S28" s="129">
        <f aca="true" t="shared" si="28" ref="S28:S31">O28/G28*100</f>
        <v>88.83289857132142</v>
      </c>
      <c r="T28" s="129">
        <f t="shared" si="7"/>
        <v>65.76550971986701</v>
      </c>
      <c r="U28" s="129"/>
      <c r="V28" s="129"/>
      <c r="W28" s="129">
        <f t="shared" si="9"/>
        <v>65.76550971986701</v>
      </c>
      <c r="X28" s="144">
        <f t="shared" si="27"/>
        <v>0</v>
      </c>
      <c r="Y28" s="144">
        <f t="shared" si="27"/>
        <v>0</v>
      </c>
      <c r="Z28" s="130"/>
      <c r="AA28" s="139"/>
    </row>
    <row r="29" spans="1:27" s="132" customFormat="1" ht="23.25" customHeight="1">
      <c r="A29" s="124" t="s">
        <v>35</v>
      </c>
      <c r="B29" s="125" t="s">
        <v>102</v>
      </c>
      <c r="C29" s="126" t="s">
        <v>3</v>
      </c>
      <c r="D29" s="127">
        <f>SUM(E29:G29)</f>
        <v>226016757</v>
      </c>
      <c r="E29" s="127">
        <v>0</v>
      </c>
      <c r="F29" s="127">
        <v>0</v>
      </c>
      <c r="G29" s="127">
        <v>226016757</v>
      </c>
      <c r="H29" s="127">
        <f>SUM(I29:K29)</f>
        <v>305292603</v>
      </c>
      <c r="I29" s="127">
        <v>0</v>
      </c>
      <c r="J29" s="127">
        <v>0</v>
      </c>
      <c r="K29" s="127">
        <v>305292603</v>
      </c>
      <c r="L29" s="128">
        <f>M29+O29</f>
        <v>200777236.5</v>
      </c>
      <c r="M29" s="128">
        <v>0</v>
      </c>
      <c r="N29" s="128">
        <v>0</v>
      </c>
      <c r="O29" s="128">
        <v>200777236.5</v>
      </c>
      <c r="P29" s="129">
        <f t="shared" si="24"/>
        <v>88.83289857132142</v>
      </c>
      <c r="Q29" s="129"/>
      <c r="R29" s="129"/>
      <c r="S29" s="129">
        <f t="shared" si="28"/>
        <v>88.83289857132142</v>
      </c>
      <c r="T29" s="129">
        <f t="shared" si="7"/>
        <v>65.76550971986701</v>
      </c>
      <c r="U29" s="129"/>
      <c r="V29" s="129"/>
      <c r="W29" s="129">
        <f t="shared" si="9"/>
        <v>65.76550971986701</v>
      </c>
      <c r="X29" s="129"/>
      <c r="Y29" s="129"/>
      <c r="Z29" s="130"/>
      <c r="AA29" s="151"/>
    </row>
    <row r="30" spans="1:27" s="132" customFormat="1" ht="99" customHeight="1">
      <c r="A30" s="140" t="s">
        <v>93</v>
      </c>
      <c r="B30" s="141" t="s">
        <v>101</v>
      </c>
      <c r="C30" s="144"/>
      <c r="D30" s="144">
        <f aca="true" t="shared" si="29" ref="D30:Y30">SUM(D31:D31)</f>
        <v>17137600</v>
      </c>
      <c r="E30" s="144">
        <f t="shared" si="29"/>
        <v>14566900</v>
      </c>
      <c r="F30" s="144">
        <f t="shared" si="29"/>
        <v>0</v>
      </c>
      <c r="G30" s="144">
        <f t="shared" si="29"/>
        <v>2570700</v>
      </c>
      <c r="H30" s="144">
        <f t="shared" si="29"/>
        <v>44476204</v>
      </c>
      <c r="I30" s="144">
        <f t="shared" si="29"/>
        <v>14566900</v>
      </c>
      <c r="J30" s="144">
        <f t="shared" si="29"/>
        <v>0</v>
      </c>
      <c r="K30" s="144">
        <f t="shared" si="29"/>
        <v>29909304</v>
      </c>
      <c r="L30" s="144">
        <f t="shared" si="29"/>
        <v>1426070.42</v>
      </c>
      <c r="M30" s="144">
        <f t="shared" si="29"/>
        <v>0</v>
      </c>
      <c r="N30" s="144">
        <f t="shared" si="29"/>
        <v>0</v>
      </c>
      <c r="O30" s="144">
        <f t="shared" si="29"/>
        <v>1426070.42</v>
      </c>
      <c r="P30" s="129">
        <f t="shared" si="24"/>
        <v>8.321295980767434</v>
      </c>
      <c r="Q30" s="129">
        <f t="shared" si="24"/>
        <v>0</v>
      </c>
      <c r="R30" s="129"/>
      <c r="S30" s="129">
        <f>O30/G30*100</f>
        <v>55.47401174777298</v>
      </c>
      <c r="T30" s="129">
        <f t="shared" si="7"/>
        <v>3.206367207057509</v>
      </c>
      <c r="U30" s="129">
        <f t="shared" si="7"/>
        <v>0</v>
      </c>
      <c r="V30" s="129"/>
      <c r="W30" s="129">
        <f t="shared" si="9"/>
        <v>4.767982631759001</v>
      </c>
      <c r="X30" s="144">
        <f t="shared" si="29"/>
        <v>0</v>
      </c>
      <c r="Y30" s="144">
        <f t="shared" si="29"/>
        <v>0</v>
      </c>
      <c r="Z30" s="130"/>
      <c r="AA30" s="139"/>
    </row>
    <row r="31" spans="1:27" s="132" customFormat="1" ht="27.75" customHeight="1">
      <c r="A31" s="155" t="s">
        <v>95</v>
      </c>
      <c r="B31" s="156" t="s">
        <v>118</v>
      </c>
      <c r="C31" s="126" t="s">
        <v>3</v>
      </c>
      <c r="D31" s="127">
        <f>SUM(E31:G31)</f>
        <v>17137600</v>
      </c>
      <c r="E31" s="127">
        <v>14566900</v>
      </c>
      <c r="F31" s="127">
        <v>0</v>
      </c>
      <c r="G31" s="127">
        <v>2570700</v>
      </c>
      <c r="H31" s="127">
        <f>SUM(I31:K31)</f>
        <v>44476204</v>
      </c>
      <c r="I31" s="127">
        <v>14566900</v>
      </c>
      <c r="J31" s="127">
        <v>0</v>
      </c>
      <c r="K31" s="127">
        <v>29909304</v>
      </c>
      <c r="L31" s="128">
        <f>SUM(M31:O31)</f>
        <v>1426070.42</v>
      </c>
      <c r="M31" s="128">
        <v>0</v>
      </c>
      <c r="N31" s="128">
        <v>0</v>
      </c>
      <c r="O31" s="128">
        <v>1426070.42</v>
      </c>
      <c r="P31" s="129">
        <f t="shared" si="24"/>
        <v>8.321295980767434</v>
      </c>
      <c r="Q31" s="129">
        <f t="shared" si="24"/>
        <v>0</v>
      </c>
      <c r="R31" s="129"/>
      <c r="S31" s="129">
        <f t="shared" si="28"/>
        <v>55.47401174777298</v>
      </c>
      <c r="T31" s="129">
        <f t="shared" si="7"/>
        <v>3.206367207057509</v>
      </c>
      <c r="U31" s="129">
        <f t="shared" si="7"/>
        <v>0</v>
      </c>
      <c r="V31" s="129"/>
      <c r="W31" s="129">
        <f t="shared" si="9"/>
        <v>4.767982631759001</v>
      </c>
      <c r="X31" s="129"/>
      <c r="Y31" s="129"/>
      <c r="Z31" s="130"/>
      <c r="AA31" s="151"/>
    </row>
  </sheetData>
  <mergeCells count="18">
    <mergeCell ref="X2:X3"/>
    <mergeCell ref="AA2:AA3"/>
    <mergeCell ref="B6:C6"/>
    <mergeCell ref="A16:A20"/>
    <mergeCell ref="B16:B20"/>
    <mergeCell ref="Y2:Y3"/>
    <mergeCell ref="Z2:Z3"/>
    <mergeCell ref="A1:W1"/>
    <mergeCell ref="P2:S2"/>
    <mergeCell ref="B13:B14"/>
    <mergeCell ref="A13:A14"/>
    <mergeCell ref="L2:O2"/>
    <mergeCell ref="A2:A3"/>
    <mergeCell ref="C2:C3"/>
    <mergeCell ref="T2:W2"/>
    <mergeCell ref="A5:W5"/>
    <mergeCell ref="H2:K2"/>
    <mergeCell ref="D2:G2"/>
  </mergeCells>
  <printOptions/>
  <pageMargins left="0" right="0" top="0.1968503937007874" bottom="0" header="0.31496062992125984" footer="0.31496062992125984"/>
  <pageSetup fitToHeight="14" fitToWidth="1" horizontalDpi="360" verticalDpi="360" orientation="landscape" paperSize="9" scale="3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 topLeftCell="A1">
      <selection activeCell="G2" sqref="G2:I2"/>
    </sheetView>
  </sheetViews>
  <sheetFormatPr defaultColWidth="9.140625" defaultRowHeight="15"/>
  <cols>
    <col min="1" max="1" width="6.00390625" style="0" customWidth="1"/>
    <col min="2" max="2" width="25.00390625" style="0" customWidth="1"/>
    <col min="3" max="3" width="6.7109375" style="0" customWidth="1"/>
    <col min="4" max="4" width="12.421875" style="0" customWidth="1"/>
    <col min="5" max="5" width="9.421875" style="0" customWidth="1"/>
    <col min="6" max="12" width="12.28125" style="0" customWidth="1"/>
    <col min="13" max="13" width="11.140625" style="0" customWidth="1"/>
    <col min="14" max="14" width="11.421875" style="0" customWidth="1"/>
  </cols>
  <sheetData>
    <row r="1" spans="1:14" ht="52.5" customHeight="1">
      <c r="A1" s="100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32.25" customHeight="1">
      <c r="A2" s="102" t="s">
        <v>0</v>
      </c>
      <c r="B2" s="5" t="s">
        <v>1</v>
      </c>
      <c r="C2" s="103" t="s">
        <v>27</v>
      </c>
      <c r="D2" s="104" t="s">
        <v>54</v>
      </c>
      <c r="E2" s="104"/>
      <c r="F2" s="104"/>
      <c r="G2" s="105" t="s">
        <v>62</v>
      </c>
      <c r="H2" s="105"/>
      <c r="I2" s="105"/>
      <c r="J2" s="106" t="s">
        <v>60</v>
      </c>
      <c r="K2" s="107"/>
      <c r="L2" s="108"/>
      <c r="M2" s="109" t="s">
        <v>55</v>
      </c>
      <c r="N2" s="109" t="s">
        <v>56</v>
      </c>
    </row>
    <row r="3" spans="1:14" ht="25.5">
      <c r="A3" s="102"/>
      <c r="B3" s="6" t="s">
        <v>2</v>
      </c>
      <c r="C3" s="103"/>
      <c r="D3" s="7" t="s">
        <v>38</v>
      </c>
      <c r="E3" s="7" t="s">
        <v>39</v>
      </c>
      <c r="F3" s="7" t="s">
        <v>40</v>
      </c>
      <c r="G3" s="7" t="s">
        <v>38</v>
      </c>
      <c r="H3" s="7" t="s">
        <v>39</v>
      </c>
      <c r="I3" s="7" t="s">
        <v>40</v>
      </c>
      <c r="J3" s="7" t="s">
        <v>38</v>
      </c>
      <c r="K3" s="7" t="s">
        <v>39</v>
      </c>
      <c r="L3" s="7" t="s">
        <v>40</v>
      </c>
      <c r="M3" s="110"/>
      <c r="N3" s="110"/>
    </row>
    <row r="4" spans="1:14" ht="15">
      <c r="A4" s="8" t="s">
        <v>6</v>
      </c>
      <c r="B4" s="9">
        <v>2</v>
      </c>
      <c r="C4" s="10">
        <v>3</v>
      </c>
      <c r="D4" s="10">
        <v>4</v>
      </c>
      <c r="E4" s="9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ht="70.5" customHeight="1">
      <c r="A5" s="11">
        <v>1</v>
      </c>
      <c r="B5" s="99" t="s">
        <v>58</v>
      </c>
      <c r="C5" s="99"/>
      <c r="D5" s="12">
        <f>SUM(D6:D7)</f>
        <v>9048313</v>
      </c>
      <c r="E5" s="12">
        <f>SUM(E6:E7)</f>
        <v>0</v>
      </c>
      <c r="F5" s="12">
        <f aca="true" t="shared" si="0" ref="F5">SUM(F6:F7)</f>
        <v>9048313</v>
      </c>
      <c r="G5" s="12">
        <f>SUM(G6:G7)</f>
        <v>3127240</v>
      </c>
      <c r="H5" s="12">
        <f>SUM(H6:H7)</f>
        <v>0</v>
      </c>
      <c r="I5" s="12">
        <f>SUM(I6:I7)</f>
        <v>3127240</v>
      </c>
      <c r="J5" s="12">
        <f>G5/D5*100</f>
        <v>34.56158070570724</v>
      </c>
      <c r="K5" s="12">
        <v>0</v>
      </c>
      <c r="L5" s="12">
        <f>I5/F5*100</f>
        <v>34.56158070570724</v>
      </c>
      <c r="M5" s="16">
        <f>SUM(M6:M7)</f>
        <v>9048313</v>
      </c>
      <c r="N5" s="12">
        <f>M5/D5*100</f>
        <v>100</v>
      </c>
    </row>
    <row r="6" spans="1:14" ht="58.5" customHeight="1">
      <c r="A6" s="13" t="s">
        <v>8</v>
      </c>
      <c r="B6" s="14" t="s">
        <v>37</v>
      </c>
      <c r="C6" s="14" t="s">
        <v>61</v>
      </c>
      <c r="D6" s="14">
        <f aca="true" t="shared" si="1" ref="D6:D7">E6+F6</f>
        <v>24540</v>
      </c>
      <c r="E6" s="14">
        <v>0</v>
      </c>
      <c r="F6" s="14">
        <v>24540</v>
      </c>
      <c r="G6" s="14">
        <f>H6+I6</f>
        <v>0</v>
      </c>
      <c r="H6" s="14">
        <v>0</v>
      </c>
      <c r="I6" s="14">
        <v>0</v>
      </c>
      <c r="J6" s="15">
        <f>G6/D6*100</f>
        <v>0</v>
      </c>
      <c r="K6" s="15">
        <v>0</v>
      </c>
      <c r="L6" s="15">
        <f>I6/F6*100</f>
        <v>0</v>
      </c>
      <c r="M6" s="17">
        <f>F6</f>
        <v>24540</v>
      </c>
      <c r="N6" s="15">
        <f>M6/D6*100</f>
        <v>100</v>
      </c>
    </row>
    <row r="7" spans="1:14" ht="34.5" customHeight="1">
      <c r="A7" s="13" t="s">
        <v>9</v>
      </c>
      <c r="B7" s="14" t="s">
        <v>59</v>
      </c>
      <c r="C7" s="14" t="s">
        <v>61</v>
      </c>
      <c r="D7" s="14">
        <f t="shared" si="1"/>
        <v>9023773</v>
      </c>
      <c r="E7" s="14">
        <v>0</v>
      </c>
      <c r="F7" s="14">
        <v>9023773</v>
      </c>
      <c r="G7" s="14">
        <f aca="true" t="shared" si="2" ref="G7">H7+I7</f>
        <v>3127240</v>
      </c>
      <c r="H7" s="14">
        <v>0</v>
      </c>
      <c r="I7" s="14">
        <v>3127240</v>
      </c>
      <c r="J7" s="15">
        <f>G7/D7*100</f>
        <v>34.65557034734805</v>
      </c>
      <c r="K7" s="15">
        <v>0</v>
      </c>
      <c r="L7" s="15">
        <f>I7/F7*100</f>
        <v>34.65557034734805</v>
      </c>
      <c r="M7" s="17">
        <f>F7</f>
        <v>9023773</v>
      </c>
      <c r="N7" s="15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 topLeftCell="A1">
      <selection activeCell="S20" sqref="S20"/>
    </sheetView>
  </sheetViews>
  <sheetFormatPr defaultColWidth="9.140625" defaultRowHeight="15"/>
  <cols>
    <col min="2" max="2" width="50.7109375" style="0" customWidth="1"/>
    <col min="5" max="5" width="11.7109375" style="0" bestFit="1" customWidth="1"/>
    <col min="7" max="7" width="10.421875" style="0" bestFit="1" customWidth="1"/>
    <col min="9" max="9" width="11.7109375" style="0" bestFit="1" customWidth="1"/>
    <col min="11" max="11" width="10.421875" style="0" bestFit="1" customWidth="1"/>
    <col min="12" max="15" width="9.140625" style="0" hidden="1" customWidth="1"/>
    <col min="17" max="17" width="11.7109375" style="0" bestFit="1" customWidth="1"/>
    <col min="19" max="19" width="10.421875" style="0" bestFit="1" customWidth="1"/>
  </cols>
  <sheetData>
    <row r="1" spans="1:23" ht="15">
      <c r="A1" s="118" t="s">
        <v>0</v>
      </c>
      <c r="B1" s="25" t="s">
        <v>1</v>
      </c>
      <c r="C1" s="119" t="s">
        <v>27</v>
      </c>
      <c r="D1" s="120" t="s">
        <v>75</v>
      </c>
      <c r="E1" s="120"/>
      <c r="F1" s="120"/>
      <c r="G1" s="120"/>
      <c r="H1" s="120" t="s">
        <v>76</v>
      </c>
      <c r="I1" s="120"/>
      <c r="J1" s="120"/>
      <c r="K1" s="120"/>
      <c r="L1" s="121" t="s">
        <v>86</v>
      </c>
      <c r="M1" s="122"/>
      <c r="N1" s="122"/>
      <c r="O1" s="123"/>
      <c r="P1" s="115" t="s">
        <v>77</v>
      </c>
      <c r="Q1" s="115"/>
      <c r="R1" s="115"/>
      <c r="S1" s="115"/>
      <c r="T1" s="115" t="s">
        <v>78</v>
      </c>
      <c r="U1" s="116"/>
      <c r="V1" s="116"/>
      <c r="W1" s="116"/>
    </row>
    <row r="2" spans="1:23" ht="22.5">
      <c r="A2" s="118"/>
      <c r="B2" s="25" t="s">
        <v>2</v>
      </c>
      <c r="C2" s="119"/>
      <c r="D2" s="26" t="s">
        <v>38</v>
      </c>
      <c r="E2" s="26" t="s">
        <v>39</v>
      </c>
      <c r="F2" s="26" t="s">
        <v>63</v>
      </c>
      <c r="G2" s="26" t="s">
        <v>40</v>
      </c>
      <c r="H2" s="26" t="s">
        <v>38</v>
      </c>
      <c r="I2" s="26" t="s">
        <v>39</v>
      </c>
      <c r="J2" s="26" t="s">
        <v>63</v>
      </c>
      <c r="K2" s="26" t="s">
        <v>40</v>
      </c>
      <c r="L2" s="26" t="s">
        <v>38</v>
      </c>
      <c r="M2" s="26" t="s">
        <v>39</v>
      </c>
      <c r="N2" s="26" t="s">
        <v>63</v>
      </c>
      <c r="O2" s="26" t="s">
        <v>40</v>
      </c>
      <c r="P2" s="26" t="s">
        <v>38</v>
      </c>
      <c r="Q2" s="26" t="s">
        <v>39</v>
      </c>
      <c r="R2" s="26" t="s">
        <v>63</v>
      </c>
      <c r="S2" s="26" t="s">
        <v>40</v>
      </c>
      <c r="T2" s="26" t="s">
        <v>38</v>
      </c>
      <c r="U2" s="27" t="s">
        <v>39</v>
      </c>
      <c r="V2" s="26" t="s">
        <v>63</v>
      </c>
      <c r="W2" s="26" t="s">
        <v>40</v>
      </c>
    </row>
    <row r="3" spans="1:23" ht="15">
      <c r="A3" s="23" t="s">
        <v>6</v>
      </c>
      <c r="B3" s="23" t="s">
        <v>23</v>
      </c>
      <c r="C3" s="23" t="s">
        <v>42</v>
      </c>
      <c r="D3" s="23" t="s">
        <v>44</v>
      </c>
      <c r="E3" s="23" t="s">
        <v>25</v>
      </c>
      <c r="F3" s="23" t="s">
        <v>45</v>
      </c>
      <c r="G3" s="23" t="s">
        <v>45</v>
      </c>
      <c r="H3" s="23" t="s">
        <v>53</v>
      </c>
      <c r="I3" s="23" t="s">
        <v>46</v>
      </c>
      <c r="J3" s="23" t="s">
        <v>47</v>
      </c>
      <c r="K3" s="23" t="s">
        <v>48</v>
      </c>
      <c r="L3" s="23" t="s">
        <v>49</v>
      </c>
      <c r="M3" s="23" t="s">
        <v>50</v>
      </c>
      <c r="N3" s="23" t="s">
        <v>51</v>
      </c>
      <c r="O3" s="23" t="s">
        <v>52</v>
      </c>
      <c r="P3" s="23" t="s">
        <v>26</v>
      </c>
      <c r="Q3" s="23" t="s">
        <v>46</v>
      </c>
      <c r="R3" s="23" t="s">
        <v>74</v>
      </c>
      <c r="S3" s="23" t="s">
        <v>47</v>
      </c>
      <c r="T3" s="23" t="s">
        <v>48</v>
      </c>
      <c r="U3" s="23" t="s">
        <v>79</v>
      </c>
      <c r="V3" s="23" t="s">
        <v>66</v>
      </c>
      <c r="W3" s="23" t="s">
        <v>72</v>
      </c>
    </row>
    <row r="4" spans="1:23" ht="15">
      <c r="A4" s="117" t="s">
        <v>41</v>
      </c>
      <c r="B4" s="117"/>
      <c r="C4" s="117"/>
      <c r="D4" s="28">
        <f>D5+D7+D10+D12+D14</f>
        <v>184652.19499999998</v>
      </c>
      <c r="E4" s="28">
        <f aca="true" t="shared" si="0" ref="E4:S4">E5+E7+E10+E12+E14</f>
        <v>157039.4</v>
      </c>
      <c r="F4" s="28">
        <f t="shared" si="0"/>
        <v>0</v>
      </c>
      <c r="G4" s="28">
        <f t="shared" si="0"/>
        <v>27612.795000000002</v>
      </c>
      <c r="H4" s="28">
        <f t="shared" si="0"/>
        <v>165482.531</v>
      </c>
      <c r="I4" s="28">
        <f t="shared" si="0"/>
        <v>28216.291000000005</v>
      </c>
      <c r="J4" s="28">
        <f t="shared" si="0"/>
        <v>0</v>
      </c>
      <c r="K4" s="28">
        <f t="shared" si="0"/>
        <v>19077.456</v>
      </c>
      <c r="L4" s="28">
        <f t="shared" si="0"/>
        <v>7375.14181</v>
      </c>
      <c r="M4" s="28">
        <f t="shared" si="0"/>
        <v>0</v>
      </c>
      <c r="N4" s="28">
        <f t="shared" si="0"/>
        <v>0</v>
      </c>
      <c r="O4" s="28">
        <f t="shared" si="0"/>
        <v>7375.14181</v>
      </c>
      <c r="P4" s="28">
        <f t="shared" si="0"/>
        <v>82223.70575999998</v>
      </c>
      <c r="Q4" s="28">
        <f t="shared" si="0"/>
        <v>66038.53828000001</v>
      </c>
      <c r="R4" s="28">
        <f t="shared" si="0"/>
        <v>0</v>
      </c>
      <c r="S4" s="28">
        <f t="shared" si="0"/>
        <v>16185.16748</v>
      </c>
      <c r="T4" s="28">
        <f>P4/D4*100</f>
        <v>44.52896200881879</v>
      </c>
      <c r="U4" s="28">
        <f aca="true" t="shared" si="1" ref="U4:W16">Q4/E4*100</f>
        <v>42.05221000589662</v>
      </c>
      <c r="V4" s="28"/>
      <c r="W4" s="28">
        <f t="shared" si="1"/>
        <v>58.61473813136266</v>
      </c>
    </row>
    <row r="5" spans="1:23" s="38" customFormat="1" ht="34.5" customHeight="1">
      <c r="A5" s="29">
        <v>1</v>
      </c>
      <c r="B5" s="99" t="s">
        <v>15</v>
      </c>
      <c r="C5" s="99"/>
      <c r="D5" s="28">
        <f>D6</f>
        <v>26153.7</v>
      </c>
      <c r="E5" s="28">
        <f aca="true" t="shared" si="2" ref="E5:S5">E6</f>
        <v>24846</v>
      </c>
      <c r="F5" s="28">
        <f t="shared" si="2"/>
        <v>0</v>
      </c>
      <c r="G5" s="28">
        <f t="shared" si="2"/>
        <v>1307.7</v>
      </c>
      <c r="H5" s="28">
        <f t="shared" si="2"/>
        <v>0</v>
      </c>
      <c r="I5" s="28">
        <f t="shared" si="2"/>
        <v>0</v>
      </c>
      <c r="J5" s="28">
        <f t="shared" si="2"/>
        <v>0</v>
      </c>
      <c r="K5" s="28">
        <f t="shared" si="2"/>
        <v>0</v>
      </c>
      <c r="L5" s="28">
        <f t="shared" si="2"/>
        <v>0</v>
      </c>
      <c r="M5" s="28">
        <f t="shared" si="2"/>
        <v>0</v>
      </c>
      <c r="N5" s="28">
        <f t="shared" si="2"/>
        <v>0</v>
      </c>
      <c r="O5" s="28">
        <f t="shared" si="2"/>
        <v>0</v>
      </c>
      <c r="P5" s="28">
        <f t="shared" si="2"/>
        <v>0</v>
      </c>
      <c r="Q5" s="28">
        <f t="shared" si="2"/>
        <v>0</v>
      </c>
      <c r="R5" s="28">
        <f t="shared" si="2"/>
        <v>0</v>
      </c>
      <c r="S5" s="28">
        <f t="shared" si="2"/>
        <v>0</v>
      </c>
      <c r="T5" s="28">
        <f aca="true" t="shared" si="3" ref="T5:U18">P5/D5*100</f>
        <v>0</v>
      </c>
      <c r="U5" s="28">
        <f t="shared" si="1"/>
        <v>0</v>
      </c>
      <c r="V5" s="28"/>
      <c r="W5" s="28">
        <f t="shared" si="1"/>
        <v>0</v>
      </c>
    </row>
    <row r="6" spans="1:23" s="38" customFormat="1" ht="15">
      <c r="A6" s="30" t="s">
        <v>9</v>
      </c>
      <c r="B6" s="31" t="s">
        <v>64</v>
      </c>
      <c r="C6" s="5" t="s">
        <v>71</v>
      </c>
      <c r="D6" s="32">
        <f aca="true" t="shared" si="4" ref="D6">E6+G6</f>
        <v>26153.7</v>
      </c>
      <c r="E6" s="32">
        <v>24846</v>
      </c>
      <c r="F6" s="32">
        <v>0</v>
      </c>
      <c r="G6" s="32">
        <v>1307.7</v>
      </c>
      <c r="H6" s="32">
        <f>I6+J6+K6</f>
        <v>0</v>
      </c>
      <c r="I6" s="32">
        <v>0</v>
      </c>
      <c r="J6" s="32">
        <v>0</v>
      </c>
      <c r="K6" s="32">
        <v>0</v>
      </c>
      <c r="L6" s="32">
        <f aca="true" t="shared" si="5" ref="L6">M6+O6</f>
        <v>0</v>
      </c>
      <c r="M6" s="32">
        <v>0</v>
      </c>
      <c r="N6" s="32">
        <v>0</v>
      </c>
      <c r="O6" s="32">
        <f>S6</f>
        <v>0</v>
      </c>
      <c r="P6" s="32">
        <f>Q6+R6+S6</f>
        <v>0</v>
      </c>
      <c r="Q6" s="32">
        <v>0</v>
      </c>
      <c r="R6" s="32">
        <v>0</v>
      </c>
      <c r="S6" s="32">
        <v>0</v>
      </c>
      <c r="T6" s="32">
        <f t="shared" si="3"/>
        <v>0</v>
      </c>
      <c r="U6" s="32">
        <f t="shared" si="1"/>
        <v>0</v>
      </c>
      <c r="V6" s="32"/>
      <c r="W6" s="32">
        <f t="shared" si="1"/>
        <v>0</v>
      </c>
    </row>
    <row r="7" spans="1:23" ht="37.5" customHeight="1">
      <c r="A7" s="29" t="s">
        <v>23</v>
      </c>
      <c r="B7" s="99" t="s">
        <v>80</v>
      </c>
      <c r="C7" s="99"/>
      <c r="D7" s="28">
        <f>E7+F7+G7</f>
        <v>94522.269</v>
      </c>
      <c r="E7" s="28">
        <f>E8+E9</f>
        <v>89702.2</v>
      </c>
      <c r="F7" s="28">
        <f aca="true" t="shared" si="6" ref="F7:G7">F8+F9</f>
        <v>0</v>
      </c>
      <c r="G7" s="28">
        <f t="shared" si="6"/>
        <v>4820.0689999999995</v>
      </c>
      <c r="H7" s="35">
        <f aca="true" t="shared" si="7" ref="H7:H12">H8+H9+H10+H11</f>
        <v>80586.007</v>
      </c>
      <c r="I7" s="34">
        <v>0</v>
      </c>
      <c r="J7" s="34">
        <v>0</v>
      </c>
      <c r="K7" s="34">
        <v>0</v>
      </c>
      <c r="L7" s="28">
        <f>M7+N7+O7</f>
        <v>1960.504</v>
      </c>
      <c r="M7" s="28">
        <f>M8+M9</f>
        <v>0</v>
      </c>
      <c r="N7" s="28">
        <f aca="true" t="shared" si="8" ref="N7">N8+N9</f>
        <v>0</v>
      </c>
      <c r="O7" s="28">
        <f aca="true" t="shared" si="9" ref="O7:O12">S7</f>
        <v>1960.504</v>
      </c>
      <c r="P7" s="28">
        <f aca="true" t="shared" si="10" ref="P7:P18">Q7+S7</f>
        <v>39209.204</v>
      </c>
      <c r="Q7" s="28">
        <f>Q8+Q9</f>
        <v>37248.7</v>
      </c>
      <c r="R7" s="28">
        <f aca="true" t="shared" si="11" ref="R7:S7">R8+R9</f>
        <v>0</v>
      </c>
      <c r="S7" s="28">
        <f t="shared" si="11"/>
        <v>1960.504</v>
      </c>
      <c r="T7" s="28">
        <f t="shared" si="3"/>
        <v>41.4814460283428</v>
      </c>
      <c r="U7" s="28">
        <f t="shared" si="1"/>
        <v>41.5248455444794</v>
      </c>
      <c r="V7" s="28">
        <v>0</v>
      </c>
      <c r="W7" s="28">
        <f t="shared" si="1"/>
        <v>40.6737745870443</v>
      </c>
    </row>
    <row r="8" spans="1:23" ht="25.5">
      <c r="A8" s="30" t="s">
        <v>13</v>
      </c>
      <c r="B8" s="33" t="s">
        <v>81</v>
      </c>
      <c r="C8" s="5" t="s">
        <v>71</v>
      </c>
      <c r="D8" s="36">
        <f>SUM(E8:G8)</f>
        <v>55313.065</v>
      </c>
      <c r="E8" s="36">
        <v>52453.5</v>
      </c>
      <c r="F8" s="36">
        <v>0</v>
      </c>
      <c r="G8" s="36">
        <f>2760.7+98.865</f>
        <v>2859.5649999999996</v>
      </c>
      <c r="H8" s="36">
        <v>11086.165</v>
      </c>
      <c r="I8" s="36">
        <v>10437.94</v>
      </c>
      <c r="J8" s="36">
        <v>0</v>
      </c>
      <c r="K8" s="36">
        <f>549.36+98.865</f>
        <v>648.225</v>
      </c>
      <c r="L8" s="36">
        <f aca="true" t="shared" si="12" ref="L8:L9">M8+O8</f>
        <v>0</v>
      </c>
      <c r="M8" s="36">
        <v>0</v>
      </c>
      <c r="N8" s="36">
        <v>0</v>
      </c>
      <c r="O8" s="32">
        <v>0</v>
      </c>
      <c r="P8" s="32">
        <f t="shared" si="10"/>
        <v>0</v>
      </c>
      <c r="Q8" s="36">
        <v>0</v>
      </c>
      <c r="R8" s="36">
        <v>0</v>
      </c>
      <c r="S8" s="36">
        <v>0</v>
      </c>
      <c r="T8" s="32">
        <f t="shared" si="3"/>
        <v>0</v>
      </c>
      <c r="U8" s="32">
        <f t="shared" si="1"/>
        <v>0</v>
      </c>
      <c r="V8" s="32">
        <v>0</v>
      </c>
      <c r="W8" s="32">
        <f t="shared" si="1"/>
        <v>0</v>
      </c>
    </row>
    <row r="9" spans="1:23" s="41" customFormat="1" ht="38.25">
      <c r="A9" s="30" t="s">
        <v>14</v>
      </c>
      <c r="B9" s="33" t="s">
        <v>82</v>
      </c>
      <c r="C9" s="5" t="s">
        <v>71</v>
      </c>
      <c r="D9" s="36">
        <f>SUM(E9:G9)</f>
        <v>39209.204</v>
      </c>
      <c r="E9" s="36">
        <v>37248.7</v>
      </c>
      <c r="F9" s="36">
        <v>0</v>
      </c>
      <c r="G9" s="36">
        <v>1960.504</v>
      </c>
      <c r="H9" s="36">
        <v>48966.2</v>
      </c>
      <c r="I9" s="36">
        <v>37248.7</v>
      </c>
      <c r="J9" s="36">
        <v>0</v>
      </c>
      <c r="K9" s="36">
        <v>1960.504</v>
      </c>
      <c r="L9" s="39">
        <f t="shared" si="12"/>
        <v>0</v>
      </c>
      <c r="M9" s="39">
        <v>0</v>
      </c>
      <c r="N9" s="39">
        <v>0</v>
      </c>
      <c r="O9" s="40">
        <v>0</v>
      </c>
      <c r="P9" s="36">
        <f t="shared" si="10"/>
        <v>39209.204</v>
      </c>
      <c r="Q9" s="36">
        <v>37248.7</v>
      </c>
      <c r="R9" s="36">
        <v>0</v>
      </c>
      <c r="S9" s="36">
        <v>1960.504</v>
      </c>
      <c r="T9" s="36">
        <f t="shared" si="3"/>
        <v>100</v>
      </c>
      <c r="U9" s="36">
        <f t="shared" si="1"/>
        <v>100</v>
      </c>
      <c r="V9" s="36">
        <v>0</v>
      </c>
      <c r="W9" s="36">
        <f t="shared" si="1"/>
        <v>100</v>
      </c>
    </row>
    <row r="10" spans="1:23" s="41" customFormat="1" ht="33" customHeight="1">
      <c r="A10" s="43" t="s">
        <v>42</v>
      </c>
      <c r="B10" s="22" t="s">
        <v>16</v>
      </c>
      <c r="C10" s="22"/>
      <c r="D10" s="35">
        <f>D11</f>
        <v>10266.821</v>
      </c>
      <c r="E10" s="35">
        <f aca="true" t="shared" si="13" ref="E10:W10">E11</f>
        <v>0</v>
      </c>
      <c r="F10" s="35">
        <f t="shared" si="13"/>
        <v>0</v>
      </c>
      <c r="G10" s="35">
        <f t="shared" si="13"/>
        <v>10266.821</v>
      </c>
      <c r="H10" s="35">
        <f t="shared" si="13"/>
        <v>10266.821</v>
      </c>
      <c r="I10" s="35">
        <f t="shared" si="13"/>
        <v>0</v>
      </c>
      <c r="J10" s="35">
        <f t="shared" si="13"/>
        <v>0</v>
      </c>
      <c r="K10" s="35">
        <f t="shared" si="13"/>
        <v>10266.821</v>
      </c>
      <c r="L10" s="35">
        <f t="shared" si="13"/>
        <v>4923.624</v>
      </c>
      <c r="M10" s="35">
        <f t="shared" si="13"/>
        <v>0</v>
      </c>
      <c r="N10" s="35">
        <f t="shared" si="13"/>
        <v>0</v>
      </c>
      <c r="O10" s="35">
        <f t="shared" si="13"/>
        <v>4923.624</v>
      </c>
      <c r="P10" s="35">
        <f t="shared" si="13"/>
        <v>4923.624</v>
      </c>
      <c r="Q10" s="35">
        <f t="shared" si="13"/>
        <v>0</v>
      </c>
      <c r="R10" s="35">
        <f t="shared" si="13"/>
        <v>0</v>
      </c>
      <c r="S10" s="35">
        <f t="shared" si="13"/>
        <v>4923.624</v>
      </c>
      <c r="T10" s="35">
        <f t="shared" si="13"/>
        <v>47.956655716506596</v>
      </c>
      <c r="U10" s="35"/>
      <c r="V10" s="35"/>
      <c r="W10" s="35">
        <f t="shared" si="13"/>
        <v>47.956655716506596</v>
      </c>
    </row>
    <row r="11" spans="1:23" s="41" customFormat="1" ht="25.5">
      <c r="A11" s="24" t="s">
        <v>83</v>
      </c>
      <c r="B11" s="33" t="s">
        <v>84</v>
      </c>
      <c r="C11" s="33"/>
      <c r="D11" s="36">
        <f aca="true" t="shared" si="14" ref="D11">E11+G11</f>
        <v>10266.821</v>
      </c>
      <c r="E11" s="36">
        <v>0</v>
      </c>
      <c r="F11" s="36">
        <v>0</v>
      </c>
      <c r="G11" s="36">
        <v>10266.821</v>
      </c>
      <c r="H11" s="36">
        <f>J11+K11</f>
        <v>10266.821</v>
      </c>
      <c r="I11" s="36">
        <v>0</v>
      </c>
      <c r="J11" s="36">
        <v>0</v>
      </c>
      <c r="K11" s="36">
        <v>10266.821</v>
      </c>
      <c r="L11" s="36">
        <f aca="true" t="shared" si="15" ref="L11">M11+O11</f>
        <v>4923.624</v>
      </c>
      <c r="M11" s="36">
        <v>0</v>
      </c>
      <c r="N11" s="36">
        <v>0</v>
      </c>
      <c r="O11" s="36">
        <f t="shared" si="9"/>
        <v>4923.624</v>
      </c>
      <c r="P11" s="36">
        <f t="shared" si="10"/>
        <v>4923.624</v>
      </c>
      <c r="Q11" s="36">
        <v>0</v>
      </c>
      <c r="R11" s="36">
        <v>0</v>
      </c>
      <c r="S11" s="36">
        <v>4923.624</v>
      </c>
      <c r="T11" s="36">
        <f t="shared" si="3"/>
        <v>47.956655716506596</v>
      </c>
      <c r="U11" s="36"/>
      <c r="V11" s="36"/>
      <c r="W11" s="36">
        <f t="shared" si="1"/>
        <v>47.956655716506596</v>
      </c>
    </row>
    <row r="12" spans="1:23" s="42" customFormat="1" ht="27.75" customHeight="1">
      <c r="A12" s="29" t="s">
        <v>42</v>
      </c>
      <c r="B12" s="99" t="s">
        <v>17</v>
      </c>
      <c r="C12" s="99"/>
      <c r="D12" s="28">
        <f>E12+F12+G12</f>
        <v>3100.0950000000003</v>
      </c>
      <c r="E12" s="28">
        <f>E13</f>
        <v>2574</v>
      </c>
      <c r="F12" s="28">
        <f>F13</f>
        <v>0</v>
      </c>
      <c r="G12" s="28">
        <f>G13</f>
        <v>526.095</v>
      </c>
      <c r="H12" s="35">
        <f t="shared" si="7"/>
        <v>48093.15700000001</v>
      </c>
      <c r="I12" s="28"/>
      <c r="J12" s="28"/>
      <c r="K12" s="28"/>
      <c r="L12" s="28">
        <f>M12+N12+O12</f>
        <v>491.01381</v>
      </c>
      <c r="M12" s="28">
        <f>M13</f>
        <v>0</v>
      </c>
      <c r="N12" s="28">
        <f aca="true" t="shared" si="16" ref="N12">N13</f>
        <v>0</v>
      </c>
      <c r="O12" s="32">
        <f t="shared" si="9"/>
        <v>491.01381</v>
      </c>
      <c r="P12" s="28">
        <f t="shared" si="10"/>
        <v>2807.34171</v>
      </c>
      <c r="Q12" s="28">
        <f>Q13</f>
        <v>2316.3279</v>
      </c>
      <c r="R12" s="28">
        <f aca="true" t="shared" si="17" ref="R12:S12">R13</f>
        <v>0</v>
      </c>
      <c r="S12" s="28">
        <f t="shared" si="17"/>
        <v>491.01381</v>
      </c>
      <c r="T12" s="28">
        <f t="shared" si="3"/>
        <v>90.55663487731827</v>
      </c>
      <c r="U12" s="28">
        <f t="shared" si="1"/>
        <v>89.98942890442892</v>
      </c>
      <c r="V12" s="28"/>
      <c r="W12" s="28">
        <f t="shared" si="1"/>
        <v>93.33177658027542</v>
      </c>
    </row>
    <row r="13" spans="1:23" s="42" customFormat="1" ht="15">
      <c r="A13" s="30" t="s">
        <v>43</v>
      </c>
      <c r="B13" s="37" t="s">
        <v>24</v>
      </c>
      <c r="C13" s="5" t="s">
        <v>71</v>
      </c>
      <c r="D13" s="32">
        <f>SUM(E13:G13)</f>
        <v>3100.0950000000003</v>
      </c>
      <c r="E13" s="34">
        <v>2574</v>
      </c>
      <c r="F13" s="34">
        <v>0</v>
      </c>
      <c r="G13" s="32">
        <v>526.095</v>
      </c>
      <c r="H13" s="32">
        <f>I13+J13+K13</f>
        <v>3100.0950000000003</v>
      </c>
      <c r="I13" s="32">
        <v>2574</v>
      </c>
      <c r="J13" s="32">
        <v>0</v>
      </c>
      <c r="K13" s="32">
        <v>526.095</v>
      </c>
      <c r="L13" s="32">
        <f aca="true" t="shared" si="18" ref="L13">M13+N13+O13</f>
        <v>491.01381</v>
      </c>
      <c r="M13" s="34">
        <v>0</v>
      </c>
      <c r="N13" s="34">
        <v>0</v>
      </c>
      <c r="O13" s="34">
        <f>S13</f>
        <v>491.01381</v>
      </c>
      <c r="P13" s="32">
        <f aca="true" t="shared" si="19" ref="P13">Q13+S13</f>
        <v>2807.34171</v>
      </c>
      <c r="Q13" s="32">
        <v>2316.3279</v>
      </c>
      <c r="R13" s="32">
        <v>0</v>
      </c>
      <c r="S13" s="32">
        <v>491.01381</v>
      </c>
      <c r="T13" s="28">
        <f t="shared" si="3"/>
        <v>90.55663487731827</v>
      </c>
      <c r="U13" s="28">
        <f t="shared" si="1"/>
        <v>89.98942890442892</v>
      </c>
      <c r="V13" s="28"/>
      <c r="W13" s="28">
        <f t="shared" si="1"/>
        <v>93.33177658027542</v>
      </c>
    </row>
    <row r="14" spans="1:23" s="41" customFormat="1" ht="28.5" customHeight="1">
      <c r="A14" s="43" t="s">
        <v>26</v>
      </c>
      <c r="B14" s="111" t="s">
        <v>18</v>
      </c>
      <c r="C14" s="112"/>
      <c r="D14" s="35">
        <f>D15+D16+D17+D18</f>
        <v>50609.31</v>
      </c>
      <c r="E14" s="35">
        <f aca="true" t="shared" si="20" ref="E14:S14">E15+E16+E17+E18</f>
        <v>39917.2</v>
      </c>
      <c r="F14" s="35">
        <f t="shared" si="20"/>
        <v>0</v>
      </c>
      <c r="G14" s="35">
        <f t="shared" si="20"/>
        <v>10692.11</v>
      </c>
      <c r="H14" s="35">
        <f t="shared" si="20"/>
        <v>26536.546000000002</v>
      </c>
      <c r="I14" s="35">
        <f t="shared" si="20"/>
        <v>28216.291000000005</v>
      </c>
      <c r="J14" s="35">
        <f t="shared" si="20"/>
        <v>0</v>
      </c>
      <c r="K14" s="35">
        <f t="shared" si="20"/>
        <v>8810.634999999998</v>
      </c>
      <c r="L14" s="35">
        <f t="shared" si="20"/>
        <v>0</v>
      </c>
      <c r="M14" s="35">
        <f t="shared" si="20"/>
        <v>0</v>
      </c>
      <c r="N14" s="35">
        <f t="shared" si="20"/>
        <v>0</v>
      </c>
      <c r="O14" s="35">
        <f t="shared" si="20"/>
        <v>0</v>
      </c>
      <c r="P14" s="28">
        <f t="shared" si="10"/>
        <v>35283.536049999995</v>
      </c>
      <c r="Q14" s="35">
        <f t="shared" si="20"/>
        <v>26473.51038</v>
      </c>
      <c r="R14" s="35">
        <f t="shared" si="20"/>
        <v>0</v>
      </c>
      <c r="S14" s="35">
        <f t="shared" si="20"/>
        <v>8810.025669999999</v>
      </c>
      <c r="T14" s="28">
        <f>P14/D14*100</f>
        <v>69.71748093384399</v>
      </c>
      <c r="U14" s="28">
        <f t="shared" si="1"/>
        <v>66.32106054532883</v>
      </c>
      <c r="V14" s="28">
        <v>0</v>
      </c>
      <c r="W14" s="28">
        <f t="shared" si="1"/>
        <v>82.39744699596243</v>
      </c>
    </row>
    <row r="15" spans="1:23" s="41" customFormat="1" ht="38.25">
      <c r="A15" s="109" t="s">
        <v>36</v>
      </c>
      <c r="B15" s="33" t="s">
        <v>85</v>
      </c>
      <c r="C15" s="5" t="s">
        <v>71</v>
      </c>
      <c r="D15" s="36">
        <f aca="true" t="shared" si="21" ref="D15">SUM(E15:G15)</f>
        <v>9863.400000000001</v>
      </c>
      <c r="E15" s="36">
        <v>7382.6</v>
      </c>
      <c r="F15" s="36">
        <v>0</v>
      </c>
      <c r="G15" s="36">
        <v>2480.8</v>
      </c>
      <c r="H15" s="36">
        <v>9228.258</v>
      </c>
      <c r="I15" s="36">
        <v>1115.94</v>
      </c>
      <c r="J15" s="36">
        <v>0</v>
      </c>
      <c r="K15" s="36">
        <v>905.382</v>
      </c>
      <c r="L15" s="36">
        <f aca="true" t="shared" si="22" ref="L15">M15+O15</f>
        <v>0</v>
      </c>
      <c r="M15" s="36">
        <v>0</v>
      </c>
      <c r="N15" s="36">
        <v>0</v>
      </c>
      <c r="O15" s="36">
        <v>0</v>
      </c>
      <c r="P15" s="36">
        <f aca="true" t="shared" si="23" ref="P15">Q15+S15</f>
        <v>905.38154</v>
      </c>
      <c r="Q15" s="36">
        <v>0</v>
      </c>
      <c r="R15" s="36">
        <v>0</v>
      </c>
      <c r="S15" s="36">
        <v>905.38154</v>
      </c>
      <c r="T15" s="36">
        <f t="shared" si="3"/>
        <v>9.179203317314515</v>
      </c>
      <c r="U15" s="36">
        <f t="shared" si="1"/>
        <v>0</v>
      </c>
      <c r="V15" s="36">
        <v>0</v>
      </c>
      <c r="W15" s="36">
        <f t="shared" si="1"/>
        <v>36.4955474040632</v>
      </c>
    </row>
    <row r="16" spans="1:23" s="41" customFormat="1" ht="38.25">
      <c r="A16" s="113"/>
      <c r="B16" s="33" t="s">
        <v>67</v>
      </c>
      <c r="C16" s="5" t="s">
        <v>71</v>
      </c>
      <c r="D16" s="36">
        <f aca="true" t="shared" si="24" ref="D16:D18">SUM(E16:G16)</f>
        <v>9228.289</v>
      </c>
      <c r="E16" s="36">
        <v>7382.6</v>
      </c>
      <c r="F16" s="36">
        <v>0</v>
      </c>
      <c r="G16" s="36">
        <v>1845.689</v>
      </c>
      <c r="H16" s="36">
        <v>9228.258</v>
      </c>
      <c r="I16" s="36">
        <v>7382.6</v>
      </c>
      <c r="J16" s="36">
        <v>0</v>
      </c>
      <c r="K16" s="36">
        <v>1845.689</v>
      </c>
      <c r="L16" s="36">
        <f aca="true" t="shared" si="25" ref="L16:L18">M16+O16</f>
        <v>0</v>
      </c>
      <c r="M16" s="36">
        <v>0</v>
      </c>
      <c r="N16" s="36">
        <v>0</v>
      </c>
      <c r="O16" s="36">
        <v>0</v>
      </c>
      <c r="P16" s="36">
        <f t="shared" si="10"/>
        <v>9228.288540000001</v>
      </c>
      <c r="Q16" s="36">
        <v>7382.6</v>
      </c>
      <c r="R16" s="36">
        <v>0</v>
      </c>
      <c r="S16" s="36">
        <v>1845.68854</v>
      </c>
      <c r="T16" s="36">
        <f t="shared" si="3"/>
        <v>99.99999501532734</v>
      </c>
      <c r="U16" s="36">
        <f t="shared" si="1"/>
        <v>100</v>
      </c>
      <c r="V16" s="36">
        <v>0</v>
      </c>
      <c r="W16" s="36">
        <f t="shared" si="1"/>
        <v>99.99997507705794</v>
      </c>
    </row>
    <row r="17" spans="1:23" s="41" customFormat="1" ht="38.25">
      <c r="A17" s="113"/>
      <c r="B17" s="33" t="s">
        <v>68</v>
      </c>
      <c r="C17" s="5" t="s">
        <v>71</v>
      </c>
      <c r="D17" s="36">
        <f t="shared" si="24"/>
        <v>3540.813</v>
      </c>
      <c r="E17" s="36">
        <v>2832.6</v>
      </c>
      <c r="F17" s="36">
        <v>0</v>
      </c>
      <c r="G17" s="36">
        <v>708.213</v>
      </c>
      <c r="H17" s="36">
        <v>3642.13</v>
      </c>
      <c r="I17" s="36">
        <v>2832.6</v>
      </c>
      <c r="J17" s="36">
        <v>0</v>
      </c>
      <c r="K17" s="36">
        <v>708.213</v>
      </c>
      <c r="L17" s="36">
        <f t="shared" si="25"/>
        <v>0</v>
      </c>
      <c r="M17" s="36">
        <v>0</v>
      </c>
      <c r="N17" s="36">
        <v>0</v>
      </c>
      <c r="O17" s="36">
        <v>0</v>
      </c>
      <c r="P17" s="36">
        <f t="shared" si="10"/>
        <v>2913.36541</v>
      </c>
      <c r="Q17" s="36">
        <v>2205.75992</v>
      </c>
      <c r="R17" s="36">
        <v>0</v>
      </c>
      <c r="S17" s="36">
        <v>707.60549</v>
      </c>
      <c r="T17" s="36">
        <f t="shared" si="3"/>
        <v>82.27956150183587</v>
      </c>
      <c r="U17" s="36">
        <f t="shared" si="3"/>
        <v>77.87050483654593</v>
      </c>
      <c r="V17" s="36">
        <v>0</v>
      </c>
      <c r="W17" s="36">
        <f aca="true" t="shared" si="26" ref="W17:W18">S17/G17*100</f>
        <v>99.91421930972744</v>
      </c>
    </row>
    <row r="18" spans="1:23" s="41" customFormat="1" ht="25.5">
      <c r="A18" s="114"/>
      <c r="B18" s="33" t="s">
        <v>69</v>
      </c>
      <c r="C18" s="5" t="s">
        <v>71</v>
      </c>
      <c r="D18" s="36">
        <f t="shared" si="24"/>
        <v>27976.808</v>
      </c>
      <c r="E18" s="36">
        <v>22319.4</v>
      </c>
      <c r="F18" s="36">
        <v>0</v>
      </c>
      <c r="G18" s="36">
        <f>5579.9+77.508</f>
        <v>5657.407999999999</v>
      </c>
      <c r="H18" s="36">
        <v>4437.9</v>
      </c>
      <c r="I18" s="36">
        <v>16885.151</v>
      </c>
      <c r="J18" s="36">
        <v>0</v>
      </c>
      <c r="K18" s="36">
        <v>5351.351</v>
      </c>
      <c r="L18" s="36">
        <f t="shared" si="25"/>
        <v>0</v>
      </c>
      <c r="M18" s="36">
        <v>0</v>
      </c>
      <c r="N18" s="36">
        <v>0</v>
      </c>
      <c r="O18" s="36">
        <v>0</v>
      </c>
      <c r="P18" s="36">
        <f t="shared" si="10"/>
        <v>22236.50056</v>
      </c>
      <c r="Q18" s="36">
        <v>16885.15046</v>
      </c>
      <c r="R18" s="36">
        <v>0</v>
      </c>
      <c r="S18" s="36">
        <v>5351.3501</v>
      </c>
      <c r="T18" s="36">
        <f t="shared" si="3"/>
        <v>79.4819071568136</v>
      </c>
      <c r="U18" s="36">
        <f t="shared" si="3"/>
        <v>75.65234934630858</v>
      </c>
      <c r="V18" s="36">
        <v>0</v>
      </c>
      <c r="W18" s="36">
        <f t="shared" si="26"/>
        <v>94.59013915913437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</dc:creator>
  <cp:keywords/>
  <dc:description/>
  <cp:lastModifiedBy>Калиева ИХ</cp:lastModifiedBy>
  <cp:lastPrinted>2022-09-13T07:57:39Z</cp:lastPrinted>
  <dcterms:created xsi:type="dcterms:W3CDTF">2012-05-22T08:33:39Z</dcterms:created>
  <dcterms:modified xsi:type="dcterms:W3CDTF">2022-10-26T08:29:55Z</dcterms:modified>
  <cp:category/>
  <cp:version/>
  <cp:contentType/>
  <cp:contentStatus/>
</cp:coreProperties>
</file>