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2022-2024 Бюджет\Решения о бюджете\Актуализированная версия 28.10.2022\"/>
    </mc:Choice>
  </mc:AlternateContent>
  <bookViews>
    <workbookView xWindow="0" yWindow="0" windowWidth="28800" windowHeight="12330"/>
  </bookViews>
  <sheets>
    <sheet name="Приложение №1 " sheetId="4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LAST_CELL" localSheetId="0">'Приложение №1 '!#REF!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 localSheetId="0">#REF!</definedName>
    <definedName name="ггг">#REF!</definedName>
    <definedName name="гггг" localSheetId="0">[1]доходы!#REF!</definedName>
    <definedName name="гггг">[1]доходы!#REF!</definedName>
    <definedName name="_xlnm.Print_Titles" localSheetId="0">'Приложение №1 '!#REF!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82" i="4" l="1"/>
  <c r="C78" i="4"/>
  <c r="C77" i="4"/>
  <c r="C74" i="4" s="1"/>
  <c r="C73" i="4" s="1"/>
  <c r="C76" i="4"/>
  <c r="C75" i="4"/>
  <c r="C72" i="4"/>
  <c r="C70" i="4"/>
  <c r="C67" i="4"/>
  <c r="C66" i="4"/>
  <c r="C64" i="4"/>
  <c r="C63" i="4"/>
  <c r="C60" i="4"/>
  <c r="C59" i="4"/>
  <c r="C48" i="4" s="1"/>
  <c r="C54" i="4"/>
  <c r="C47" i="4"/>
  <c r="C46" i="4"/>
  <c r="C44" i="4" s="1"/>
  <c r="C45" i="4"/>
  <c r="C43" i="4"/>
  <c r="C42" i="4"/>
  <c r="C41" i="4" s="1"/>
  <c r="C39" i="4"/>
  <c r="C36" i="4"/>
  <c r="C34" i="4"/>
  <c r="C33" i="4"/>
  <c r="C32" i="4"/>
  <c r="C31" i="4"/>
  <c r="C30" i="4"/>
  <c r="C25" i="4"/>
  <c r="C22" i="4"/>
  <c r="C17" i="4" s="1"/>
  <c r="C10" i="4" s="1"/>
  <c r="C19" i="4"/>
  <c r="C13" i="4"/>
  <c r="C11" i="4"/>
  <c r="C29" i="4" l="1"/>
  <c r="C9" i="4" s="1"/>
  <c r="C83" i="4" s="1"/>
</calcChain>
</file>

<file path=xl/sharedStrings.xml><?xml version="1.0" encoding="utf-8"?>
<sst xmlns="http://schemas.openxmlformats.org/spreadsheetml/2006/main" count="156" uniqueCount="156">
  <si>
    <t>в рублях</t>
  </si>
  <si>
    <t>Код бюджетной классификации</t>
  </si>
  <si>
    <t xml:space="preserve">Наименование </t>
  </si>
  <si>
    <t>000 1 00 00000 00 0000 000</t>
  </si>
  <si>
    <t>НАЛОГОВЫЕ И НЕНАЛОГОВЫЕ ДОХОДЫ</t>
  </si>
  <si>
    <t>НАЛОГОВЫЕ ДОХОДЫ</t>
  </si>
  <si>
    <t>000 1 01 02000 01 0000 110</t>
  </si>
  <si>
    <t>000 1 05 00000 00 0000 000</t>
  </si>
  <si>
    <t>Налоги на совокупный доход</t>
  </si>
  <si>
    <t>000 1 05 01000 00 0000 110</t>
  </si>
  <si>
    <t>000 1 06 00000 00 0000 000</t>
  </si>
  <si>
    <t>Налоги на имущество</t>
  </si>
  <si>
    <t>000 1 06 04000 02 0000 110</t>
  </si>
  <si>
    <t>Транспортный налог</t>
  </si>
  <si>
    <t>000 1 06 06000 00 0000 110</t>
  </si>
  <si>
    <t>Земельный налог</t>
  </si>
  <si>
    <t>000 1 06 06032 04 0000 110</t>
  </si>
  <si>
    <t>Земельный налог с организаций, обладающих земельным участком, расположенным в границах городских округов</t>
  </si>
  <si>
    <t>000 1 06 06042 04 0000 110</t>
  </si>
  <si>
    <t>Земельный налог с физических лиц, обладающих земельным участком, расположенным в границах городских округов</t>
  </si>
  <si>
    <t>000 1 08 00000 00 0000 000</t>
  </si>
  <si>
    <t>Государственная пошлина</t>
  </si>
  <si>
    <t>НЕНАЛОГОВЫЕ ДОХОДЫ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</si>
  <si>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</si>
  <si>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</si>
  <si>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000 1 11 05012 04 0000 120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</si>
  <si>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</si>
  <si>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000 1 11 05024 04 0000 120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</si>
  <si>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</si>
  <si>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000 1 11 05034 04 0000 120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</si>
  <si>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</si>
  <si>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000 1 11 05074 04 0000 120</t>
  </si>
  <si>
    <t>Доходы от сдачи в аренду имущества, составляющего казну городских округов (за исключением земельных участков)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</si>
  <si>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</si>
  <si>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</si>
  <si>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</si>
  <si>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</si>
  <si>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>000 1 14 00000 00 0000 000</t>
  </si>
  <si>
    <t>Доходы от продажи материальных и нематериальных активов</t>
  </si>
  <si>
    <t>000 1 16 00000 00 0000 000</t>
  </si>
  <si>
    <t>Штрафы, санкции, возмещение ущерба</t>
  </si>
  <si>
    <t xml:space="preserve">000 1 16 11064 01 0000 140
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</si>
  <si>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</si>
  <si>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>000 1 16 02010 02 0000 140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</si>
  <si>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</si>
  <si>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000 1 16 07010 04 0000 140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</si>
  <si>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</si>
  <si>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 xml:space="preserve">000 1 16 07090 04 0000 140
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</si>
  <si>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</t>
  </si>
  <si>
    <t>000 2 00 00000 00 0000 000</t>
  </si>
  <si>
    <t>БЕЗВОЗМЕЗДНЫЕ ПОСТУПЛЕНИЯ</t>
  </si>
  <si>
    <t>000 2 02 00000 00 0000 000</t>
  </si>
  <si>
    <t>Дотации бюджетам бюджетной системы Российской Федерации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</si>
  <si>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</si>
  <si>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</si>
  <si>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>Иные межбюджетные трансферты</t>
  </si>
  <si>
    <t>ИТОГО ДОХОДОВ</t>
  </si>
  <si>
    <t>Налог на доходы физических лиц</t>
  </si>
  <si>
    <t>Налог, взимаемый в связи с применением упрощенной системы налогообложения</t>
  </si>
  <si>
    <t>Единый сельскохозяйственный налог</t>
  </si>
  <si>
    <t>000 1 05 04010 02 0000 110</t>
  </si>
  <si>
    <t>Налог, взимаемый в связи с применением патентной системы налогообложения, зачисляемый в бюджеты городских округов</t>
  </si>
  <si>
    <t>000 1 06 01020 04 0000 110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</si>
  <si>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</si>
  <si>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000 1 06 04011 02 0000 110</t>
  </si>
  <si>
    <t>Транспортный налог с организаций</t>
  </si>
  <si>
    <t>000 1 06 04012 02 0000 110</t>
  </si>
  <si>
    <t>Транспортный налог с физических лиц</t>
  </si>
  <si>
    <t>000 1 08 03010 01 0000 110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</si>
  <si>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</si>
  <si>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000 1 08 07173 01 0000 110</t>
  </si>
  <si>
    <t>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городских округов</t>
  </si>
  <si>
    <t>000 1 11 01040 04 0000 120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</si>
  <si>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</si>
  <si>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>000 1 11 07014 04 0000 120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</si>
  <si>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</si>
  <si>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000 1 11 09044 04 0000 120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</si>
  <si>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</si>
  <si>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000 1 13 00000 00 0000 000</t>
  </si>
  <si>
    <t>000 1 13 01994 04 0000 130</t>
  </si>
  <si>
    <t>000 1 13 02994 04 0000 130</t>
  </si>
  <si>
    <t>000 1 14 01040 04 0000 410</t>
  </si>
  <si>
    <t>Доходы от продажи квартир, находящихся в собственности городских округов</t>
  </si>
  <si>
    <t>000 1 14 06012 04 0000 430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</si>
  <si>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</si>
  <si>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000 1 16 01053 01 0000 140</t>
  </si>
  <si>
    <t>000 1 16 01063 01 0000 140</t>
  </si>
  <si>
    <t>000 1 16 01073 01 0000 140</t>
  </si>
  <si>
    <t>000 1 16 01092 01 0000 140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</si>
  <si>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</si>
  <si>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000 1 16 01143 01 0000 140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</si>
  <si>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</si>
  <si>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000 1 16 01153 01 0000 140</t>
  </si>
  <si>
    <t xml:space="preserve">000 1 16 01154 01 0000 140
</t>
  </si>
  <si>
    <t>000 1 16 01173 01 0000 140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</si>
  <si>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</si>
  <si>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000 1 16 01183 01 0000 140</t>
  </si>
  <si>
    <t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Федерации, налагаемые мировыми судьями, комиссиями по делам несовершеннолетних и защите их прав</t>
  </si>
  <si>
    <t>000 1 16 01192 01 0000 140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</si>
  <si>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</si>
  <si>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</si>
  <si>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</si>
  <si>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000 1 16 01203 01 0000 140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</si>
  <si>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</si>
  <si>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Акцизы по подакцизным товарам (продукции), производимым на территории Российской Федерации</t>
  </si>
  <si>
    <t>000 1 05 03000 01 0000 110</t>
  </si>
  <si>
    <t>000 1 03 02000 01 0000 110</t>
  </si>
  <si>
    <t>000 1 14 02000 00 0000 000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</si>
  <si>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</si>
  <si>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</si>
  <si>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</si>
  <si>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</si>
  <si>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000 2 02 10000 00 0000 150</t>
  </si>
  <si>
    <t>000 2 02 20000 00 0000 150</t>
  </si>
  <si>
    <t>000 2 02 30000 00 0000 150</t>
  </si>
  <si>
    <t>000 2 02 40000 00 0000 150</t>
  </si>
  <si>
    <t>000 2 19 00000 04 0000 150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</si>
  <si>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</si>
  <si>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000 1 17 00000 00 0000 000</t>
  </si>
  <si>
    <t>Прочие неналоговые доходы</t>
  </si>
  <si>
    <t>000 1 17 05040 04 0000 180</t>
  </si>
  <si>
    <t>Прочие неналоговые доходы бюджетов городских округов</t>
  </si>
  <si>
    <t>000 1 17 15020 04 0000 150</t>
  </si>
  <si>
    <t>Инициативные платежи, зачисляемые в бюджеты городских округов</t>
  </si>
  <si>
    <t>Доходы от оказания платных услуг и компенсации затрат государства</t>
  </si>
  <si>
    <t xml:space="preserve">План на 2022 год </t>
  </si>
  <si>
    <t>000 1 16 01082 01 0000 140</t>
  </si>
  <si>
    <t>000 1 16 01142 01 0000 140</t>
  </si>
  <si>
    <t>000 1 16 01133 01 0000 140</t>
  </si>
  <si>
    <t>000 1 16 01083 01 0000 140</t>
  </si>
  <si>
    <t>000 1 16 10123 01 0000 140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</si>
  <si>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</si>
  <si>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</si>
  <si>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</si>
  <si>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</si>
  <si>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</si>
  <si>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</si>
  <si>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выявленные должностными лицами органов муниципального контроля</t>
  </si>
  <si>
    <t xml:space="preserve">     Приложение  1</t>
  </si>
  <si>
    <t>к решению Думы города</t>
  </si>
  <si>
    <t>Распределение доходов бюджета  города Нефтеюганска на 2022 год по показателям классификации доходов</t>
  </si>
  <si>
    <t>Государственная пошлина за выдачу разрешения на установку рекламной конструкции</t>
  </si>
  <si>
    <t xml:space="preserve">000 1 08 07150 01 0000 110
</t>
  </si>
  <si>
    <t>000 1 11 09080 04 0000 120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</si>
  <si>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</si>
  <si>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>Прочие безвозмездные поступления от негосударственных организаций в бюджеты городских округов</t>
  </si>
  <si>
    <t>000 2 04 04099 04 0000 150</t>
  </si>
  <si>
    <t>Прочие доходы от оказания платных услуг (работ) получателями средств бюджетов городских округов</t>
  </si>
  <si>
    <t>Прочие доходы от компенсации затрат бюджетов городских округов</t>
  </si>
  <si>
    <t>Безвозмездные поступления от других бюджетов бюджетной системы Российской Федерации</t>
  </si>
  <si>
    <t>000 2 18 04000 04 0000 150</t>
  </si>
  <si>
    <t>Доходы бюджетов городских округов от возврата организациями остатков субсидий прошлых лет</t>
  </si>
  <si>
    <t>000 2 07 04020 04 0000 150</t>
  </si>
  <si>
    <t>Поступления от денежных пожертвований, предоставляемых физическими лицами получателям средств бюджетов городских округов</t>
  </si>
  <si>
    <t>от 22.12.2021 № 51-VII</t>
  </si>
  <si>
    <t>(в редакции Решений Думы от 02.03.2022 № 98-VII, от 14.04.2022 № 124-VII, от 29.06.2022 № 171-VII, от 24.08.2022 № 183-VII, от 26.10.2022 №226-VII)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</si>
</sst>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?"/>
  </numFmts>
  <fonts count="8" x14ac:knownFonts="1">
    <font>
      <sz val="10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b/>
      <sz val="12"/>
      <name val="Times New Roman"/>
      <family val="1"/>
      <charset val="204"/>
    </font>
    <font>
      <b/>
      <sz val="12"/>
      <name val="Arial"/>
      <family val="2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29">
    <xf numFmtId="0" fontId="0" fillId="0" borderId="0" xfId="0"/>
    <xf numFmtId="0" fontId="4" fillId="0" borderId="0" xfId="2" applyFont="1" applyAlignment="1">
      <alignment horizontal="center" vertical="center"/>
    </xf>
    <xf numFmtId="49" fontId="5" fillId="0" borderId="1" xfId="2" applyNumberFormat="1" applyFont="1" applyFill="1" applyBorder="1" applyAlignment="1" applyProtection="1">
      <alignment horizontal="center" vertical="center" wrapText="1"/>
    </xf>
    <xf numFmtId="0" fontId="5" fillId="0" borderId="1" xfId="2" applyFont="1" applyFill="1" applyBorder="1" applyAlignment="1">
      <alignment horizontal="left" vertical="center" wrapText="1"/>
    </xf>
    <xf numFmtId="49" fontId="3" fillId="0" borderId="1" xfId="2" applyNumberFormat="1" applyFont="1" applyFill="1" applyBorder="1" applyAlignment="1" applyProtection="1">
      <alignment horizontal="center" vertical="center" wrapText="1"/>
    </xf>
    <xf numFmtId="49" fontId="3" fillId="0" borderId="1" xfId="2" applyNumberFormat="1" applyFont="1" applyFill="1" applyBorder="1" applyAlignment="1" applyProtection="1">
      <alignment horizontal="left" vertical="center" wrapText="1"/>
    </xf>
    <xf numFmtId="164" fontId="3" fillId="0" borderId="1" xfId="2" applyNumberFormat="1" applyFont="1" applyFill="1" applyBorder="1" applyAlignment="1" applyProtection="1">
      <alignment horizontal="left" vertical="center" wrapText="1"/>
    </xf>
    <xf numFmtId="49" fontId="3" fillId="0" borderId="1" xfId="2" applyNumberFormat="1" applyFont="1" applyFill="1" applyBorder="1" applyAlignment="1">
      <alignment horizontal="left" vertical="center" wrapText="1"/>
    </xf>
    <xf numFmtId="0" fontId="4" fillId="0" borderId="0" xfId="2" applyFont="1" applyFill="1" applyAlignment="1">
      <alignment horizontal="center" vertical="center"/>
    </xf>
    <xf numFmtId="1" fontId="3" fillId="0" borderId="1" xfId="2" applyNumberFormat="1" applyFont="1" applyFill="1" applyBorder="1" applyAlignment="1">
      <alignment horizontal="left" vertical="center" wrapText="1"/>
    </xf>
    <xf numFmtId="0" fontId="3" fillId="0" borderId="1" xfId="2" applyFont="1" applyFill="1" applyBorder="1" applyAlignment="1">
      <alignment horizontal="left" vertical="center" wrapText="1"/>
    </xf>
    <xf numFmtId="1" fontId="5" fillId="0" borderId="1" xfId="2" applyNumberFormat="1" applyFont="1" applyFill="1" applyBorder="1" applyAlignment="1">
      <alignment horizontal="left" vertical="center" wrapText="1"/>
    </xf>
    <xf numFmtId="0" fontId="6" fillId="0" borderId="0" xfId="2" applyFont="1" applyFill="1" applyAlignment="1">
      <alignment horizontal="center" vertical="center"/>
    </xf>
    <xf numFmtId="0" fontId="3" fillId="0" borderId="1" xfId="1" applyFont="1" applyFill="1" applyBorder="1" applyAlignment="1">
      <alignment horizontal="left" vertical="center" wrapText="1"/>
    </xf>
    <xf numFmtId="49" fontId="5" fillId="0" borderId="1" xfId="2" applyNumberFormat="1" applyFont="1" applyFill="1" applyBorder="1" applyAlignment="1" applyProtection="1">
      <alignment horizontal="left" vertical="center" wrapText="1"/>
    </xf>
    <xf numFmtId="49" fontId="5" fillId="0" borderId="1" xfId="2" applyNumberFormat="1" applyFont="1" applyFill="1" applyBorder="1" applyAlignment="1" applyProtection="1">
      <alignment horizontal="center" vertical="center"/>
    </xf>
    <xf numFmtId="0" fontId="3" fillId="0" borderId="0" xfId="2" applyFont="1" applyFill="1" applyAlignment="1">
      <alignment horizontal="center" vertical="center"/>
    </xf>
    <xf numFmtId="3" fontId="5" fillId="0" borderId="1" xfId="2" applyNumberFormat="1" applyFont="1" applyFill="1" applyBorder="1" applyAlignment="1" applyProtection="1">
      <alignment horizontal="center" vertical="center" wrapText="1"/>
    </xf>
    <xf numFmtId="3" fontId="3" fillId="0" borderId="1" xfId="2" applyNumberFormat="1" applyFont="1" applyFill="1" applyBorder="1" applyAlignment="1" applyProtection="1">
      <alignment horizontal="center" vertical="center" wrapText="1"/>
    </xf>
    <xf numFmtId="0" fontId="3" fillId="0" borderId="0" xfId="2" applyFont="1" applyFill="1" applyAlignment="1">
      <alignment horizontal="left" vertical="center"/>
    </xf>
    <xf numFmtId="0" fontId="3" fillId="0" borderId="0" xfId="2" applyFont="1" applyFill="1" applyBorder="1" applyAlignment="1" applyProtection="1">
      <alignment horizontal="right" vertical="center"/>
    </xf>
    <xf numFmtId="0" fontId="3" fillId="0" borderId="1" xfId="2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0" xfId="2" applyFont="1" applyFill="1" applyAlignment="1">
      <alignment horizontal="right" vertical="center"/>
    </xf>
    <xf numFmtId="4" fontId="5" fillId="0" borderId="1" xfId="2" applyNumberFormat="1" applyFont="1" applyFill="1" applyBorder="1" applyAlignment="1" applyProtection="1">
      <alignment horizontal="center" vertical="center"/>
    </xf>
    <xf numFmtId="4" fontId="3" fillId="0" borderId="1" xfId="2" applyNumberFormat="1" applyFont="1" applyFill="1" applyBorder="1" applyAlignment="1" applyProtection="1">
      <alignment horizontal="center" vertical="center" wrapText="1"/>
    </xf>
    <xf numFmtId="4" fontId="5" fillId="0" borderId="1" xfId="2" applyNumberFormat="1" applyFont="1" applyFill="1" applyBorder="1" applyAlignment="1" applyProtection="1">
      <alignment horizontal="center" vertical="center" wrapText="1"/>
    </xf>
    <xf numFmtId="0" fontId="3" fillId="0" borderId="0" xfId="2" applyFont="1" applyFill="1" applyBorder="1" applyAlignment="1" applyProtection="1">
      <alignment horizontal="center" vertical="center" wrapText="1"/>
    </xf>
    <xf numFmtId="0" fontId="7" fillId="0" borderId="0" xfId="2" applyFont="1" applyFill="1" applyBorder="1" applyAlignment="1" applyProtection="1">
      <alignment horizontal="center" vertical="center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C83"/>
  <sheetViews>
    <sheetView showGridLines="0" tabSelected="1" zoomScale="90" zoomScaleNormal="90" workbookViewId="0">
      <pane xSplit="2" topLeftCell="C1" activePane="topRight" state="frozen"/>
      <selection pane="topRight" activeCell="D6" sqref="D6"/>
    </sheetView>
  </sheetViews>
  <sheetFormatPr defaultColWidth="9.140625" defaultRowHeight="12.75" customHeight="1" x14ac:dyDescent="0.2"/>
  <cols>
    <col min="1" max="1" width="30.140625" style="16" customWidth="1"/>
    <col min="2" max="2" width="81.85546875" style="19" customWidth="1"/>
    <col min="3" max="3" width="19.28515625" style="8" bestFit="1" customWidth="1"/>
    <col min="4" max="16384" width="9.140625" style="1"/>
  </cols>
  <sheetData>
    <row r="1" spans="1:3" ht="12.75" customHeight="1" x14ac:dyDescent="0.2">
      <c r="C1" s="20" t="s">
        <v>138</v>
      </c>
    </row>
    <row r="2" spans="1:3" ht="17.25" customHeight="1" x14ac:dyDescent="0.2">
      <c r="C2" s="20" t="s">
        <v>139</v>
      </c>
    </row>
    <row r="3" spans="1:3" ht="16.5" customHeight="1" x14ac:dyDescent="0.2">
      <c r="C3" s="20" t="s">
        <v>154</v>
      </c>
    </row>
    <row r="4" spans="1:3" ht="12.75" customHeight="1" x14ac:dyDescent="0.2">
      <c r="C4" s="20"/>
    </row>
    <row r="5" spans="1:3" ht="23.45" customHeight="1" x14ac:dyDescent="0.2">
      <c r="A5" s="28" t="s">
        <v>140</v>
      </c>
      <c r="B5" s="28"/>
      <c r="C5" s="28"/>
    </row>
    <row r="6" spans="1:3" ht="53.25" customHeight="1" x14ac:dyDescent="0.2">
      <c r="A6" s="27" t="s">
        <v>155</v>
      </c>
      <c r="B6" s="27"/>
      <c r="C6" s="27"/>
    </row>
    <row r="7" spans="1:3" ht="12.75" customHeight="1" x14ac:dyDescent="0.2">
      <c r="A7" s="27"/>
      <c r="B7" s="27"/>
      <c r="C7" s="23" t="s">
        <v>0</v>
      </c>
    </row>
    <row r="8" spans="1:3" ht="51" customHeight="1" x14ac:dyDescent="0.2">
      <c r="A8" s="21" t="s">
        <v>1</v>
      </c>
      <c r="B8" s="21" t="s">
        <v>2</v>
      </c>
      <c r="C8" s="22" t="s">
        <v>125</v>
      </c>
    </row>
    <row r="9" spans="1:3" ht="27.75" customHeight="1" x14ac:dyDescent="0.2">
      <c r="A9" s="2" t="s">
        <v>3</v>
      </c>
      <c r="B9" s="14" t="s">
        <v>4</v>
      </c>
      <c r="C9" s="17">
        <f>C10+C29</f>
        <v>4428326381</v>
      </c>
    </row>
    <row r="10" spans="1:3" ht="15.75" x14ac:dyDescent="0.2">
      <c r="A10" s="2"/>
      <c r="B10" s="3" t="s">
        <v>5</v>
      </c>
      <c r="C10" s="17">
        <f>C11+C12+C13+C17+C25</f>
        <v>3771689500</v>
      </c>
    </row>
    <row r="11" spans="1:3" ht="19.5" customHeight="1" x14ac:dyDescent="0.2">
      <c r="A11" s="4" t="s">
        <v>6</v>
      </c>
      <c r="B11" s="5" t="s">
        <v>57</v>
      </c>
      <c r="C11" s="18">
        <f>2180051800+882268300</f>
        <v>3062320100</v>
      </c>
    </row>
    <row r="12" spans="1:3" ht="33.75" customHeight="1" x14ac:dyDescent="0.2">
      <c r="A12" s="4" t="s">
        <v>106</v>
      </c>
      <c r="B12" s="7" t="s">
        <v>104</v>
      </c>
      <c r="C12" s="18">
        <v>8192400</v>
      </c>
    </row>
    <row r="13" spans="1:3" ht="15.75" x14ac:dyDescent="0.2">
      <c r="A13" s="4" t="s">
        <v>7</v>
      </c>
      <c r="B13" s="7" t="s">
        <v>8</v>
      </c>
      <c r="C13" s="18">
        <f>C14+C15+C16</f>
        <v>484238600</v>
      </c>
    </row>
    <row r="14" spans="1:3" ht="21" customHeight="1" x14ac:dyDescent="0.2">
      <c r="A14" s="4" t="s">
        <v>9</v>
      </c>
      <c r="B14" s="5" t="s">
        <v>58</v>
      </c>
      <c r="C14" s="18">
        <v>460000000</v>
      </c>
    </row>
    <row r="15" spans="1:3" s="8" customFormat="1" ht="15.75" x14ac:dyDescent="0.2">
      <c r="A15" s="4" t="s">
        <v>105</v>
      </c>
      <c r="B15" s="5" t="s">
        <v>59</v>
      </c>
      <c r="C15" s="18">
        <v>1238600</v>
      </c>
    </row>
    <row r="16" spans="1:3" s="8" customFormat="1" ht="31.5" x14ac:dyDescent="0.2">
      <c r="A16" s="4" t="s">
        <v>60</v>
      </c>
      <c r="B16" s="5" t="s">
        <v>61</v>
      </c>
      <c r="C16" s="18">
        <v>23000000</v>
      </c>
    </row>
    <row r="17" spans="1:3" s="8" customFormat="1" ht="15.75" customHeight="1" x14ac:dyDescent="0.2">
      <c r="A17" s="4" t="s">
        <v>10</v>
      </c>
      <c r="B17" s="9" t="s">
        <v>11</v>
      </c>
      <c r="C17" s="18">
        <f t="shared" ref="C17" si="0">C18+C22+C19</f>
        <v>193381200</v>
      </c>
    </row>
    <row r="18" spans="1:3" s="8" customFormat="1" ht="45.75" customHeight="1" x14ac:dyDescent="0.2">
      <c r="A18" s="4" t="s">
        <v>62</v>
      </c>
      <c r="B18" s="5" t="s">
        <v>63</v>
      </c>
      <c r="C18" s="18">
        <v>66611900</v>
      </c>
    </row>
    <row r="19" spans="1:3" s="8" customFormat="1" ht="21.75" customHeight="1" x14ac:dyDescent="0.2">
      <c r="A19" s="4" t="s">
        <v>12</v>
      </c>
      <c r="B19" s="5" t="s">
        <v>13</v>
      </c>
      <c r="C19" s="18">
        <f t="shared" ref="C19" si="1">C20+C21</f>
        <v>59000000</v>
      </c>
    </row>
    <row r="20" spans="1:3" s="8" customFormat="1" ht="21.75" customHeight="1" x14ac:dyDescent="0.2">
      <c r="A20" s="4" t="s">
        <v>64</v>
      </c>
      <c r="B20" s="5" t="s">
        <v>65</v>
      </c>
      <c r="C20" s="18">
        <v>25000000</v>
      </c>
    </row>
    <row r="21" spans="1:3" s="8" customFormat="1" ht="21.75" customHeight="1" x14ac:dyDescent="0.2">
      <c r="A21" s="4" t="s">
        <v>66</v>
      </c>
      <c r="B21" s="5" t="s">
        <v>67</v>
      </c>
      <c r="C21" s="18">
        <v>34000000</v>
      </c>
    </row>
    <row r="22" spans="1:3" s="8" customFormat="1" ht="15.75" customHeight="1" x14ac:dyDescent="0.2">
      <c r="A22" s="4" t="s">
        <v>14</v>
      </c>
      <c r="B22" s="5" t="s">
        <v>15</v>
      </c>
      <c r="C22" s="18">
        <f t="shared" ref="C22" si="2">C23+C24</f>
        <v>67769300</v>
      </c>
    </row>
    <row r="23" spans="1:3" s="8" customFormat="1" ht="31.5" x14ac:dyDescent="0.2">
      <c r="A23" s="4" t="s">
        <v>16</v>
      </c>
      <c r="B23" s="5" t="s">
        <v>17</v>
      </c>
      <c r="C23" s="18">
        <v>53416000</v>
      </c>
    </row>
    <row r="24" spans="1:3" s="8" customFormat="1" ht="31.5" x14ac:dyDescent="0.2">
      <c r="A24" s="4" t="s">
        <v>18</v>
      </c>
      <c r="B24" s="5" t="s">
        <v>19</v>
      </c>
      <c r="C24" s="18">
        <v>14353300</v>
      </c>
    </row>
    <row r="25" spans="1:3" s="8" customFormat="1" ht="15.75" customHeight="1" x14ac:dyDescent="0.2">
      <c r="A25" s="4" t="s">
        <v>20</v>
      </c>
      <c r="B25" s="10" t="s">
        <v>21</v>
      </c>
      <c r="C25" s="18">
        <f>C26+C27+C28</f>
        <v>23557200</v>
      </c>
    </row>
    <row r="26" spans="1:3" s="8" customFormat="1" ht="47.25" x14ac:dyDescent="0.2">
      <c r="A26" s="4" t="s">
        <v>68</v>
      </c>
      <c r="B26" s="5" t="s">
        <v>69</v>
      </c>
      <c r="C26" s="18">
        <v>23432200</v>
      </c>
    </row>
    <row r="27" spans="1:3" s="8" customFormat="1" ht="63.75" customHeight="1" x14ac:dyDescent="0.2">
      <c r="A27" s="4" t="s">
        <v>70</v>
      </c>
      <c r="B27" s="5" t="s">
        <v>71</v>
      </c>
      <c r="C27" s="18">
        <v>115000</v>
      </c>
    </row>
    <row r="28" spans="1:3" s="8" customFormat="1" ht="38.25" customHeight="1" x14ac:dyDescent="0.2">
      <c r="A28" s="4" t="s">
        <v>142</v>
      </c>
      <c r="B28" s="5" t="s">
        <v>141</v>
      </c>
      <c r="C28" s="18">
        <v>10000</v>
      </c>
    </row>
    <row r="29" spans="1:3" s="12" customFormat="1" ht="15.75" x14ac:dyDescent="0.2">
      <c r="A29" s="2"/>
      <c r="B29" s="11" t="s">
        <v>22</v>
      </c>
      <c r="C29" s="17">
        <f>C30+C39+C41+C44+C48+C70</f>
        <v>656636881</v>
      </c>
    </row>
    <row r="30" spans="1:3" s="8" customFormat="1" ht="31.5" x14ac:dyDescent="0.2">
      <c r="A30" s="4" t="s">
        <v>23</v>
      </c>
      <c r="B30" s="9" t="s">
        <v>24</v>
      </c>
      <c r="C30" s="18">
        <f>SUM(C31:C38)</f>
        <v>463510811</v>
      </c>
    </row>
    <row r="31" spans="1:3" s="8" customFormat="1" ht="50.25" customHeight="1" x14ac:dyDescent="0.2">
      <c r="A31" s="4" t="s">
        <v>72</v>
      </c>
      <c r="B31" s="5" t="s">
        <v>73</v>
      </c>
      <c r="C31" s="18">
        <f>3507000-3163500</f>
        <v>343500</v>
      </c>
    </row>
    <row r="32" spans="1:3" s="8" customFormat="1" ht="64.5" customHeight="1" x14ac:dyDescent="0.2">
      <c r="A32" s="4" t="s">
        <v>25</v>
      </c>
      <c r="B32" s="6" t="s">
        <v>26</v>
      </c>
      <c r="C32" s="18">
        <f>306030000+100000000</f>
        <v>406030000</v>
      </c>
    </row>
    <row r="33" spans="1:3" s="8" customFormat="1" ht="63" customHeight="1" x14ac:dyDescent="0.2">
      <c r="A33" s="4" t="s">
        <v>27</v>
      </c>
      <c r="B33" s="5" t="s">
        <v>28</v>
      </c>
      <c r="C33" s="18">
        <f>674200+66800</f>
        <v>741000</v>
      </c>
    </row>
    <row r="34" spans="1:3" s="8" customFormat="1" ht="65.25" customHeight="1" x14ac:dyDescent="0.2">
      <c r="A34" s="4" t="s">
        <v>29</v>
      </c>
      <c r="B34" s="5" t="s">
        <v>30</v>
      </c>
      <c r="C34" s="18">
        <f>18248+200047</f>
        <v>218295</v>
      </c>
    </row>
    <row r="35" spans="1:3" s="8" customFormat="1" ht="31.5" x14ac:dyDescent="0.2">
      <c r="A35" s="4" t="s">
        <v>31</v>
      </c>
      <c r="B35" s="5" t="s">
        <v>32</v>
      </c>
      <c r="C35" s="18">
        <v>50900000</v>
      </c>
    </row>
    <row r="36" spans="1:3" s="8" customFormat="1" ht="47.25" x14ac:dyDescent="0.2">
      <c r="A36" s="4" t="s">
        <v>74</v>
      </c>
      <c r="B36" s="5" t="s">
        <v>75</v>
      </c>
      <c r="C36" s="18">
        <f>289500-227750</f>
        <v>61750</v>
      </c>
    </row>
    <row r="37" spans="1:3" s="8" customFormat="1" ht="63" x14ac:dyDescent="0.2">
      <c r="A37" s="4" t="s">
        <v>76</v>
      </c>
      <c r="B37" s="5" t="s">
        <v>77</v>
      </c>
      <c r="C37" s="18">
        <v>4000000</v>
      </c>
    </row>
    <row r="38" spans="1:3" s="8" customFormat="1" ht="78.75" x14ac:dyDescent="0.2">
      <c r="A38" s="4" t="s">
        <v>143</v>
      </c>
      <c r="B38" s="5" t="s">
        <v>144</v>
      </c>
      <c r="C38" s="18">
        <v>1216266</v>
      </c>
    </row>
    <row r="39" spans="1:3" s="8" customFormat="1" ht="28.5" customHeight="1" x14ac:dyDescent="0.2">
      <c r="A39" s="4" t="s">
        <v>33</v>
      </c>
      <c r="B39" s="9" t="s">
        <v>34</v>
      </c>
      <c r="C39" s="18">
        <f t="shared" ref="C39" si="3">C40</f>
        <v>12229472</v>
      </c>
    </row>
    <row r="40" spans="1:3" s="8" customFormat="1" ht="25.5" customHeight="1" x14ac:dyDescent="0.2">
      <c r="A40" s="4" t="s">
        <v>35</v>
      </c>
      <c r="B40" s="5" t="s">
        <v>36</v>
      </c>
      <c r="C40" s="18">
        <v>12229472</v>
      </c>
    </row>
    <row r="41" spans="1:3" s="8" customFormat="1" ht="32.25" customHeight="1" x14ac:dyDescent="0.2">
      <c r="A41" s="4" t="s">
        <v>78</v>
      </c>
      <c r="B41" s="9" t="s">
        <v>124</v>
      </c>
      <c r="C41" s="18">
        <f t="shared" ref="C41" si="4">C42+C43</f>
        <v>11407338</v>
      </c>
    </row>
    <row r="42" spans="1:3" s="8" customFormat="1" ht="31.5" x14ac:dyDescent="0.2">
      <c r="A42" s="4" t="s">
        <v>79</v>
      </c>
      <c r="B42" s="5" t="s">
        <v>147</v>
      </c>
      <c r="C42" s="18">
        <f>6624900+1500000</f>
        <v>8124900</v>
      </c>
    </row>
    <row r="43" spans="1:3" s="8" customFormat="1" ht="15.75" x14ac:dyDescent="0.2">
      <c r="A43" s="4" t="s">
        <v>80</v>
      </c>
      <c r="B43" s="5" t="s">
        <v>148</v>
      </c>
      <c r="C43" s="18">
        <f>2735390+547048</f>
        <v>3282438</v>
      </c>
    </row>
    <row r="44" spans="1:3" s="8" customFormat="1" ht="15.75" x14ac:dyDescent="0.2">
      <c r="A44" s="4" t="s">
        <v>37</v>
      </c>
      <c r="B44" s="9" t="s">
        <v>38</v>
      </c>
      <c r="C44" s="18">
        <f t="shared" ref="C44" si="5">SUM(C45:C47)</f>
        <v>93389171</v>
      </c>
    </row>
    <row r="45" spans="1:3" s="8" customFormat="1" ht="15.75" x14ac:dyDescent="0.2">
      <c r="A45" s="4" t="s">
        <v>81</v>
      </c>
      <c r="B45" s="5" t="s">
        <v>82</v>
      </c>
      <c r="C45" s="18">
        <f>25430000+14000000</f>
        <v>39430000</v>
      </c>
    </row>
    <row r="46" spans="1:3" s="8" customFormat="1" ht="63" x14ac:dyDescent="0.2">
      <c r="A46" s="4" t="s">
        <v>107</v>
      </c>
      <c r="B46" s="6" t="s">
        <v>108</v>
      </c>
      <c r="C46" s="18">
        <f>46858199-5108900+109872</f>
        <v>41859171</v>
      </c>
    </row>
    <row r="47" spans="1:3" s="8" customFormat="1" ht="31.5" x14ac:dyDescent="0.2">
      <c r="A47" s="4" t="s">
        <v>83</v>
      </c>
      <c r="B47" s="5" t="s">
        <v>84</v>
      </c>
      <c r="C47" s="18">
        <f>8700000+3400000</f>
        <v>12100000</v>
      </c>
    </row>
    <row r="48" spans="1:3" s="8" customFormat="1" ht="15.75" customHeight="1" x14ac:dyDescent="0.2">
      <c r="A48" s="4" t="s">
        <v>39</v>
      </c>
      <c r="B48" s="9" t="s">
        <v>40</v>
      </c>
      <c r="C48" s="18">
        <f>SUM(C49:C69)</f>
        <v>75307249</v>
      </c>
    </row>
    <row r="49" spans="1:3" s="8" customFormat="1" ht="63" x14ac:dyDescent="0.2">
      <c r="A49" s="4" t="s">
        <v>85</v>
      </c>
      <c r="B49" s="5" t="s">
        <v>109</v>
      </c>
      <c r="C49" s="18">
        <v>11500</v>
      </c>
    </row>
    <row r="50" spans="1:3" s="8" customFormat="1" ht="86.25" customHeight="1" x14ac:dyDescent="0.2">
      <c r="A50" s="4" t="s">
        <v>86</v>
      </c>
      <c r="B50" s="5" t="s">
        <v>110</v>
      </c>
      <c r="C50" s="18">
        <v>109600</v>
      </c>
    </row>
    <row r="51" spans="1:3" s="8" customFormat="1" ht="63" x14ac:dyDescent="0.2">
      <c r="A51" s="4" t="s">
        <v>87</v>
      </c>
      <c r="B51" s="5" t="s">
        <v>111</v>
      </c>
      <c r="C51" s="18">
        <v>1800</v>
      </c>
    </row>
    <row r="52" spans="1:3" s="8" customFormat="1" ht="78.75" x14ac:dyDescent="0.2">
      <c r="A52" s="4" t="s">
        <v>126</v>
      </c>
      <c r="B52" s="5" t="s">
        <v>131</v>
      </c>
      <c r="C52" s="18">
        <v>289000</v>
      </c>
    </row>
    <row r="53" spans="1:3" s="8" customFormat="1" ht="78.75" x14ac:dyDescent="0.2">
      <c r="A53" s="4" t="s">
        <v>129</v>
      </c>
      <c r="B53" s="5" t="s">
        <v>132</v>
      </c>
      <c r="C53" s="18">
        <v>4000</v>
      </c>
    </row>
    <row r="54" spans="1:3" s="8" customFormat="1" ht="83.25" customHeight="1" x14ac:dyDescent="0.2">
      <c r="A54" s="4" t="s">
        <v>88</v>
      </c>
      <c r="B54" s="5" t="s">
        <v>89</v>
      </c>
      <c r="C54" s="18">
        <f>1600000+8650</f>
        <v>1608650</v>
      </c>
    </row>
    <row r="55" spans="1:3" s="8" customFormat="1" ht="83.25" customHeight="1" x14ac:dyDescent="0.2">
      <c r="A55" s="4" t="s">
        <v>128</v>
      </c>
      <c r="B55" s="5" t="s">
        <v>133</v>
      </c>
      <c r="C55" s="18">
        <v>50000</v>
      </c>
    </row>
    <row r="56" spans="1:3" s="8" customFormat="1" ht="99.75" customHeight="1" x14ac:dyDescent="0.2">
      <c r="A56" s="4" t="s">
        <v>127</v>
      </c>
      <c r="B56" s="5" t="s">
        <v>134</v>
      </c>
      <c r="C56" s="18">
        <v>75000</v>
      </c>
    </row>
    <row r="57" spans="1:3" s="8" customFormat="1" ht="78.75" x14ac:dyDescent="0.2">
      <c r="A57" s="4" t="s">
        <v>90</v>
      </c>
      <c r="B57" s="5" t="s">
        <v>91</v>
      </c>
      <c r="C57" s="18">
        <v>482900</v>
      </c>
    </row>
    <row r="58" spans="1:3" s="8" customFormat="1" ht="94.5" x14ac:dyDescent="0.2">
      <c r="A58" s="4" t="s">
        <v>92</v>
      </c>
      <c r="B58" s="5" t="s">
        <v>136</v>
      </c>
      <c r="C58" s="18">
        <v>58000</v>
      </c>
    </row>
    <row r="59" spans="1:3" s="8" customFormat="1" ht="94.5" x14ac:dyDescent="0.2">
      <c r="A59" s="4" t="s">
        <v>93</v>
      </c>
      <c r="B59" s="5" t="s">
        <v>137</v>
      </c>
      <c r="C59" s="18">
        <f>80000+10000</f>
        <v>90000</v>
      </c>
    </row>
    <row r="60" spans="1:3" s="8" customFormat="1" ht="73.5" customHeight="1" x14ac:dyDescent="0.2">
      <c r="A60" s="4" t="s">
        <v>94</v>
      </c>
      <c r="B60" s="5" t="s">
        <v>95</v>
      </c>
      <c r="C60" s="18">
        <f>53000+50000</f>
        <v>103000</v>
      </c>
    </row>
    <row r="61" spans="1:3" s="8" customFormat="1" ht="94.5" x14ac:dyDescent="0.2">
      <c r="A61" s="4" t="s">
        <v>96</v>
      </c>
      <c r="B61" s="5" t="s">
        <v>97</v>
      </c>
      <c r="C61" s="18">
        <v>17500</v>
      </c>
    </row>
    <row r="62" spans="1:3" s="8" customFormat="1" ht="78.75" x14ac:dyDescent="0.2">
      <c r="A62" s="4" t="s">
        <v>98</v>
      </c>
      <c r="B62" s="5" t="s">
        <v>99</v>
      </c>
      <c r="C62" s="18">
        <v>13500</v>
      </c>
    </row>
    <row r="63" spans="1:3" s="8" customFormat="1" ht="63" x14ac:dyDescent="0.2">
      <c r="A63" s="4" t="s">
        <v>100</v>
      </c>
      <c r="B63" s="5" t="s">
        <v>101</v>
      </c>
      <c r="C63" s="18">
        <f>100000+1007300</f>
        <v>1107300</v>
      </c>
    </row>
    <row r="64" spans="1:3" s="8" customFormat="1" ht="78.75" x14ac:dyDescent="0.2">
      <c r="A64" s="4" t="s">
        <v>102</v>
      </c>
      <c r="B64" s="5" t="s">
        <v>103</v>
      </c>
      <c r="C64" s="18">
        <f>4267700+17000</f>
        <v>4284700</v>
      </c>
    </row>
    <row r="65" spans="1:3" s="8" customFormat="1" ht="47.25" x14ac:dyDescent="0.2">
      <c r="A65" s="4" t="s">
        <v>43</v>
      </c>
      <c r="B65" s="13" t="s">
        <v>44</v>
      </c>
      <c r="C65" s="18">
        <v>451000</v>
      </c>
    </row>
    <row r="66" spans="1:3" s="8" customFormat="1" ht="69.75" customHeight="1" x14ac:dyDescent="0.2">
      <c r="A66" s="4" t="s">
        <v>45</v>
      </c>
      <c r="B66" s="13" t="s">
        <v>46</v>
      </c>
      <c r="C66" s="18">
        <f>1008264+373047</f>
        <v>1381311</v>
      </c>
    </row>
    <row r="67" spans="1:3" s="8" customFormat="1" ht="63" x14ac:dyDescent="0.2">
      <c r="A67" s="4" t="s">
        <v>47</v>
      </c>
      <c r="B67" s="13" t="s">
        <v>48</v>
      </c>
      <c r="C67" s="18">
        <f>54743800+147+43+1419300</f>
        <v>56163290</v>
      </c>
    </row>
    <row r="68" spans="1:3" s="8" customFormat="1" ht="49.5" customHeight="1" x14ac:dyDescent="0.2">
      <c r="A68" s="4" t="s">
        <v>130</v>
      </c>
      <c r="B68" s="13" t="s">
        <v>135</v>
      </c>
      <c r="C68" s="18">
        <v>5198</v>
      </c>
    </row>
    <row r="69" spans="1:3" s="8" customFormat="1" ht="47.25" x14ac:dyDescent="0.2">
      <c r="A69" s="4" t="s">
        <v>41</v>
      </c>
      <c r="B69" s="5" t="s">
        <v>42</v>
      </c>
      <c r="C69" s="18">
        <v>9000000</v>
      </c>
    </row>
    <row r="70" spans="1:3" s="8" customFormat="1" ht="15.75" x14ac:dyDescent="0.2">
      <c r="A70" s="4" t="s">
        <v>118</v>
      </c>
      <c r="B70" s="5" t="s">
        <v>119</v>
      </c>
      <c r="C70" s="18">
        <f t="shared" ref="C70" si="6">C71+C72</f>
        <v>792840</v>
      </c>
    </row>
    <row r="71" spans="1:3" s="8" customFormat="1" ht="15.75" hidden="1" x14ac:dyDescent="0.2">
      <c r="A71" s="4" t="s">
        <v>120</v>
      </c>
      <c r="B71" s="5" t="s">
        <v>121</v>
      </c>
      <c r="C71" s="18"/>
    </row>
    <row r="72" spans="1:3" s="8" customFormat="1" ht="15.75" x14ac:dyDescent="0.2">
      <c r="A72" s="4" t="s">
        <v>122</v>
      </c>
      <c r="B72" s="5" t="s">
        <v>123</v>
      </c>
      <c r="C72" s="18">
        <f>682840+100000+10000</f>
        <v>792840</v>
      </c>
    </row>
    <row r="73" spans="1:3" ht="15.75" x14ac:dyDescent="0.2">
      <c r="A73" s="2" t="s">
        <v>49</v>
      </c>
      <c r="B73" s="14" t="s">
        <v>50</v>
      </c>
      <c r="C73" s="26">
        <f>C74+C82+C79+C81+C80</f>
        <v>7433213725.8600006</v>
      </c>
    </row>
    <row r="74" spans="1:3" ht="31.5" x14ac:dyDescent="0.2">
      <c r="A74" s="4" t="s">
        <v>51</v>
      </c>
      <c r="B74" s="10" t="s">
        <v>149</v>
      </c>
      <c r="C74" s="25">
        <f>C76+C77+C78+C75</f>
        <v>7557416154.8600006</v>
      </c>
    </row>
    <row r="75" spans="1:3" ht="15.75" x14ac:dyDescent="0.2">
      <c r="A75" s="4" t="s">
        <v>112</v>
      </c>
      <c r="B75" s="5" t="s">
        <v>52</v>
      </c>
      <c r="C75" s="18">
        <f>120004800+144550000</f>
        <v>264554800</v>
      </c>
    </row>
    <row r="76" spans="1:3" ht="31.5" x14ac:dyDescent="0.2">
      <c r="A76" s="4" t="s">
        <v>113</v>
      </c>
      <c r="B76" s="5" t="s">
        <v>53</v>
      </c>
      <c r="C76" s="25">
        <f>3497742101.86+4032000-4091900-6795700</f>
        <v>3490886501.8600001</v>
      </c>
    </row>
    <row r="77" spans="1:3" ht="15.75" x14ac:dyDescent="0.2">
      <c r="A77" s="4" t="s">
        <v>114</v>
      </c>
      <c r="B77" s="5" t="s">
        <v>54</v>
      </c>
      <c r="C77" s="18">
        <f>3732511200-37100+342500+1969500-6101700-4507600+9700+886270+1083230-25000000-11804300</f>
        <v>3689351700</v>
      </c>
    </row>
    <row r="78" spans="1:3" ht="15.75" x14ac:dyDescent="0.2">
      <c r="A78" s="4" t="s">
        <v>115</v>
      </c>
      <c r="B78" s="5" t="s">
        <v>55</v>
      </c>
      <c r="C78" s="18">
        <f>112467400+155753</f>
        <v>112623153</v>
      </c>
    </row>
    <row r="79" spans="1:3" ht="31.5" x14ac:dyDescent="0.2">
      <c r="A79" s="4" t="s">
        <v>146</v>
      </c>
      <c r="B79" s="5" t="s">
        <v>145</v>
      </c>
      <c r="C79" s="18">
        <v>-24110946</v>
      </c>
    </row>
    <row r="80" spans="1:3" ht="31.5" x14ac:dyDescent="0.2">
      <c r="A80" s="4" t="s">
        <v>152</v>
      </c>
      <c r="B80" s="5" t="s">
        <v>153</v>
      </c>
      <c r="C80" s="18">
        <v>1500</v>
      </c>
    </row>
    <row r="81" spans="1:3" ht="31.5" x14ac:dyDescent="0.2">
      <c r="A81" s="4" t="s">
        <v>150</v>
      </c>
      <c r="B81" s="5" t="s">
        <v>151</v>
      </c>
      <c r="C81" s="18">
        <v>492212</v>
      </c>
    </row>
    <row r="82" spans="1:3" ht="31.5" x14ac:dyDescent="0.2">
      <c r="A82" s="4" t="s">
        <v>116</v>
      </c>
      <c r="B82" s="5" t="s">
        <v>117</v>
      </c>
      <c r="C82" s="18">
        <f>-100092983-492212</f>
        <v>-100585195</v>
      </c>
    </row>
    <row r="83" spans="1:3" ht="15.75" x14ac:dyDescent="0.2">
      <c r="A83" s="15"/>
      <c r="B83" s="11" t="s">
        <v>56</v>
      </c>
      <c r="C83" s="24">
        <f>C9+C73</f>
        <v>11861540106.860001</v>
      </c>
    </row>
  </sheetData>
  <mergeCells count="3">
    <mergeCell ref="A6:C6"/>
    <mergeCell ref="A7:B7"/>
    <mergeCell ref="A5:C5"/>
  </mergeCells>
  <pageMargins left="1.1811023622047245" right="0.39370078740157483" top="0.78740157480314965" bottom="0.78740157480314965" header="0.31496062992125984" footer="0.31496062992125984"/>
  <pageSetup paperSize="9" scale="65" fitToHeight="3" orientation="portrait" r:id="rId1"/>
  <headerFooter alignWithMargins="0"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№1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KolesnikovaEV</cp:lastModifiedBy>
  <cp:lastPrinted>2022-08-04T11:33:34Z</cp:lastPrinted>
  <dcterms:created xsi:type="dcterms:W3CDTF">2019-11-01T04:08:00Z</dcterms:created>
  <dcterms:modified xsi:type="dcterms:W3CDTF">2022-10-28T04:39:42Z</dcterms:modified>
</cp:coreProperties>
</file>