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0" yWindow="0" windowWidth="28800" windowHeight="11730" activeTab="0"/>
  </bookViews>
  <sheets>
    <sheet name="муниципальные" sheetId="33" r:id="rId1"/>
    <sheet name="ведомственная" sheetId="36" state="hidden" r:id="rId2"/>
    <sheet name="АИП" sheetId="37" state="hidden" r:id="rId3"/>
  </sheets>
  <externalReferences>
    <externalReference r:id="rId6"/>
  </externalReferences>
  <definedNames>
    <definedName name="для">#REF!</definedName>
    <definedName name="копия">#REF!</definedName>
    <definedName name="_xlnm.Print_Area" localSheetId="0">'муниципальные'!$A$1:$Z$16</definedName>
    <definedName name="_xlnm.Print_Titles" localSheetId="0">'муниципальные'!$2:$3</definedName>
  </definedNames>
  <calcPr calcId="162913"/>
</workbook>
</file>

<file path=xl/sharedStrings.xml><?xml version="1.0" encoding="utf-8"?>
<sst xmlns="http://schemas.openxmlformats.org/spreadsheetml/2006/main" count="190" uniqueCount="102">
  <si>
    <t>№ п/п</t>
  </si>
  <si>
    <t>Наименование программы</t>
  </si>
  <si>
    <t>Запланированные мероприятия</t>
  </si>
  <si>
    <t>ДЖКХ</t>
  </si>
  <si>
    <t>ДОиМП</t>
  </si>
  <si>
    <t>КФКиС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</si>
  <si>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</si>
  <si>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</si>
  <si>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</si>
  <si>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</si>
  <si>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</si>
  <si>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</si>
  <si>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</si>
  <si>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</si>
  <si>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</si>
  <si>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ДДА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</si>
  <si>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</si>
  <si>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</si>
  <si>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</si>
  <si>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</si>
  <si>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</si>
  <si>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</si>
  <si>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</si>
  <si>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Подпрограмма "Профилактика правонарушений"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</si>
  <si>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</si>
  <si>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</si>
  <si>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</si>
  <si>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</si>
  <si>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</si>
  <si>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</si>
  <si>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</si>
  <si>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</si>
  <si>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</si>
  <si>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9.1</t>
  </si>
  <si>
    <t>9.1.2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</si>
  <si>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</si>
  <si>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</si>
  <si>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</si>
  <si>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</si>
  <si>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</si>
  <si>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</si>
  <si>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</si>
  <si>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</si>
  <si>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</si>
  <si>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</si>
  <si>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</si>
  <si>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</si>
  <si>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</si>
  <si>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</si>
  <si>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</si>
  <si>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</si>
  <si>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</si>
  <si>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Создание условий для деятельности народных дружин</t>
  </si>
  <si>
    <t>Станция обезжелезивания 7 мкр.57/7 реестр.№ 522074</t>
  </si>
  <si>
    <t>Причины низкого исполнения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</si>
  <si>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</si>
  <si>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</si>
  <si>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</si>
  <si>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</si>
  <si>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ДМИ</t>
  </si>
  <si>
    <t>ДГиЗО</t>
  </si>
  <si>
    <t>23</t>
  </si>
  <si>
    <t>9.1.1</t>
  </si>
  <si>
    <t>ККиТ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</si>
  <si>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</si>
  <si>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</si>
  <si>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</si>
  <si>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</si>
  <si>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</si>
  <si>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</si>
  <si>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</si>
  <si>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</si>
  <si>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</si>
  <si>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</si>
  <si>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</si>
  <si>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</si>
  <si>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</si>
  <si>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16</t>
  </si>
  <si>
    <t>17</t>
  </si>
  <si>
    <t>19</t>
  </si>
  <si>
    <t>Обеспечение функционирования и развития систем видеонаблюдения в сфере общественного порядка, приобретение, размещение систем контроля управления доступом, противотаранных устройств, шлагбаумов, информационных стендов в местах массового пребывания граждан, в наиболее криминогенных общественных местах и на улицах города</t>
  </si>
  <si>
    <t>Подпрограмма "Профилактика незаконного оборота потребления наркотических средств и психотропных веществ"</t>
  </si>
  <si>
    <t>9.2</t>
  </si>
  <si>
    <t>Участие в профилактических мероприятиях, акциях, проводимых субъектами профилактики</t>
  </si>
  <si>
    <t>9.2.1</t>
  </si>
  <si>
    <t>Профилактика правонарушений в сфере общественного порядка, профилактика незаконного оборота и потребления наркотических средств и психотропных веществ в городе Нефтеюганске</t>
  </si>
  <si>
    <t>ПЛАН на 2022 год                                                                                                                                          (рублей)</t>
  </si>
  <si>
    <t>% исполнения  к плану за 2022 год</t>
  </si>
  <si>
    <t>Проведение информационной антинаркотической политики, просветительских мероприятий</t>
  </si>
  <si>
    <t>Развитие и поддержка добровольческого (волонтерского) антинаркотического движения, в том числе немедицинского потребления наркотиков</t>
  </si>
  <si>
    <t>9.2.2</t>
  </si>
  <si>
    <t>9.2.3</t>
  </si>
  <si>
    <t>Информирование граждан о безопасности личного имущества (изготовление и тиражирование печатной продукции: памяток, буклетов, плакатов, листовок, баннеров)</t>
  </si>
  <si>
    <t>Приобретение нежилых помещений под размещение участковых пунктов полиции</t>
  </si>
  <si>
    <t>9.1.3</t>
  </si>
  <si>
    <t>9.1.4</t>
  </si>
  <si>
    <t xml:space="preserve">Экономия </t>
  </si>
  <si>
    <t>Под контракты</t>
  </si>
  <si>
    <t>ПЛАН за 9 месяцев 2022 года                                                                                                                                         (рублей)</t>
  </si>
  <si>
    <t>Освоение на 01.08.2022 года                                                                                                                                                (рублей)</t>
  </si>
  <si>
    <t>% исполнения к плану на 9 месяцев 2022 года</t>
  </si>
  <si>
    <t>Отчет об исполнении сетевого плана-графика по реализации программы "Профилактика правонарушений в сфере общественного порядка, профилактика незаконного оборота и потребления наркотических средств и психотропных веществ в городе Нефтеюганске" на 01.08.2022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</si>
</sst>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0.0"/>
    <numFmt numFmtId="166" formatCode="_(* #,##0.00_);_(* \(#,##0.00\);_(* &quot;-&quot;??_);_(@_)"/>
    <numFmt numFmtId="167" formatCode="_-* #,##0.00_р_._-;\-* #,##0.00_р_._-;_-* \-??_р_._-;_-@_-"/>
    <numFmt numFmtId="168" formatCode="#,##0.0"/>
  </numFmts>
  <fonts count="38">
    <font>
      <sz val="11"/>
      <color theme="1"/>
      <name val="Times New Roman"/>
      <family val="2"/>
      <scheme val="minor"/>
    </font>
    <font>
      <sz val="10"/>
      <name val="Arial"/>
      <family val="2"/>
    </font>
    <font>
      <sz val="14"/>
      <name val="Times New Roman"/>
      <family val="1"/>
      <scheme val="minor"/>
    </font>
    <font>
      <b/>
      <sz val="12"/>
      <name val="Times New Roman"/>
      <family val="1"/>
      <scheme val="minor"/>
    </font>
    <font>
      <sz val="10"/>
      <name val="Times New Roman"/>
      <family val="1"/>
    </font>
    <font>
      <sz val="10"/>
      <name val="Times New Roman"/>
      <family val="1"/>
      <scheme val="minor"/>
    </font>
    <font>
      <sz val="10"/>
      <color theme="1"/>
      <name val="Times New Roman"/>
      <family val="1"/>
      <scheme val="minor"/>
    </font>
    <font>
      <b/>
      <sz val="10"/>
      <name val="Times New Roman"/>
      <family val="1"/>
      <scheme val="minor"/>
    </font>
    <font>
      <b/>
      <sz val="10"/>
      <name val="Times New Roman"/>
      <family val="1"/>
    </font>
    <font>
      <sz val="14"/>
      <name val="Times New Roman"/>
      <family val="1"/>
    </font>
    <font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theme="10"/>
      <name val="Times New Roman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  <scheme val="minor"/>
    </font>
    <font>
      <sz val="11"/>
      <name val="Times New Roman"/>
      <family val="1"/>
      <scheme val="minor"/>
    </font>
    <font>
      <sz val="8"/>
      <name val="Times New Roman"/>
      <family val="1"/>
    </font>
    <font>
      <sz val="8"/>
      <name val="Times New Roman"/>
      <family val="1"/>
      <scheme val="minor"/>
    </font>
    <font>
      <sz val="8"/>
      <color theme="1"/>
      <name val="Times New Roman"/>
      <family val="1"/>
      <scheme val="minor"/>
    </font>
    <font>
      <sz val="10"/>
      <color rgb="FFFF0000"/>
      <name val="Times New Roman"/>
      <family val="1"/>
    </font>
    <font>
      <sz val="11"/>
      <color rgb="FFFF0000"/>
      <name val="Times New Roman"/>
      <family val="1"/>
      <scheme val="minor"/>
    </font>
    <font>
      <sz val="14"/>
      <color theme="1"/>
      <name val="Times New Roman"/>
      <family val="1"/>
      <scheme val="minor"/>
    </font>
    <font>
      <b/>
      <sz val="14"/>
      <color theme="1"/>
      <name val="Times New Roman"/>
      <family val="1"/>
      <scheme val="minor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1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164" fontId="0" fillId="0" borderId="0" applyFont="0" applyFill="0" applyBorder="0" applyAlignment="0" applyProtection="0"/>
    <xf numFmtId="0" fontId="10" fillId="0" borderId="0">
      <alignment/>
      <protection/>
    </xf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0" fillId="23" borderId="8" applyNumberFormat="0" applyAlignment="0" applyProtection="0"/>
    <xf numFmtId="9" fontId="1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66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10" fillId="0" borderId="0" applyFill="0" applyBorder="0" applyAlignment="0" applyProtection="0"/>
    <xf numFmtId="164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0" fillId="0" borderId="0" applyFont="0" applyFill="0" applyBorder="0" applyAlignment="0" applyProtection="0"/>
    <xf numFmtId="166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28" fillId="4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</cellStyleXfs>
  <cellXfs count="127">
    <xf numFmtId="0" fontId="0" fillId="0" borderId="0" xfId="0"/>
    <xf numFmtId="0" fontId="2" fillId="0" borderId="0" xfId="0" applyFont="1" applyFill="1" applyBorder="1"/>
    <xf numFmtId="0" fontId="2" fillId="0" borderId="0" xfId="0" applyFont="1" applyFill="1"/>
    <xf numFmtId="2" fontId="2" fillId="0" borderId="0" xfId="0" applyNumberFormat="1" applyFont="1" applyFill="1"/>
    <xf numFmtId="49" fontId="2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7" fillId="24" borderId="10" xfId="0" applyNumberFormat="1" applyFont="1" applyFill="1" applyBorder="1" applyAlignment="1">
      <alignment horizontal="center" vertical="center"/>
    </xf>
    <xf numFmtId="4" fontId="5" fillId="24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center" vertical="center" wrapText="1"/>
    </xf>
    <xf numFmtId="165" fontId="32" fillId="0" borderId="10" xfId="0" applyNumberFormat="1" applyFont="1" applyFill="1" applyBorder="1" applyAlignment="1">
      <alignment horizontal="center" vertical="center" wrapText="1"/>
    </xf>
    <xf numFmtId="168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168" fontId="4" fillId="0" borderId="10" xfId="0" applyNumberFormat="1" applyFont="1" applyFill="1" applyBorder="1" applyAlignment="1">
      <alignment horizontal="left" vertical="center" wrapText="1"/>
    </xf>
    <xf numFmtId="168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68" fontId="5" fillId="0" borderId="10" xfId="0" applyNumberFormat="1" applyFont="1" applyFill="1" applyBorder="1" applyAlignment="1">
      <alignment horizontal="center" vertical="center"/>
    </xf>
    <xf numFmtId="168" fontId="8" fillId="0" borderId="10" xfId="0" applyNumberFormat="1" applyFont="1" applyFill="1" applyBorder="1" applyAlignment="1">
      <alignment horizontal="center" vertical="center"/>
    </xf>
    <xf numFmtId="168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34" fillId="0" borderId="10" xfId="0" applyNumberFormat="1" applyFont="1" applyFill="1" applyBorder="1" applyAlignment="1">
      <alignment horizontal="center" vertical="center"/>
    </xf>
    <xf numFmtId="168" fontId="34" fillId="0" borderId="10" xfId="0" applyNumberFormat="1" applyFont="1" applyFill="1" applyBorder="1" applyAlignment="1">
      <alignment horizontal="center" vertical="center" wrapText="1"/>
    </xf>
    <xf numFmtId="0" fontId="35" fillId="0" borderId="0" xfId="0" applyFont="1"/>
    <xf numFmtId="0" fontId="30" fillId="0" borderId="0" xfId="0" applyFont="1"/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/>
    </xf>
    <xf numFmtId="2" fontId="9" fillId="0" borderId="10" xfId="0" applyNumberFormat="1" applyFont="1" applyFill="1" applyBorder="1" applyAlignment="1">
      <alignment horizontal="center" vertical="center" wrapText="1"/>
    </xf>
    <xf numFmtId="4" fontId="9" fillId="0" borderId="10" xfId="21" applyNumberFormat="1" applyFont="1" applyFill="1" applyBorder="1" applyAlignment="1">
      <alignment horizontal="center" vertical="center" wrapText="1"/>
    </xf>
    <xf numFmtId="4" fontId="2" fillId="0" borderId="0" xfId="21" applyNumberFormat="1" applyFont="1" applyFill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/>
    </xf>
    <xf numFmtId="4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/>
    <xf numFmtId="0" fontId="29" fillId="0" borderId="0" xfId="0" applyFont="1" applyFill="1" applyBorder="1"/>
    <xf numFmtId="0" fontId="29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21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49" fontId="9" fillId="0" borderId="10" xfId="21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9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vertical="top"/>
    </xf>
    <xf numFmtId="49" fontId="29" fillId="0" borderId="11" xfId="0" applyNumberFormat="1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vertical="top" wrapText="1"/>
    </xf>
    <xf numFmtId="0" fontId="37" fillId="0" borderId="0" xfId="0" applyFont="1" applyFill="1" applyBorder="1" applyAlignment="1">
      <alignment horizontal="justify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top" wrapText="1"/>
    </xf>
    <xf numFmtId="0" fontId="36" fillId="0" borderId="0" xfId="0" applyFont="1" applyFill="1" applyBorder="1" applyAlignment="1">
      <alignment horizontal="justify"/>
    </xf>
    <xf numFmtId="0" fontId="29" fillId="0" borderId="0" xfId="0" applyFont="1" applyFill="1" applyBorder="1" applyAlignment="1">
      <alignment wrapText="1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top" wrapText="1"/>
    </xf>
    <xf numFmtId="49" fontId="2" fillId="0" borderId="12" xfId="0" applyNumberFormat="1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vertical="center"/>
    </xf>
    <xf numFmtId="49" fontId="29" fillId="0" borderId="14" xfId="0" applyNumberFormat="1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wrapText="1"/>
    </xf>
    <xf numFmtId="165" fontId="2" fillId="0" borderId="15" xfId="0" applyNumberFormat="1" applyFont="1" applyFill="1" applyBorder="1" applyAlignment="1">
      <alignment horizontal="center" vertical="center" wrapText="1"/>
    </xf>
    <xf numFmtId="165" fontId="2" fillId="0" borderId="16" xfId="0" applyNumberFormat="1" applyFont="1" applyFill="1" applyBorder="1" applyAlignment="1">
      <alignment horizontal="center" vertical="center" wrapText="1"/>
    </xf>
    <xf numFmtId="165" fontId="2" fillId="0" borderId="17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0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4" fontId="9" fillId="0" borderId="15" xfId="21" applyNumberFormat="1" applyFont="1" applyFill="1" applyBorder="1" applyAlignment="1">
      <alignment horizontal="center" vertical="center" wrapText="1"/>
    </xf>
    <xf numFmtId="4" fontId="9" fillId="0" borderId="16" xfId="21" applyNumberFormat="1" applyFont="1" applyFill="1" applyBorder="1" applyAlignment="1">
      <alignment horizontal="center" vertical="center" wrapText="1"/>
    </xf>
    <xf numFmtId="4" fontId="9" fillId="0" borderId="17" xfId="21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49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5" fillId="0" borderId="18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2" fontId="32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left" vertical="center"/>
    </xf>
    <xf numFmtId="49" fontId="3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10" xfId="0" applyFont="1" applyFill="1" applyBorder="1" applyAlignment="1">
      <alignment horizontal="center" vertical="center" wrapText="1"/>
    </xf>
    <xf numFmtId="2" fontId="31" fillId="0" borderId="10" xfId="0" applyNumberFormat="1" applyFont="1" applyFill="1" applyBorder="1" applyAlignment="1">
      <alignment horizontal="center" vertical="center" wrapText="1"/>
    </xf>
    <xf numFmtId="2" fontId="31" fillId="0" borderId="15" xfId="0" applyNumberFormat="1" applyFont="1" applyFill="1" applyBorder="1" applyAlignment="1">
      <alignment horizontal="center" vertical="center" wrapText="1"/>
    </xf>
    <xf numFmtId="2" fontId="31" fillId="0" borderId="16" xfId="0" applyNumberFormat="1" applyFont="1" applyFill="1" applyBorder="1" applyAlignment="1">
      <alignment horizontal="center" vertical="center" wrapText="1"/>
    </xf>
    <xf numFmtId="2" fontId="31" fillId="0" borderId="17" xfId="0" applyNumberFormat="1" applyFont="1" applyFill="1" applyBorder="1" applyAlignment="1">
      <alignment horizontal="center" vertical="center" wrapText="1"/>
    </xf>
  </cellXfs>
  <cellStyles count="10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Финансовый" xfId="21"/>
    <cellStyle name="Обычный 3" xfId="22"/>
    <cellStyle name="20% - Акцент1 2" xfId="23"/>
    <cellStyle name="20% - Акцент2 2" xfId="24"/>
    <cellStyle name="20% - Акцент3 2" xfId="25"/>
    <cellStyle name="20% - Акцент4 2" xfId="26"/>
    <cellStyle name="20% - Акцент5 2" xfId="27"/>
    <cellStyle name="20% - Акцент6 2" xfId="28"/>
    <cellStyle name="40% - Акцент1 2" xfId="29"/>
    <cellStyle name="40% - Акцент2 2" xfId="30"/>
    <cellStyle name="40% - Акцент3 2" xfId="31"/>
    <cellStyle name="40% - Акцент4 2" xfId="32"/>
    <cellStyle name="40% - Акцент5 2" xfId="33"/>
    <cellStyle name="40% - Акцент6 2" xfId="34"/>
    <cellStyle name="60% - Акцент1 2" xfId="35"/>
    <cellStyle name="60% - Акцент2 2" xfId="36"/>
    <cellStyle name="60% - Акцент3 2" xfId="37"/>
    <cellStyle name="60% - Акцент4 2" xfId="38"/>
    <cellStyle name="60% - Акцент5 2" xfId="39"/>
    <cellStyle name="60% - Акцент6 2" xfId="40"/>
    <cellStyle name="Акцент1 2" xfId="41"/>
    <cellStyle name="Акцент2 2" xfId="42"/>
    <cellStyle name="Акцент3 2" xfId="43"/>
    <cellStyle name="Акцент4 2" xfId="44"/>
    <cellStyle name="Акцент5 2" xfId="45"/>
    <cellStyle name="Акцент6 2" xfId="46"/>
    <cellStyle name="Ввод  2" xfId="47"/>
    <cellStyle name="Вывод 2" xfId="48"/>
    <cellStyle name="Вычисление 2" xfId="49"/>
    <cellStyle name="Гиперссылка 2" xfId="50"/>
    <cellStyle name="Заголовок 1 2" xfId="51"/>
    <cellStyle name="Заголовок 2 2" xfId="52"/>
    <cellStyle name="Заголовок 3 2" xfId="53"/>
    <cellStyle name="Заголовок 4 2" xfId="54"/>
    <cellStyle name="Итог 2" xfId="55"/>
    <cellStyle name="Контрольная ячейка 2" xfId="56"/>
    <cellStyle name="Название 2" xfId="57"/>
    <cellStyle name="Нейтральный 2" xfId="58"/>
    <cellStyle name="Обычный 10" xfId="59"/>
    <cellStyle name="Обычный 12" xfId="60"/>
    <cellStyle name="Обычный 14" xfId="61"/>
    <cellStyle name="Обычный 16" xfId="62"/>
    <cellStyle name="Обычный 16 2" xfId="63"/>
    <cellStyle name="Обычный 17" xfId="64"/>
    <cellStyle name="Обычный 18" xfId="65"/>
    <cellStyle name="Обычный 2 2" xfId="66"/>
    <cellStyle name="Обычный 2 2 2" xfId="67"/>
    <cellStyle name="Обычный 2 2 3" xfId="68"/>
    <cellStyle name="Обычный 2 3" xfId="69"/>
    <cellStyle name="Обычный 2_2013-2015гг." xfId="70"/>
    <cellStyle name="Обычный 3 2" xfId="71"/>
    <cellStyle name="Обычный 3 2 2" xfId="72"/>
    <cellStyle name="Обычный 3 3" xfId="73"/>
    <cellStyle name="Обычный 30" xfId="74"/>
    <cellStyle name="Обычный 31" xfId="75"/>
    <cellStyle name="Обычный 34" xfId="76"/>
    <cellStyle name="Обычный 36" xfId="77"/>
    <cellStyle name="Обычный 4" xfId="78"/>
    <cellStyle name="Обычный 40" xfId="79"/>
    <cellStyle name="Обычный 43" xfId="80"/>
    <cellStyle name="Обычный 5" xfId="81"/>
    <cellStyle name="Обычный 50" xfId="82"/>
    <cellStyle name="Обычный 51" xfId="83"/>
    <cellStyle name="Обычный 52" xfId="84"/>
    <cellStyle name="Обычный 54" xfId="85"/>
    <cellStyle name="Обычный 60" xfId="86"/>
    <cellStyle name="Обычный 61" xfId="87"/>
    <cellStyle name="Обычный 7" xfId="88"/>
    <cellStyle name="Обычный 72" xfId="89"/>
    <cellStyle name="Обычный 8" xfId="90"/>
    <cellStyle name="Плохой 2" xfId="91"/>
    <cellStyle name="Пояснение 2" xfId="92"/>
    <cellStyle name="Примечание 2" xfId="93"/>
    <cellStyle name="Процентный 2" xfId="94"/>
    <cellStyle name="Связанная ячейка 2" xfId="95"/>
    <cellStyle name="Текст предупреждения 2" xfId="96"/>
    <cellStyle name="Финансовый 10" xfId="97"/>
    <cellStyle name="Финансовый 10 2" xfId="98"/>
    <cellStyle name="Финансовый 11" xfId="99"/>
    <cellStyle name="Финансовый 13" xfId="100"/>
    <cellStyle name="Финансовый 13 2" xfId="101"/>
    <cellStyle name="Финансовый 13 3" xfId="102"/>
    <cellStyle name="Финансовый 2" xfId="103"/>
    <cellStyle name="Финансовый 2 2" xfId="104"/>
    <cellStyle name="Финансовый 2 2 2" xfId="105"/>
    <cellStyle name="Финансовый 2 3" xfId="106"/>
    <cellStyle name="Финансовый 2 4" xfId="107"/>
    <cellStyle name="Финансовый 3" xfId="108"/>
    <cellStyle name="Финансовый 4" xfId="109"/>
    <cellStyle name="Финансовый 4 2" xfId="110"/>
    <cellStyle name="Финансовый 5" xfId="111"/>
    <cellStyle name="Финансовый 6" xfId="112"/>
    <cellStyle name="Финансовый 6 2" xfId="113"/>
    <cellStyle name="Финансовый 9" xfId="114"/>
    <cellStyle name="Хороший 2" xfId="115"/>
    <cellStyle name="Обычный 2 4" xfId="116"/>
    <cellStyle name="Обычный 3 4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6"/>
  <sheetViews>
    <sheetView tabSelected="1" zoomScale="80" zoomScaleNormal="80" zoomScaleSheetLayoutView="70" workbookViewId="0" topLeftCell="A1">
      <pane xSplit="3" ySplit="4" topLeftCell="D5" activePane="bottomRight" state="frozen"/>
      <selection pane="topRight" activeCell="D1" sqref="D1"/>
      <selection pane="bottomLeft" activeCell="A5" sqref="A5"/>
      <selection pane="bottomRight" activeCell="E8" sqref="E8"/>
    </sheetView>
  </sheetViews>
  <sheetFormatPr defaultColWidth="9.140625" defaultRowHeight="15"/>
  <cols>
    <col min="1" max="1" width="9.140625" style="4" customWidth="1"/>
    <col min="2" max="2" width="80.28125" style="62" customWidth="1"/>
    <col min="3" max="3" width="13.140625" style="2" customWidth="1"/>
    <col min="4" max="4" width="22.421875" style="44" customWidth="1"/>
    <col min="5" max="5" width="22.140625" style="44" customWidth="1"/>
    <col min="6" max="6" width="19.8515625" style="44" customWidth="1"/>
    <col min="7" max="7" width="22.421875" style="44" customWidth="1"/>
    <col min="8" max="8" width="22.8515625" style="2" customWidth="1"/>
    <col min="9" max="9" width="23.28125" style="2" customWidth="1"/>
    <col min="10" max="10" width="22.57421875" style="2" customWidth="1"/>
    <col min="11" max="11" width="22.7109375" style="2" customWidth="1"/>
    <col min="12" max="12" width="24.28125" style="3" customWidth="1"/>
    <col min="13" max="13" width="21.57421875" style="3" customWidth="1"/>
    <col min="14" max="14" width="20.00390625" style="3" customWidth="1"/>
    <col min="15" max="15" width="21.421875" style="3" customWidth="1"/>
    <col min="16" max="16" width="13.421875" style="3" customWidth="1"/>
    <col min="17" max="17" width="13.140625" style="3" customWidth="1"/>
    <col min="18" max="18" width="15.7109375" style="3" customWidth="1"/>
    <col min="19" max="19" width="14.140625" style="3" customWidth="1"/>
    <col min="20" max="20" width="13.7109375" style="3" customWidth="1"/>
    <col min="21" max="21" width="13.140625" style="3" customWidth="1"/>
    <col min="22" max="22" width="15.8515625" style="3" customWidth="1"/>
    <col min="23" max="25" width="15.7109375" style="3" customWidth="1"/>
    <col min="26" max="26" width="37.8515625" style="2" hidden="1" customWidth="1"/>
    <col min="27" max="16384" width="9.140625" style="2" customWidth="1"/>
  </cols>
  <sheetData>
    <row r="1" spans="1:25" s="18" customFormat="1" ht="37.5" customHeight="1">
      <c r="A1" s="77" t="s">
        <v>101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69"/>
      <c r="Y1" s="69"/>
    </row>
    <row r="2" spans="1:26" s="1" customFormat="1" ht="46.5" customHeight="1">
      <c r="A2" s="83" t="s">
        <v>0</v>
      </c>
      <c r="B2" s="58" t="s">
        <v>1</v>
      </c>
      <c r="C2" s="84" t="s">
        <v>20</v>
      </c>
      <c r="D2" s="91" t="s">
        <v>98</v>
      </c>
      <c r="E2" s="92"/>
      <c r="F2" s="92"/>
      <c r="G2" s="93"/>
      <c r="H2" s="88" t="s">
        <v>86</v>
      </c>
      <c r="I2" s="89"/>
      <c r="J2" s="89"/>
      <c r="K2" s="90"/>
      <c r="L2" s="82" t="s">
        <v>99</v>
      </c>
      <c r="M2" s="82"/>
      <c r="N2" s="82"/>
      <c r="O2" s="82"/>
      <c r="P2" s="79" t="s">
        <v>100</v>
      </c>
      <c r="Q2" s="80"/>
      <c r="R2" s="80"/>
      <c r="S2" s="81"/>
      <c r="T2" s="85" t="s">
        <v>87</v>
      </c>
      <c r="U2" s="86"/>
      <c r="V2" s="86"/>
      <c r="W2" s="87"/>
      <c r="X2" s="97" t="s">
        <v>96</v>
      </c>
      <c r="Y2" s="97" t="s">
        <v>97</v>
      </c>
      <c r="Z2" s="94" t="s">
        <v>54</v>
      </c>
    </row>
    <row r="3" spans="1:26" s="1" customFormat="1" ht="37.5">
      <c r="A3" s="83"/>
      <c r="B3" s="59" t="s">
        <v>2</v>
      </c>
      <c r="C3" s="84"/>
      <c r="D3" s="43" t="s">
        <v>24</v>
      </c>
      <c r="E3" s="43" t="s">
        <v>25</v>
      </c>
      <c r="F3" s="43" t="s">
        <v>51</v>
      </c>
      <c r="G3" s="43" t="s">
        <v>26</v>
      </c>
      <c r="H3" s="74" t="s">
        <v>24</v>
      </c>
      <c r="I3" s="74" t="s">
        <v>25</v>
      </c>
      <c r="J3" s="74" t="s">
        <v>51</v>
      </c>
      <c r="K3" s="74" t="s">
        <v>26</v>
      </c>
      <c r="L3" s="42" t="s">
        <v>24</v>
      </c>
      <c r="M3" s="42" t="s">
        <v>25</v>
      </c>
      <c r="N3" s="42" t="s">
        <v>51</v>
      </c>
      <c r="O3" s="42" t="s">
        <v>26</v>
      </c>
      <c r="P3" s="42" t="s">
        <v>24</v>
      </c>
      <c r="Q3" s="42" t="s">
        <v>25</v>
      </c>
      <c r="R3" s="42" t="s">
        <v>51</v>
      </c>
      <c r="S3" s="42" t="s">
        <v>26</v>
      </c>
      <c r="T3" s="42" t="s">
        <v>24</v>
      </c>
      <c r="U3" s="42" t="s">
        <v>25</v>
      </c>
      <c r="V3" s="42" t="s">
        <v>51</v>
      </c>
      <c r="W3" s="42" t="s">
        <v>26</v>
      </c>
      <c r="X3" s="98"/>
      <c r="Y3" s="98"/>
      <c r="Z3" s="95"/>
    </row>
    <row r="4" spans="1:26" s="1" customFormat="1" ht="15">
      <c r="A4" s="73" t="s">
        <v>6</v>
      </c>
      <c r="B4" s="60" t="s">
        <v>16</v>
      </c>
      <c r="C4" s="73" t="s">
        <v>28</v>
      </c>
      <c r="D4" s="57">
        <v>4</v>
      </c>
      <c r="E4" s="57">
        <v>5</v>
      </c>
      <c r="F4" s="57">
        <v>6</v>
      </c>
      <c r="G4" s="57" t="s">
        <v>41</v>
      </c>
      <c r="H4" s="73" t="s">
        <v>19</v>
      </c>
      <c r="I4" s="73" t="s">
        <v>32</v>
      </c>
      <c r="J4" s="73" t="s">
        <v>35</v>
      </c>
      <c r="K4" s="73" t="s">
        <v>36</v>
      </c>
      <c r="L4" s="73" t="s">
        <v>37</v>
      </c>
      <c r="M4" s="73" t="s">
        <v>38</v>
      </c>
      <c r="N4" s="73" t="s">
        <v>39</v>
      </c>
      <c r="O4" s="73" t="s">
        <v>40</v>
      </c>
      <c r="P4" s="73"/>
      <c r="Q4" s="73"/>
      <c r="R4" s="73"/>
      <c r="S4" s="73"/>
      <c r="T4" s="73" t="s">
        <v>77</v>
      </c>
      <c r="U4" s="73" t="s">
        <v>78</v>
      </c>
      <c r="V4" s="73" t="s">
        <v>64</v>
      </c>
      <c r="W4" s="73" t="s">
        <v>79</v>
      </c>
      <c r="X4" s="73"/>
      <c r="Y4" s="73"/>
      <c r="Z4" s="41">
        <v>20</v>
      </c>
    </row>
    <row r="5" spans="1:26" s="1" customFormat="1" ht="66" customHeight="1">
      <c r="A5" s="47" t="s">
        <v>32</v>
      </c>
      <c r="B5" s="96" t="s">
        <v>85</v>
      </c>
      <c r="C5" s="96"/>
      <c r="D5" s="48">
        <f aca="true" t="shared" si="0" ref="D5:O5">D6+D11</f>
        <v>15372394</v>
      </c>
      <c r="E5" s="48">
        <f t="shared" si="0"/>
        <v>491600</v>
      </c>
      <c r="F5" s="48">
        <f t="shared" si="0"/>
        <v>0</v>
      </c>
      <c r="G5" s="48">
        <f t="shared" si="0"/>
        <v>14880794</v>
      </c>
      <c r="H5" s="48">
        <f t="shared" si="0"/>
        <v>17255952</v>
      </c>
      <c r="I5" s="48">
        <f t="shared" si="0"/>
        <v>1056400</v>
      </c>
      <c r="J5" s="48">
        <f t="shared" si="0"/>
        <v>0</v>
      </c>
      <c r="K5" s="48">
        <f t="shared" si="0"/>
        <v>16199552</v>
      </c>
      <c r="L5" s="48">
        <f t="shared" si="0"/>
        <v>2012870.38</v>
      </c>
      <c r="M5" s="48">
        <f t="shared" si="0"/>
        <v>44800</v>
      </c>
      <c r="N5" s="48">
        <f t="shared" si="0"/>
        <v>0</v>
      </c>
      <c r="O5" s="48">
        <f t="shared" si="0"/>
        <v>1968070.38</v>
      </c>
      <c r="P5" s="45">
        <f aca="true" t="shared" si="1" ref="P5:P16">L5/D5*100</f>
        <v>13.09405925973534</v>
      </c>
      <c r="Q5" s="45">
        <f aca="true" t="shared" si="2" ref="Q5:Q14">M5/E5*100</f>
        <v>9.113100081366966</v>
      </c>
      <c r="R5" s="45"/>
      <c r="S5" s="45">
        <f aca="true" t="shared" si="3" ref="S5:S16">O5/G5*100</f>
        <v>13.225573716026172</v>
      </c>
      <c r="T5" s="45">
        <f aca="true" t="shared" si="4" ref="T5:T16">L5/H5*100</f>
        <v>11.664788937753187</v>
      </c>
      <c r="U5" s="45">
        <f aca="true" t="shared" si="5" ref="U5:U16">M5/I5*100</f>
        <v>4.240817872018175</v>
      </c>
      <c r="V5" s="45"/>
      <c r="W5" s="45">
        <f aca="true" t="shared" si="6" ref="W5:W16">O5/K5*100</f>
        <v>12.148918562686177</v>
      </c>
      <c r="X5" s="45"/>
      <c r="Y5" s="45"/>
      <c r="Z5" s="46">
        <f>T5/H5*100</f>
        <v>6.759864038653555E-05</v>
      </c>
    </row>
    <row r="6" spans="1:26" s="50" customFormat="1" ht="27" customHeight="1">
      <c r="A6" s="47" t="s">
        <v>33</v>
      </c>
      <c r="B6" s="61" t="s">
        <v>23</v>
      </c>
      <c r="C6" s="56"/>
      <c r="D6" s="48">
        <f>SUM(D7:D10)</f>
        <v>14555899</v>
      </c>
      <c r="E6" s="48">
        <f aca="true" t="shared" si="7" ref="E6:O6">SUM(E7:E10)</f>
        <v>51600</v>
      </c>
      <c r="F6" s="48">
        <f t="shared" si="7"/>
        <v>0</v>
      </c>
      <c r="G6" s="48">
        <f t="shared" si="7"/>
        <v>14504299</v>
      </c>
      <c r="H6" s="48">
        <f t="shared" si="7"/>
        <v>15919457</v>
      </c>
      <c r="I6" s="48">
        <f t="shared" si="7"/>
        <v>96400</v>
      </c>
      <c r="J6" s="48">
        <f t="shared" si="7"/>
        <v>0</v>
      </c>
      <c r="K6" s="48">
        <f t="shared" si="7"/>
        <v>15823057</v>
      </c>
      <c r="L6" s="48">
        <f t="shared" si="7"/>
        <v>1766456.38</v>
      </c>
      <c r="M6" s="48">
        <f t="shared" si="7"/>
        <v>44800</v>
      </c>
      <c r="N6" s="48">
        <f t="shared" si="7"/>
        <v>0</v>
      </c>
      <c r="O6" s="48">
        <f t="shared" si="7"/>
        <v>1721656.38</v>
      </c>
      <c r="P6" s="45">
        <f t="shared" si="1"/>
        <v>12.135673516283672</v>
      </c>
      <c r="Q6" s="45">
        <f t="shared" si="2"/>
        <v>86.82170542635659</v>
      </c>
      <c r="R6" s="45"/>
      <c r="S6" s="45">
        <f t="shared" si="3"/>
        <v>11.86997303351234</v>
      </c>
      <c r="T6" s="45">
        <f t="shared" si="4"/>
        <v>11.096210002640165</v>
      </c>
      <c r="U6" s="45">
        <f t="shared" si="5"/>
        <v>46.47302904564315</v>
      </c>
      <c r="V6" s="45"/>
      <c r="W6" s="45">
        <f t="shared" si="6"/>
        <v>10.880681147770623</v>
      </c>
      <c r="X6" s="45"/>
      <c r="Y6" s="45"/>
      <c r="Z6" s="49"/>
    </row>
    <row r="7" spans="1:26" s="1" customFormat="1" ht="24.75" customHeight="1">
      <c r="A7" s="66" t="s">
        <v>62</v>
      </c>
      <c r="B7" s="53" t="s">
        <v>52</v>
      </c>
      <c r="C7" s="54" t="s">
        <v>15</v>
      </c>
      <c r="D7" s="55">
        <f>SUM(E7:G7)</f>
        <v>73800</v>
      </c>
      <c r="E7" s="55">
        <v>51600</v>
      </c>
      <c r="F7" s="55">
        <v>0</v>
      </c>
      <c r="G7" s="55">
        <v>22200</v>
      </c>
      <c r="H7" s="45">
        <f>SUM(I7:K7)</f>
        <v>185800</v>
      </c>
      <c r="I7" s="45">
        <v>96400</v>
      </c>
      <c r="J7" s="45">
        <v>0</v>
      </c>
      <c r="K7" s="45">
        <v>89400</v>
      </c>
      <c r="L7" s="46">
        <f>SUM(M7:O7)</f>
        <v>64090</v>
      </c>
      <c r="M7" s="46">
        <v>44800</v>
      </c>
      <c r="N7" s="46">
        <v>0</v>
      </c>
      <c r="O7" s="46">
        <v>19290</v>
      </c>
      <c r="P7" s="45">
        <f t="shared" si="1"/>
        <v>86.84281842818427</v>
      </c>
      <c r="Q7" s="45">
        <f t="shared" si="2"/>
        <v>86.82170542635659</v>
      </c>
      <c r="R7" s="45"/>
      <c r="S7" s="45">
        <f t="shared" si="3"/>
        <v>86.89189189189189</v>
      </c>
      <c r="T7" s="45">
        <f t="shared" si="4"/>
        <v>34.494079655543594</v>
      </c>
      <c r="U7" s="45">
        <f t="shared" si="5"/>
        <v>46.47302904564315</v>
      </c>
      <c r="V7" s="45"/>
      <c r="W7" s="45">
        <f t="shared" si="6"/>
        <v>21.57718120805369</v>
      </c>
      <c r="X7" s="45"/>
      <c r="Y7" s="45"/>
      <c r="Z7" s="52"/>
    </row>
    <row r="8" spans="1:27" s="1" customFormat="1" ht="116.25" customHeight="1">
      <c r="A8" s="70" t="s">
        <v>34</v>
      </c>
      <c r="B8" s="67" t="s">
        <v>80</v>
      </c>
      <c r="C8" s="54" t="s">
        <v>3</v>
      </c>
      <c r="D8" s="55">
        <f>SUM(E8:G8)</f>
        <v>1955154</v>
      </c>
      <c r="E8" s="55">
        <v>0</v>
      </c>
      <c r="F8" s="55">
        <v>0</v>
      </c>
      <c r="G8" s="55">
        <v>1955154</v>
      </c>
      <c r="H8" s="45">
        <f>SUM(I8:K8)</f>
        <v>3206712</v>
      </c>
      <c r="I8" s="45">
        <v>0</v>
      </c>
      <c r="J8" s="45">
        <v>0</v>
      </c>
      <c r="K8" s="45">
        <v>3206712</v>
      </c>
      <c r="L8" s="46">
        <f>SUM(M8:O8)</f>
        <v>1702366.38</v>
      </c>
      <c r="M8" s="46">
        <v>0</v>
      </c>
      <c r="N8" s="46">
        <v>0</v>
      </c>
      <c r="O8" s="46">
        <v>1702366.38</v>
      </c>
      <c r="P8" s="45">
        <f t="shared" si="1"/>
        <v>87.07070542780772</v>
      </c>
      <c r="Q8" s="45"/>
      <c r="R8" s="45"/>
      <c r="S8" s="45">
        <f t="shared" si="3"/>
        <v>87.07070542780772</v>
      </c>
      <c r="T8" s="45">
        <f t="shared" si="4"/>
        <v>53.08759813790574</v>
      </c>
      <c r="U8" s="45"/>
      <c r="V8" s="45"/>
      <c r="W8" s="45">
        <f t="shared" si="6"/>
        <v>53.08759813790574</v>
      </c>
      <c r="X8" s="45"/>
      <c r="Y8" s="45"/>
      <c r="Z8" s="52"/>
      <c r="AA8" s="68"/>
    </row>
    <row r="9" spans="1:27" s="1" customFormat="1" ht="66" customHeight="1">
      <c r="A9" s="66" t="s">
        <v>94</v>
      </c>
      <c r="B9" s="67" t="s">
        <v>92</v>
      </c>
      <c r="C9" s="54" t="s">
        <v>15</v>
      </c>
      <c r="D9" s="55">
        <f aca="true" t="shared" si="8" ref="D9:D10">SUM(E9:G9)</f>
        <v>44265</v>
      </c>
      <c r="E9" s="55">
        <v>0</v>
      </c>
      <c r="F9" s="55">
        <v>0</v>
      </c>
      <c r="G9" s="55">
        <v>44265</v>
      </c>
      <c r="H9" s="45">
        <f aca="true" t="shared" si="9" ref="H9:H10">SUM(I9:K9)</f>
        <v>44265</v>
      </c>
      <c r="I9" s="45">
        <v>0</v>
      </c>
      <c r="J9" s="45">
        <v>0</v>
      </c>
      <c r="K9" s="45">
        <v>44265</v>
      </c>
      <c r="L9" s="46">
        <f aca="true" t="shared" si="10" ref="L9:L10">SUM(M9:O9)</f>
        <v>0</v>
      </c>
      <c r="M9" s="46">
        <v>0</v>
      </c>
      <c r="N9" s="46">
        <v>0</v>
      </c>
      <c r="O9" s="46">
        <v>0</v>
      </c>
      <c r="P9" s="45">
        <f>L9/D9*100</f>
        <v>0</v>
      </c>
      <c r="Q9" s="45"/>
      <c r="R9" s="45"/>
      <c r="S9" s="45">
        <f>O9/G9*100</f>
        <v>0</v>
      </c>
      <c r="T9" s="45">
        <f t="shared" si="4"/>
        <v>0</v>
      </c>
      <c r="U9" s="45"/>
      <c r="V9" s="45"/>
      <c r="W9" s="45">
        <f t="shared" si="6"/>
        <v>0</v>
      </c>
      <c r="X9" s="45"/>
      <c r="Y9" s="45"/>
      <c r="Z9" s="52"/>
      <c r="AA9" s="68"/>
    </row>
    <row r="10" spans="1:27" s="1" customFormat="1" ht="43.5" customHeight="1">
      <c r="A10" s="70" t="s">
        <v>95</v>
      </c>
      <c r="B10" s="67" t="s">
        <v>93</v>
      </c>
      <c r="C10" s="54" t="s">
        <v>59</v>
      </c>
      <c r="D10" s="55">
        <f t="shared" si="8"/>
        <v>12482680</v>
      </c>
      <c r="E10" s="55">
        <v>0</v>
      </c>
      <c r="F10" s="55">
        <v>0</v>
      </c>
      <c r="G10" s="55">
        <v>12482680</v>
      </c>
      <c r="H10" s="45">
        <f t="shared" si="9"/>
        <v>12482680</v>
      </c>
      <c r="I10" s="45">
        <v>0</v>
      </c>
      <c r="J10" s="45">
        <v>0</v>
      </c>
      <c r="K10" s="45">
        <v>12482680</v>
      </c>
      <c r="L10" s="46">
        <f t="shared" si="10"/>
        <v>0</v>
      </c>
      <c r="M10" s="46">
        <v>0</v>
      </c>
      <c r="N10" s="46">
        <v>0</v>
      </c>
      <c r="O10" s="46">
        <v>0</v>
      </c>
      <c r="P10" s="45">
        <f>L10/D10*100</f>
        <v>0</v>
      </c>
      <c r="Q10" s="45"/>
      <c r="R10" s="45"/>
      <c r="S10" s="45">
        <f>O10/G10*100</f>
        <v>0</v>
      </c>
      <c r="T10" s="45">
        <f t="shared" si="4"/>
        <v>0</v>
      </c>
      <c r="U10" s="45"/>
      <c r="V10" s="45"/>
      <c r="W10" s="45">
        <f t="shared" si="6"/>
        <v>0</v>
      </c>
      <c r="X10" s="45"/>
      <c r="Y10" s="45"/>
      <c r="Z10" s="52"/>
      <c r="AA10" s="68"/>
    </row>
    <row r="11" spans="1:27" s="50" customFormat="1" ht="42" customHeight="1">
      <c r="A11" s="63" t="s">
        <v>82</v>
      </c>
      <c r="B11" s="64" t="s">
        <v>81</v>
      </c>
      <c r="C11" s="56"/>
      <c r="D11" s="48">
        <f>SUM(D12:D16)</f>
        <v>816495</v>
      </c>
      <c r="E11" s="48">
        <f aca="true" t="shared" si="11" ref="E11:O11">SUM(E12:E16)</f>
        <v>440000</v>
      </c>
      <c r="F11" s="48">
        <f t="shared" si="11"/>
        <v>0</v>
      </c>
      <c r="G11" s="48">
        <f t="shared" si="11"/>
        <v>376495</v>
      </c>
      <c r="H11" s="48">
        <f t="shared" si="11"/>
        <v>1336495</v>
      </c>
      <c r="I11" s="48">
        <f t="shared" si="11"/>
        <v>960000</v>
      </c>
      <c r="J11" s="48">
        <f t="shared" si="11"/>
        <v>0</v>
      </c>
      <c r="K11" s="48">
        <f t="shared" si="11"/>
        <v>376495</v>
      </c>
      <c r="L11" s="48">
        <f t="shared" si="11"/>
        <v>246414</v>
      </c>
      <c r="M11" s="48">
        <f t="shared" si="11"/>
        <v>0</v>
      </c>
      <c r="N11" s="48">
        <f t="shared" si="11"/>
        <v>0</v>
      </c>
      <c r="O11" s="48">
        <f t="shared" si="11"/>
        <v>246414</v>
      </c>
      <c r="P11" s="45">
        <f t="shared" si="1"/>
        <v>30.17948670843055</v>
      </c>
      <c r="Q11" s="45">
        <f t="shared" si="2"/>
        <v>0</v>
      </c>
      <c r="R11" s="45"/>
      <c r="S11" s="45">
        <f t="shared" si="3"/>
        <v>65.449474760621</v>
      </c>
      <c r="T11" s="45">
        <f t="shared" si="4"/>
        <v>18.437330480099064</v>
      </c>
      <c r="U11" s="45">
        <f t="shared" si="5"/>
        <v>0</v>
      </c>
      <c r="V11" s="45"/>
      <c r="W11" s="45">
        <f t="shared" si="6"/>
        <v>65.449474760621</v>
      </c>
      <c r="X11" s="45"/>
      <c r="Y11" s="45"/>
      <c r="Z11" s="51"/>
      <c r="AA11" s="65"/>
    </row>
    <row r="12" spans="1:27" s="1" customFormat="1" ht="45" customHeight="1">
      <c r="A12" s="70" t="s">
        <v>84</v>
      </c>
      <c r="B12" s="71" t="s">
        <v>88</v>
      </c>
      <c r="C12" s="54" t="s">
        <v>15</v>
      </c>
      <c r="D12" s="55">
        <f>SUM(E12:G12)</f>
        <v>149200</v>
      </c>
      <c r="E12" s="55">
        <v>20000</v>
      </c>
      <c r="F12" s="55">
        <v>0</v>
      </c>
      <c r="G12" s="55">
        <v>129200</v>
      </c>
      <c r="H12" s="45">
        <f>SUM(I12:K12)</f>
        <v>149200</v>
      </c>
      <c r="I12" s="45">
        <v>20000</v>
      </c>
      <c r="J12" s="45">
        <v>0</v>
      </c>
      <c r="K12" s="45">
        <v>129200</v>
      </c>
      <c r="L12" s="46">
        <f>SUM(M12:O12)</f>
        <v>9000</v>
      </c>
      <c r="M12" s="46">
        <v>0</v>
      </c>
      <c r="N12" s="46">
        <v>0</v>
      </c>
      <c r="O12" s="46">
        <v>9000</v>
      </c>
      <c r="P12" s="45">
        <f t="shared" si="1"/>
        <v>6.032171581769437</v>
      </c>
      <c r="Q12" s="45">
        <f t="shared" si="2"/>
        <v>0</v>
      </c>
      <c r="R12" s="45"/>
      <c r="S12" s="45">
        <f t="shared" si="3"/>
        <v>6.96594427244582</v>
      </c>
      <c r="T12" s="45">
        <f t="shared" si="4"/>
        <v>6.032171581769437</v>
      </c>
      <c r="U12" s="45">
        <f t="shared" si="5"/>
        <v>0</v>
      </c>
      <c r="V12" s="45"/>
      <c r="W12" s="45">
        <f t="shared" si="6"/>
        <v>6.96594427244582</v>
      </c>
      <c r="X12" s="45"/>
      <c r="Y12" s="45"/>
      <c r="Z12" s="52"/>
      <c r="AA12" s="68"/>
    </row>
    <row r="13" spans="1:27" s="1" customFormat="1" ht="32.25" customHeight="1">
      <c r="A13" s="75" t="s">
        <v>90</v>
      </c>
      <c r="B13" s="99" t="s">
        <v>83</v>
      </c>
      <c r="C13" s="54" t="s">
        <v>63</v>
      </c>
      <c r="D13" s="55">
        <f aca="true" t="shared" si="12" ref="D13:D16">SUM(E13:G13)</f>
        <v>126038</v>
      </c>
      <c r="E13" s="55">
        <v>0</v>
      </c>
      <c r="F13" s="55">
        <v>0</v>
      </c>
      <c r="G13" s="55">
        <v>126038</v>
      </c>
      <c r="H13" s="45">
        <f aca="true" t="shared" si="13" ref="H13:H16">SUM(I13:K13)</f>
        <v>276038</v>
      </c>
      <c r="I13" s="45">
        <v>150000</v>
      </c>
      <c r="J13" s="45">
        <v>0</v>
      </c>
      <c r="K13" s="45">
        <v>126038</v>
      </c>
      <c r="L13" s="46">
        <f>SUM(M13:O13)</f>
        <v>126038</v>
      </c>
      <c r="M13" s="46">
        <v>0</v>
      </c>
      <c r="N13" s="46">
        <v>0</v>
      </c>
      <c r="O13" s="46">
        <v>126038</v>
      </c>
      <c r="P13" s="45">
        <f t="shared" si="1"/>
        <v>100</v>
      </c>
      <c r="Q13" s="45"/>
      <c r="R13" s="45"/>
      <c r="S13" s="45">
        <f t="shared" si="3"/>
        <v>100</v>
      </c>
      <c r="T13" s="45">
        <f t="shared" si="4"/>
        <v>45.65965555467001</v>
      </c>
      <c r="U13" s="45">
        <f t="shared" si="5"/>
        <v>0</v>
      </c>
      <c r="V13" s="45"/>
      <c r="W13" s="45">
        <f t="shared" si="6"/>
        <v>100</v>
      </c>
      <c r="X13" s="45"/>
      <c r="Y13" s="45"/>
      <c r="Z13" s="52"/>
      <c r="AA13" s="68"/>
    </row>
    <row r="14" spans="1:27" s="1" customFormat="1" ht="31.5" customHeight="1">
      <c r="A14" s="76"/>
      <c r="B14" s="100"/>
      <c r="C14" s="54" t="s">
        <v>4</v>
      </c>
      <c r="D14" s="55">
        <f t="shared" si="12"/>
        <v>100000</v>
      </c>
      <c r="E14" s="55">
        <v>100000</v>
      </c>
      <c r="F14" s="55">
        <v>0</v>
      </c>
      <c r="G14" s="55">
        <v>0</v>
      </c>
      <c r="H14" s="45">
        <f t="shared" si="13"/>
        <v>100000</v>
      </c>
      <c r="I14" s="45">
        <v>100000</v>
      </c>
      <c r="J14" s="45">
        <v>0</v>
      </c>
      <c r="K14" s="45">
        <v>0</v>
      </c>
      <c r="L14" s="46">
        <f>SUM(M14:O14)</f>
        <v>0</v>
      </c>
      <c r="M14" s="46">
        <v>0</v>
      </c>
      <c r="N14" s="46">
        <v>0</v>
      </c>
      <c r="O14" s="46">
        <v>0</v>
      </c>
      <c r="P14" s="45">
        <f t="shared" si="1"/>
        <v>0</v>
      </c>
      <c r="Q14" s="45">
        <f t="shared" si="2"/>
        <v>0</v>
      </c>
      <c r="R14" s="45"/>
      <c r="S14" s="45"/>
      <c r="T14" s="45">
        <f t="shared" si="4"/>
        <v>0</v>
      </c>
      <c r="U14" s="45">
        <f t="shared" si="5"/>
        <v>0</v>
      </c>
      <c r="V14" s="45"/>
      <c r="W14" s="45"/>
      <c r="X14" s="45"/>
      <c r="Y14" s="45"/>
      <c r="Z14" s="52"/>
      <c r="AA14" s="68"/>
    </row>
    <row r="15" spans="1:27" s="1" customFormat="1" ht="31.5" customHeight="1">
      <c r="A15" s="72"/>
      <c r="B15" s="101"/>
      <c r="C15" s="54" t="s">
        <v>5</v>
      </c>
      <c r="D15" s="55">
        <f t="shared" si="12"/>
        <v>320000</v>
      </c>
      <c r="E15" s="55">
        <v>320000</v>
      </c>
      <c r="F15" s="55">
        <v>0</v>
      </c>
      <c r="G15" s="55">
        <v>0</v>
      </c>
      <c r="H15" s="45">
        <f t="shared" si="13"/>
        <v>320000</v>
      </c>
      <c r="I15" s="45">
        <v>320000</v>
      </c>
      <c r="J15" s="45">
        <v>0</v>
      </c>
      <c r="K15" s="45">
        <v>0</v>
      </c>
      <c r="L15" s="46">
        <f>SUM(M15:O15)</f>
        <v>0</v>
      </c>
      <c r="M15" s="46">
        <v>0</v>
      </c>
      <c r="N15" s="46">
        <v>0</v>
      </c>
      <c r="O15" s="46">
        <v>0</v>
      </c>
      <c r="P15" s="45">
        <f>L15/D15*100</f>
        <v>0</v>
      </c>
      <c r="Q15" s="45">
        <f>M15/E15*100</f>
        <v>0</v>
      </c>
      <c r="R15" s="45"/>
      <c r="S15" s="45"/>
      <c r="T15" s="45">
        <f>L15/H15*100</f>
        <v>0</v>
      </c>
      <c r="U15" s="45">
        <f>M15/I15*100</f>
        <v>0</v>
      </c>
      <c r="V15" s="45"/>
      <c r="W15" s="45"/>
      <c r="X15" s="45"/>
      <c r="Y15" s="45"/>
      <c r="Z15" s="52"/>
      <c r="AA15" s="68"/>
    </row>
    <row r="16" spans="1:27" s="1" customFormat="1" ht="60.75" customHeight="1">
      <c r="A16" s="66" t="s">
        <v>91</v>
      </c>
      <c r="B16" s="53" t="s">
        <v>89</v>
      </c>
      <c r="C16" s="54" t="s">
        <v>5</v>
      </c>
      <c r="D16" s="55">
        <f t="shared" si="12"/>
        <v>121257</v>
      </c>
      <c r="E16" s="55">
        <v>0</v>
      </c>
      <c r="F16" s="55">
        <v>0</v>
      </c>
      <c r="G16" s="55">
        <v>121257</v>
      </c>
      <c r="H16" s="45">
        <f t="shared" si="13"/>
        <v>491257</v>
      </c>
      <c r="I16" s="45">
        <v>370000</v>
      </c>
      <c r="J16" s="45">
        <v>0</v>
      </c>
      <c r="K16" s="45">
        <v>121257</v>
      </c>
      <c r="L16" s="46">
        <f>SUM(M16:O16)</f>
        <v>111376</v>
      </c>
      <c r="M16" s="46">
        <v>0</v>
      </c>
      <c r="N16" s="46">
        <v>0</v>
      </c>
      <c r="O16" s="46">
        <v>111376</v>
      </c>
      <c r="P16" s="45">
        <f t="shared" si="1"/>
        <v>91.85119209612641</v>
      </c>
      <c r="Q16" s="45"/>
      <c r="R16" s="45"/>
      <c r="S16" s="45">
        <f t="shared" si="3"/>
        <v>91.85119209612641</v>
      </c>
      <c r="T16" s="45">
        <f t="shared" si="4"/>
        <v>22.671636231137672</v>
      </c>
      <c r="U16" s="45">
        <f t="shared" si="5"/>
        <v>0</v>
      </c>
      <c r="V16" s="45"/>
      <c r="W16" s="45">
        <f t="shared" si="6"/>
        <v>91.85119209612641</v>
      </c>
      <c r="X16" s="45"/>
      <c r="Y16" s="45"/>
      <c r="Z16" s="52"/>
      <c r="AA16" s="68"/>
    </row>
  </sheetData>
  <mergeCells count="13">
    <mergeCell ref="Z2:Z3"/>
    <mergeCell ref="B5:C5"/>
    <mergeCell ref="Y2:Y3"/>
    <mergeCell ref="X2:X3"/>
    <mergeCell ref="B13:B15"/>
    <mergeCell ref="A1:W1"/>
    <mergeCell ref="P2:S2"/>
    <mergeCell ref="L2:O2"/>
    <mergeCell ref="A2:A3"/>
    <mergeCell ref="C2:C3"/>
    <mergeCell ref="T2:W2"/>
    <mergeCell ref="H2:K2"/>
    <mergeCell ref="D2:G2"/>
  </mergeCells>
  <printOptions/>
  <pageMargins left="0" right="0" top="0.1968503937007874" bottom="0" header="0.31496062992125984" footer="0.31496062992125984"/>
  <pageSetup fitToHeight="14" fitToWidth="1" horizontalDpi="360" verticalDpi="360" orientation="landscape" paperSize="9" scale="44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 topLeftCell="A1">
      <selection activeCell="G2" sqref="G2:I2"/>
    </sheetView>
  </sheetViews>
  <sheetFormatPr defaultColWidth="9.140625" defaultRowHeight="15"/>
  <cols>
    <col min="1" max="1" width="6.00390625" style="0" customWidth="1"/>
    <col min="2" max="2" width="25.00390625" style="0" customWidth="1"/>
    <col min="3" max="3" width="6.7109375" style="0" customWidth="1"/>
    <col min="4" max="4" width="12.421875" style="0" customWidth="1"/>
    <col min="5" max="5" width="9.421875" style="0" customWidth="1"/>
    <col min="6" max="12" width="12.28125" style="0" customWidth="1"/>
    <col min="13" max="13" width="11.140625" style="0" customWidth="1"/>
    <col min="14" max="14" width="11.421875" style="0" customWidth="1"/>
  </cols>
  <sheetData>
    <row r="1" spans="1:14" ht="52.5" customHeight="1">
      <c r="A1" s="103" t="s">
        <v>45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</row>
    <row r="2" spans="1:14" ht="32.25" customHeight="1">
      <c r="A2" s="105" t="s">
        <v>0</v>
      </c>
      <c r="B2" s="5" t="s">
        <v>1</v>
      </c>
      <c r="C2" s="106" t="s">
        <v>20</v>
      </c>
      <c r="D2" s="107" t="s">
        <v>42</v>
      </c>
      <c r="E2" s="107"/>
      <c r="F2" s="107"/>
      <c r="G2" s="108" t="s">
        <v>50</v>
      </c>
      <c r="H2" s="108"/>
      <c r="I2" s="108"/>
      <c r="J2" s="109" t="s">
        <v>48</v>
      </c>
      <c r="K2" s="110"/>
      <c r="L2" s="111"/>
      <c r="M2" s="112" t="s">
        <v>43</v>
      </c>
      <c r="N2" s="112" t="s">
        <v>44</v>
      </c>
    </row>
    <row r="3" spans="1:14" ht="25.5">
      <c r="A3" s="105"/>
      <c r="B3" s="6" t="s">
        <v>2</v>
      </c>
      <c r="C3" s="106"/>
      <c r="D3" s="7" t="s">
        <v>24</v>
      </c>
      <c r="E3" s="7" t="s">
        <v>25</v>
      </c>
      <c r="F3" s="7" t="s">
        <v>26</v>
      </c>
      <c r="G3" s="7" t="s">
        <v>24</v>
      </c>
      <c r="H3" s="7" t="s">
        <v>25</v>
      </c>
      <c r="I3" s="7" t="s">
        <v>26</v>
      </c>
      <c r="J3" s="7" t="s">
        <v>24</v>
      </c>
      <c r="K3" s="7" t="s">
        <v>25</v>
      </c>
      <c r="L3" s="7" t="s">
        <v>26</v>
      </c>
      <c r="M3" s="113"/>
      <c r="N3" s="113"/>
    </row>
    <row r="4" spans="1:14" ht="15">
      <c r="A4" s="8" t="s">
        <v>6</v>
      </c>
      <c r="B4" s="9">
        <v>2</v>
      </c>
      <c r="C4" s="10">
        <v>3</v>
      </c>
      <c r="D4" s="10">
        <v>4</v>
      </c>
      <c r="E4" s="9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</row>
    <row r="5" spans="1:14" ht="70.5" customHeight="1">
      <c r="A5" s="11">
        <v>1</v>
      </c>
      <c r="B5" s="102" t="s">
        <v>46</v>
      </c>
      <c r="C5" s="102"/>
      <c r="D5" s="12">
        <f>SUM(D6:D7)</f>
        <v>9048313</v>
      </c>
      <c r="E5" s="12">
        <f>SUM(E6:E7)</f>
        <v>0</v>
      </c>
      <c r="F5" s="12">
        <f aca="true" t="shared" si="0" ref="F5">SUM(F6:F7)</f>
        <v>9048313</v>
      </c>
      <c r="G5" s="12">
        <f>SUM(G6:G7)</f>
        <v>3127240</v>
      </c>
      <c r="H5" s="12">
        <f>SUM(H6:H7)</f>
        <v>0</v>
      </c>
      <c r="I5" s="12">
        <f>SUM(I6:I7)</f>
        <v>3127240</v>
      </c>
      <c r="J5" s="12">
        <f>G5/D5*100</f>
        <v>34.56158070570724</v>
      </c>
      <c r="K5" s="12">
        <v>0</v>
      </c>
      <c r="L5" s="12">
        <f>I5/F5*100</f>
        <v>34.56158070570724</v>
      </c>
      <c r="M5" s="16">
        <f>SUM(M6:M7)</f>
        <v>9048313</v>
      </c>
      <c r="N5" s="12">
        <f>M5/D5*100</f>
        <v>100</v>
      </c>
    </row>
    <row r="6" spans="1:14" ht="58.5" customHeight="1">
      <c r="A6" s="13" t="s">
        <v>7</v>
      </c>
      <c r="B6" s="14" t="s">
        <v>22</v>
      </c>
      <c r="C6" s="14" t="s">
        <v>49</v>
      </c>
      <c r="D6" s="14">
        <f aca="true" t="shared" si="1" ref="D6:D7">E6+F6</f>
        <v>24540</v>
      </c>
      <c r="E6" s="14">
        <v>0</v>
      </c>
      <c r="F6" s="14">
        <v>24540</v>
      </c>
      <c r="G6" s="14">
        <f>H6+I6</f>
        <v>0</v>
      </c>
      <c r="H6" s="14">
        <v>0</v>
      </c>
      <c r="I6" s="14">
        <v>0</v>
      </c>
      <c r="J6" s="15">
        <f>G6/D6*100</f>
        <v>0</v>
      </c>
      <c r="K6" s="15">
        <v>0</v>
      </c>
      <c r="L6" s="15">
        <f>I6/F6*100</f>
        <v>0</v>
      </c>
      <c r="M6" s="17">
        <f>F6</f>
        <v>24540</v>
      </c>
      <c r="N6" s="15">
        <f>M6/D6*100</f>
        <v>100</v>
      </c>
    </row>
    <row r="7" spans="1:14" ht="34.5" customHeight="1">
      <c r="A7" s="13" t="s">
        <v>8</v>
      </c>
      <c r="B7" s="14" t="s">
        <v>47</v>
      </c>
      <c r="C7" s="14" t="s">
        <v>49</v>
      </c>
      <c r="D7" s="14">
        <f t="shared" si="1"/>
        <v>9023773</v>
      </c>
      <c r="E7" s="14">
        <v>0</v>
      </c>
      <c r="F7" s="14">
        <v>9023773</v>
      </c>
      <c r="G7" s="14">
        <f aca="true" t="shared" si="2" ref="G7">H7+I7</f>
        <v>3127240</v>
      </c>
      <c r="H7" s="14">
        <v>0</v>
      </c>
      <c r="I7" s="14">
        <v>3127240</v>
      </c>
      <c r="J7" s="15">
        <f>G7/D7*100</f>
        <v>34.65557034734805</v>
      </c>
      <c r="K7" s="15">
        <v>0</v>
      </c>
      <c r="L7" s="15">
        <f>I7/F7*100</f>
        <v>34.65557034734805</v>
      </c>
      <c r="M7" s="17">
        <f>F7</f>
        <v>9023773</v>
      </c>
      <c r="N7" s="15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 topLeftCell="A1">
      <selection activeCell="S20" sqref="S20"/>
    </sheetView>
  </sheetViews>
  <sheetFormatPr defaultColWidth="9.140625" defaultRowHeight="15"/>
  <cols>
    <col min="2" max="2" width="50.7109375" style="0" customWidth="1"/>
    <col min="5" max="5" width="11.7109375" style="0" bestFit="1" customWidth="1"/>
    <col min="7" max="7" width="10.421875" style="0" bestFit="1" customWidth="1"/>
    <col min="9" max="9" width="11.7109375" style="0" bestFit="1" customWidth="1"/>
    <col min="11" max="11" width="10.421875" style="0" bestFit="1" customWidth="1"/>
    <col min="12" max="15" width="9.140625" style="0" hidden="1" customWidth="1"/>
    <col min="17" max="17" width="11.7109375" style="0" bestFit="1" customWidth="1"/>
    <col min="19" max="19" width="10.421875" style="0" bestFit="1" customWidth="1"/>
  </cols>
  <sheetData>
    <row r="1" spans="1:23" ht="15">
      <c r="A1" s="121" t="s">
        <v>0</v>
      </c>
      <c r="B1" s="22" t="s">
        <v>1</v>
      </c>
      <c r="C1" s="122" t="s">
        <v>20</v>
      </c>
      <c r="D1" s="123" t="s">
        <v>65</v>
      </c>
      <c r="E1" s="123"/>
      <c r="F1" s="123"/>
      <c r="G1" s="123"/>
      <c r="H1" s="123" t="s">
        <v>66</v>
      </c>
      <c r="I1" s="123"/>
      <c r="J1" s="123"/>
      <c r="K1" s="123"/>
      <c r="L1" s="124" t="s">
        <v>76</v>
      </c>
      <c r="M1" s="125"/>
      <c r="N1" s="125"/>
      <c r="O1" s="126"/>
      <c r="P1" s="118" t="s">
        <v>67</v>
      </c>
      <c r="Q1" s="118"/>
      <c r="R1" s="118"/>
      <c r="S1" s="118"/>
      <c r="T1" s="118" t="s">
        <v>68</v>
      </c>
      <c r="U1" s="119"/>
      <c r="V1" s="119"/>
      <c r="W1" s="119"/>
    </row>
    <row r="2" spans="1:23" ht="22.5">
      <c r="A2" s="121"/>
      <c r="B2" s="22" t="s">
        <v>2</v>
      </c>
      <c r="C2" s="122"/>
      <c r="D2" s="23" t="s">
        <v>24</v>
      </c>
      <c r="E2" s="23" t="s">
        <v>25</v>
      </c>
      <c r="F2" s="23" t="s">
        <v>51</v>
      </c>
      <c r="G2" s="23" t="s">
        <v>26</v>
      </c>
      <c r="H2" s="23" t="s">
        <v>24</v>
      </c>
      <c r="I2" s="23" t="s">
        <v>25</v>
      </c>
      <c r="J2" s="23" t="s">
        <v>51</v>
      </c>
      <c r="K2" s="23" t="s">
        <v>26</v>
      </c>
      <c r="L2" s="23" t="s">
        <v>24</v>
      </c>
      <c r="M2" s="23" t="s">
        <v>25</v>
      </c>
      <c r="N2" s="23" t="s">
        <v>51</v>
      </c>
      <c r="O2" s="23" t="s">
        <v>26</v>
      </c>
      <c r="P2" s="23" t="s">
        <v>24</v>
      </c>
      <c r="Q2" s="23" t="s">
        <v>25</v>
      </c>
      <c r="R2" s="23" t="s">
        <v>51</v>
      </c>
      <c r="S2" s="23" t="s">
        <v>26</v>
      </c>
      <c r="T2" s="23" t="s">
        <v>24</v>
      </c>
      <c r="U2" s="24" t="s">
        <v>25</v>
      </c>
      <c r="V2" s="23" t="s">
        <v>51</v>
      </c>
      <c r="W2" s="23" t="s">
        <v>26</v>
      </c>
    </row>
    <row r="3" spans="1:23" ht="15">
      <c r="A3" s="20" t="s">
        <v>6</v>
      </c>
      <c r="B3" s="20" t="s">
        <v>16</v>
      </c>
      <c r="C3" s="20" t="s">
        <v>28</v>
      </c>
      <c r="D3" s="20" t="s">
        <v>30</v>
      </c>
      <c r="E3" s="20" t="s">
        <v>18</v>
      </c>
      <c r="F3" s="20" t="s">
        <v>31</v>
      </c>
      <c r="G3" s="20" t="s">
        <v>31</v>
      </c>
      <c r="H3" s="20" t="s">
        <v>41</v>
      </c>
      <c r="I3" s="20" t="s">
        <v>32</v>
      </c>
      <c r="J3" s="20" t="s">
        <v>35</v>
      </c>
      <c r="K3" s="20" t="s">
        <v>36</v>
      </c>
      <c r="L3" s="20" t="s">
        <v>37</v>
      </c>
      <c r="M3" s="20" t="s">
        <v>38</v>
      </c>
      <c r="N3" s="20" t="s">
        <v>39</v>
      </c>
      <c r="O3" s="20" t="s">
        <v>40</v>
      </c>
      <c r="P3" s="20" t="s">
        <v>19</v>
      </c>
      <c r="Q3" s="20" t="s">
        <v>32</v>
      </c>
      <c r="R3" s="20" t="s">
        <v>64</v>
      </c>
      <c r="S3" s="20" t="s">
        <v>35</v>
      </c>
      <c r="T3" s="20" t="s">
        <v>36</v>
      </c>
      <c r="U3" s="20" t="s">
        <v>69</v>
      </c>
      <c r="V3" s="20" t="s">
        <v>55</v>
      </c>
      <c r="W3" s="20" t="s">
        <v>61</v>
      </c>
    </row>
    <row r="4" spans="1:23" ht="15">
      <c r="A4" s="120" t="s">
        <v>27</v>
      </c>
      <c r="B4" s="120"/>
      <c r="C4" s="120"/>
      <c r="D4" s="25">
        <f>D5+D7+D10+D12+D14</f>
        <v>184652.19499999998</v>
      </c>
      <c r="E4" s="25">
        <f aca="true" t="shared" si="0" ref="E4:S4">E5+E7+E10+E12+E14</f>
        <v>157039.4</v>
      </c>
      <c r="F4" s="25">
        <f t="shared" si="0"/>
        <v>0</v>
      </c>
      <c r="G4" s="25">
        <f t="shared" si="0"/>
        <v>27612.795000000002</v>
      </c>
      <c r="H4" s="25">
        <f t="shared" si="0"/>
        <v>165482.531</v>
      </c>
      <c r="I4" s="25">
        <f t="shared" si="0"/>
        <v>28216.291000000005</v>
      </c>
      <c r="J4" s="25">
        <f t="shared" si="0"/>
        <v>0</v>
      </c>
      <c r="K4" s="25">
        <f t="shared" si="0"/>
        <v>19077.456</v>
      </c>
      <c r="L4" s="25">
        <f t="shared" si="0"/>
        <v>7375.14181</v>
      </c>
      <c r="M4" s="25">
        <f t="shared" si="0"/>
        <v>0</v>
      </c>
      <c r="N4" s="25">
        <f t="shared" si="0"/>
        <v>0</v>
      </c>
      <c r="O4" s="25">
        <f t="shared" si="0"/>
        <v>7375.14181</v>
      </c>
      <c r="P4" s="25">
        <f t="shared" si="0"/>
        <v>82223.70575999998</v>
      </c>
      <c r="Q4" s="25">
        <f t="shared" si="0"/>
        <v>66038.53828000001</v>
      </c>
      <c r="R4" s="25">
        <f t="shared" si="0"/>
        <v>0</v>
      </c>
      <c r="S4" s="25">
        <f t="shared" si="0"/>
        <v>16185.16748</v>
      </c>
      <c r="T4" s="25">
        <f>P4/D4*100</f>
        <v>44.52896200881879</v>
      </c>
      <c r="U4" s="25">
        <f aca="true" t="shared" si="1" ref="U4:W16">Q4/E4*100</f>
        <v>42.05221000589662</v>
      </c>
      <c r="V4" s="25"/>
      <c r="W4" s="25">
        <f t="shared" si="1"/>
        <v>58.61473813136266</v>
      </c>
    </row>
    <row r="5" spans="1:23" s="35" customFormat="1" ht="34.5" customHeight="1">
      <c r="A5" s="26">
        <v>1</v>
      </c>
      <c r="B5" s="102" t="s">
        <v>11</v>
      </c>
      <c r="C5" s="102"/>
      <c r="D5" s="25">
        <f>D6</f>
        <v>26153.7</v>
      </c>
      <c r="E5" s="25">
        <f aca="true" t="shared" si="2" ref="E5:S5">E6</f>
        <v>24846</v>
      </c>
      <c r="F5" s="25">
        <f t="shared" si="2"/>
        <v>0</v>
      </c>
      <c r="G5" s="25">
        <f t="shared" si="2"/>
        <v>1307.7</v>
      </c>
      <c r="H5" s="25">
        <f t="shared" si="2"/>
        <v>0</v>
      </c>
      <c r="I5" s="25">
        <f t="shared" si="2"/>
        <v>0</v>
      </c>
      <c r="J5" s="25">
        <f t="shared" si="2"/>
        <v>0</v>
      </c>
      <c r="K5" s="25">
        <f t="shared" si="2"/>
        <v>0</v>
      </c>
      <c r="L5" s="25">
        <f t="shared" si="2"/>
        <v>0</v>
      </c>
      <c r="M5" s="25">
        <f t="shared" si="2"/>
        <v>0</v>
      </c>
      <c r="N5" s="25">
        <f t="shared" si="2"/>
        <v>0</v>
      </c>
      <c r="O5" s="25">
        <f t="shared" si="2"/>
        <v>0</v>
      </c>
      <c r="P5" s="25">
        <f t="shared" si="2"/>
        <v>0</v>
      </c>
      <c r="Q5" s="25">
        <f t="shared" si="2"/>
        <v>0</v>
      </c>
      <c r="R5" s="25">
        <f t="shared" si="2"/>
        <v>0</v>
      </c>
      <c r="S5" s="25">
        <f t="shared" si="2"/>
        <v>0</v>
      </c>
      <c r="T5" s="25">
        <f aca="true" t="shared" si="3" ref="T5:U18">P5/D5*100</f>
        <v>0</v>
      </c>
      <c r="U5" s="25">
        <f t="shared" si="1"/>
        <v>0</v>
      </c>
      <c r="V5" s="25"/>
      <c r="W5" s="25">
        <f t="shared" si="1"/>
        <v>0</v>
      </c>
    </row>
    <row r="6" spans="1:23" s="35" customFormat="1" ht="15">
      <c r="A6" s="27" t="s">
        <v>8</v>
      </c>
      <c r="B6" s="28" t="s">
        <v>53</v>
      </c>
      <c r="C6" s="5" t="s">
        <v>60</v>
      </c>
      <c r="D6" s="29">
        <f aca="true" t="shared" si="4" ref="D6">E6+G6</f>
        <v>26153.7</v>
      </c>
      <c r="E6" s="29">
        <v>24846</v>
      </c>
      <c r="F6" s="29">
        <v>0</v>
      </c>
      <c r="G6" s="29">
        <v>1307.7</v>
      </c>
      <c r="H6" s="29">
        <f>I6+J6+K6</f>
        <v>0</v>
      </c>
      <c r="I6" s="29">
        <v>0</v>
      </c>
      <c r="J6" s="29">
        <v>0</v>
      </c>
      <c r="K6" s="29">
        <v>0</v>
      </c>
      <c r="L6" s="29">
        <f aca="true" t="shared" si="5" ref="L6">M6+O6</f>
        <v>0</v>
      </c>
      <c r="M6" s="29">
        <v>0</v>
      </c>
      <c r="N6" s="29">
        <v>0</v>
      </c>
      <c r="O6" s="29">
        <f>S6</f>
        <v>0</v>
      </c>
      <c r="P6" s="29">
        <f>Q6+R6+S6</f>
        <v>0</v>
      </c>
      <c r="Q6" s="29">
        <v>0</v>
      </c>
      <c r="R6" s="29">
        <v>0</v>
      </c>
      <c r="S6" s="29">
        <v>0</v>
      </c>
      <c r="T6" s="29">
        <f t="shared" si="3"/>
        <v>0</v>
      </c>
      <c r="U6" s="29">
        <f t="shared" si="1"/>
        <v>0</v>
      </c>
      <c r="V6" s="29"/>
      <c r="W6" s="29">
        <f t="shared" si="1"/>
        <v>0</v>
      </c>
    </row>
    <row r="7" spans="1:23" ht="37.5" customHeight="1">
      <c r="A7" s="26" t="s">
        <v>16</v>
      </c>
      <c r="B7" s="102" t="s">
        <v>70</v>
      </c>
      <c r="C7" s="102"/>
      <c r="D7" s="25">
        <f>E7+F7+G7</f>
        <v>94522.269</v>
      </c>
      <c r="E7" s="25">
        <f>E8+E9</f>
        <v>89702.2</v>
      </c>
      <c r="F7" s="25">
        <f aca="true" t="shared" si="6" ref="F7:G7">F8+F9</f>
        <v>0</v>
      </c>
      <c r="G7" s="25">
        <f t="shared" si="6"/>
        <v>4820.0689999999995</v>
      </c>
      <c r="H7" s="32">
        <f aca="true" t="shared" si="7" ref="H7:H12">H8+H9+H10+H11</f>
        <v>80586.007</v>
      </c>
      <c r="I7" s="31">
        <v>0</v>
      </c>
      <c r="J7" s="31">
        <v>0</v>
      </c>
      <c r="K7" s="31">
        <v>0</v>
      </c>
      <c r="L7" s="25">
        <f>M7+N7+O7</f>
        <v>1960.504</v>
      </c>
      <c r="M7" s="25">
        <f>M8+M9</f>
        <v>0</v>
      </c>
      <c r="N7" s="25">
        <f aca="true" t="shared" si="8" ref="N7">N8+N9</f>
        <v>0</v>
      </c>
      <c r="O7" s="25">
        <f aca="true" t="shared" si="9" ref="O7:O12">S7</f>
        <v>1960.504</v>
      </c>
      <c r="P7" s="25">
        <f aca="true" t="shared" si="10" ref="P7:P18">Q7+S7</f>
        <v>39209.204</v>
      </c>
      <c r="Q7" s="25">
        <f>Q8+Q9</f>
        <v>37248.7</v>
      </c>
      <c r="R7" s="25">
        <f aca="true" t="shared" si="11" ref="R7:S7">R8+R9</f>
        <v>0</v>
      </c>
      <c r="S7" s="25">
        <f t="shared" si="11"/>
        <v>1960.504</v>
      </c>
      <c r="T7" s="25">
        <f t="shared" si="3"/>
        <v>41.4814460283428</v>
      </c>
      <c r="U7" s="25">
        <f t="shared" si="1"/>
        <v>41.5248455444794</v>
      </c>
      <c r="V7" s="25">
        <v>0</v>
      </c>
      <c r="W7" s="25">
        <f t="shared" si="1"/>
        <v>40.6737745870443</v>
      </c>
    </row>
    <row r="8" spans="1:23" ht="25.5">
      <c r="A8" s="27" t="s">
        <v>9</v>
      </c>
      <c r="B8" s="30" t="s">
        <v>71</v>
      </c>
      <c r="C8" s="5" t="s">
        <v>60</v>
      </c>
      <c r="D8" s="33">
        <f>SUM(E8:G8)</f>
        <v>55313.065</v>
      </c>
      <c r="E8" s="33">
        <v>52453.5</v>
      </c>
      <c r="F8" s="33">
        <v>0</v>
      </c>
      <c r="G8" s="33">
        <f>2760.7+98.865</f>
        <v>2859.5649999999996</v>
      </c>
      <c r="H8" s="33">
        <v>11086.165</v>
      </c>
      <c r="I8" s="33">
        <v>10437.94</v>
      </c>
      <c r="J8" s="33">
        <v>0</v>
      </c>
      <c r="K8" s="33">
        <f>549.36+98.865</f>
        <v>648.225</v>
      </c>
      <c r="L8" s="33">
        <f aca="true" t="shared" si="12" ref="L8:L9">M8+O8</f>
        <v>0</v>
      </c>
      <c r="M8" s="33">
        <v>0</v>
      </c>
      <c r="N8" s="33">
        <v>0</v>
      </c>
      <c r="O8" s="29">
        <v>0</v>
      </c>
      <c r="P8" s="29">
        <f t="shared" si="10"/>
        <v>0</v>
      </c>
      <c r="Q8" s="33">
        <v>0</v>
      </c>
      <c r="R8" s="33">
        <v>0</v>
      </c>
      <c r="S8" s="33">
        <v>0</v>
      </c>
      <c r="T8" s="29">
        <f t="shared" si="3"/>
        <v>0</v>
      </c>
      <c r="U8" s="29">
        <f t="shared" si="1"/>
        <v>0</v>
      </c>
      <c r="V8" s="29">
        <v>0</v>
      </c>
      <c r="W8" s="29">
        <f t="shared" si="1"/>
        <v>0</v>
      </c>
    </row>
    <row r="9" spans="1:23" s="38" customFormat="1" ht="38.25">
      <c r="A9" s="27" t="s">
        <v>10</v>
      </c>
      <c r="B9" s="30" t="s">
        <v>72</v>
      </c>
      <c r="C9" s="5" t="s">
        <v>60</v>
      </c>
      <c r="D9" s="33">
        <f>SUM(E9:G9)</f>
        <v>39209.204</v>
      </c>
      <c r="E9" s="33">
        <v>37248.7</v>
      </c>
      <c r="F9" s="33">
        <v>0</v>
      </c>
      <c r="G9" s="33">
        <v>1960.504</v>
      </c>
      <c r="H9" s="33">
        <v>48966.2</v>
      </c>
      <c r="I9" s="33">
        <v>37248.7</v>
      </c>
      <c r="J9" s="33">
        <v>0</v>
      </c>
      <c r="K9" s="33">
        <v>1960.504</v>
      </c>
      <c r="L9" s="36">
        <f t="shared" si="12"/>
        <v>0</v>
      </c>
      <c r="M9" s="36">
        <v>0</v>
      </c>
      <c r="N9" s="36">
        <v>0</v>
      </c>
      <c r="O9" s="37">
        <v>0</v>
      </c>
      <c r="P9" s="33">
        <f t="shared" si="10"/>
        <v>39209.204</v>
      </c>
      <c r="Q9" s="33">
        <v>37248.7</v>
      </c>
      <c r="R9" s="33">
        <v>0</v>
      </c>
      <c r="S9" s="33">
        <v>1960.504</v>
      </c>
      <c r="T9" s="33">
        <f t="shared" si="3"/>
        <v>100</v>
      </c>
      <c r="U9" s="33">
        <f t="shared" si="1"/>
        <v>100</v>
      </c>
      <c r="V9" s="33">
        <v>0</v>
      </c>
      <c r="W9" s="33">
        <f t="shared" si="1"/>
        <v>100</v>
      </c>
    </row>
    <row r="10" spans="1:23" s="38" customFormat="1" ht="33" customHeight="1">
      <c r="A10" s="40" t="s">
        <v>28</v>
      </c>
      <c r="B10" s="19" t="s">
        <v>12</v>
      </c>
      <c r="C10" s="19"/>
      <c r="D10" s="32">
        <f>D11</f>
        <v>10266.821</v>
      </c>
      <c r="E10" s="32">
        <f aca="true" t="shared" si="13" ref="E10:W10">E11</f>
        <v>0</v>
      </c>
      <c r="F10" s="32">
        <f t="shared" si="13"/>
        <v>0</v>
      </c>
      <c r="G10" s="32">
        <f t="shared" si="13"/>
        <v>10266.821</v>
      </c>
      <c r="H10" s="32">
        <f t="shared" si="13"/>
        <v>10266.821</v>
      </c>
      <c r="I10" s="32">
        <f t="shared" si="13"/>
        <v>0</v>
      </c>
      <c r="J10" s="32">
        <f t="shared" si="13"/>
        <v>0</v>
      </c>
      <c r="K10" s="32">
        <f t="shared" si="13"/>
        <v>10266.821</v>
      </c>
      <c r="L10" s="32">
        <f t="shared" si="13"/>
        <v>4923.624</v>
      </c>
      <c r="M10" s="32">
        <f t="shared" si="13"/>
        <v>0</v>
      </c>
      <c r="N10" s="32">
        <f t="shared" si="13"/>
        <v>0</v>
      </c>
      <c r="O10" s="32">
        <f t="shared" si="13"/>
        <v>4923.624</v>
      </c>
      <c r="P10" s="32">
        <f t="shared" si="13"/>
        <v>4923.624</v>
      </c>
      <c r="Q10" s="32">
        <f t="shared" si="13"/>
        <v>0</v>
      </c>
      <c r="R10" s="32">
        <f t="shared" si="13"/>
        <v>0</v>
      </c>
      <c r="S10" s="32">
        <f t="shared" si="13"/>
        <v>4923.624</v>
      </c>
      <c r="T10" s="32">
        <f t="shared" si="13"/>
        <v>47.956655716506596</v>
      </c>
      <c r="U10" s="32"/>
      <c r="V10" s="32"/>
      <c r="W10" s="32">
        <f t="shared" si="13"/>
        <v>47.956655716506596</v>
      </c>
    </row>
    <row r="11" spans="1:23" s="38" customFormat="1" ht="25.5">
      <c r="A11" s="21" t="s">
        <v>73</v>
      </c>
      <c r="B11" s="30" t="s">
        <v>74</v>
      </c>
      <c r="C11" s="30"/>
      <c r="D11" s="33">
        <f aca="true" t="shared" si="14" ref="D11">E11+G11</f>
        <v>10266.821</v>
      </c>
      <c r="E11" s="33">
        <v>0</v>
      </c>
      <c r="F11" s="33">
        <v>0</v>
      </c>
      <c r="G11" s="33">
        <v>10266.821</v>
      </c>
      <c r="H11" s="33">
        <f>J11+K11</f>
        <v>10266.821</v>
      </c>
      <c r="I11" s="33">
        <v>0</v>
      </c>
      <c r="J11" s="33">
        <v>0</v>
      </c>
      <c r="K11" s="33">
        <v>10266.821</v>
      </c>
      <c r="L11" s="33">
        <f aca="true" t="shared" si="15" ref="L11">M11+O11</f>
        <v>4923.624</v>
      </c>
      <c r="M11" s="33">
        <v>0</v>
      </c>
      <c r="N11" s="33">
        <v>0</v>
      </c>
      <c r="O11" s="33">
        <f t="shared" si="9"/>
        <v>4923.624</v>
      </c>
      <c r="P11" s="33">
        <f t="shared" si="10"/>
        <v>4923.624</v>
      </c>
      <c r="Q11" s="33">
        <v>0</v>
      </c>
      <c r="R11" s="33">
        <v>0</v>
      </c>
      <c r="S11" s="33">
        <v>4923.624</v>
      </c>
      <c r="T11" s="33">
        <f t="shared" si="3"/>
        <v>47.956655716506596</v>
      </c>
      <c r="U11" s="33"/>
      <c r="V11" s="33"/>
      <c r="W11" s="33">
        <f t="shared" si="1"/>
        <v>47.956655716506596</v>
      </c>
    </row>
    <row r="12" spans="1:23" s="39" customFormat="1" ht="27.75" customHeight="1">
      <c r="A12" s="26" t="s">
        <v>28</v>
      </c>
      <c r="B12" s="102" t="s">
        <v>13</v>
      </c>
      <c r="C12" s="102"/>
      <c r="D12" s="25">
        <f>E12+F12+G12</f>
        <v>3100.0950000000003</v>
      </c>
      <c r="E12" s="25">
        <f>E13</f>
        <v>2574</v>
      </c>
      <c r="F12" s="25">
        <f>F13</f>
        <v>0</v>
      </c>
      <c r="G12" s="25">
        <f>G13</f>
        <v>526.095</v>
      </c>
      <c r="H12" s="32">
        <f t="shared" si="7"/>
        <v>48093.15700000001</v>
      </c>
      <c r="I12" s="25"/>
      <c r="J12" s="25"/>
      <c r="K12" s="25"/>
      <c r="L12" s="25">
        <f>M12+N12+O12</f>
        <v>491.01381</v>
      </c>
      <c r="M12" s="25">
        <f>M13</f>
        <v>0</v>
      </c>
      <c r="N12" s="25">
        <f aca="true" t="shared" si="16" ref="N12">N13</f>
        <v>0</v>
      </c>
      <c r="O12" s="29">
        <f t="shared" si="9"/>
        <v>491.01381</v>
      </c>
      <c r="P12" s="25">
        <f t="shared" si="10"/>
        <v>2807.34171</v>
      </c>
      <c r="Q12" s="25">
        <f>Q13</f>
        <v>2316.3279</v>
      </c>
      <c r="R12" s="25">
        <f aca="true" t="shared" si="17" ref="R12:S12">R13</f>
        <v>0</v>
      </c>
      <c r="S12" s="25">
        <f t="shared" si="17"/>
        <v>491.01381</v>
      </c>
      <c r="T12" s="25">
        <f t="shared" si="3"/>
        <v>90.55663487731827</v>
      </c>
      <c r="U12" s="25">
        <f t="shared" si="1"/>
        <v>89.98942890442892</v>
      </c>
      <c r="V12" s="25"/>
      <c r="W12" s="25">
        <f t="shared" si="1"/>
        <v>93.33177658027542</v>
      </c>
    </row>
    <row r="13" spans="1:23" s="39" customFormat="1" ht="15">
      <c r="A13" s="27" t="s">
        <v>29</v>
      </c>
      <c r="B13" s="34" t="s">
        <v>17</v>
      </c>
      <c r="C13" s="5" t="s">
        <v>60</v>
      </c>
      <c r="D13" s="29">
        <f>SUM(E13:G13)</f>
        <v>3100.0950000000003</v>
      </c>
      <c r="E13" s="31">
        <v>2574</v>
      </c>
      <c r="F13" s="31">
        <v>0</v>
      </c>
      <c r="G13" s="29">
        <v>526.095</v>
      </c>
      <c r="H13" s="29">
        <f>I13+J13+K13</f>
        <v>3100.0950000000003</v>
      </c>
      <c r="I13" s="29">
        <v>2574</v>
      </c>
      <c r="J13" s="29">
        <v>0</v>
      </c>
      <c r="K13" s="29">
        <v>526.095</v>
      </c>
      <c r="L13" s="29">
        <f aca="true" t="shared" si="18" ref="L13">M13+N13+O13</f>
        <v>491.01381</v>
      </c>
      <c r="M13" s="31">
        <v>0</v>
      </c>
      <c r="N13" s="31">
        <v>0</v>
      </c>
      <c r="O13" s="31">
        <f>S13</f>
        <v>491.01381</v>
      </c>
      <c r="P13" s="29">
        <f aca="true" t="shared" si="19" ref="P13">Q13+S13</f>
        <v>2807.34171</v>
      </c>
      <c r="Q13" s="29">
        <v>2316.3279</v>
      </c>
      <c r="R13" s="29">
        <v>0</v>
      </c>
      <c r="S13" s="29">
        <v>491.01381</v>
      </c>
      <c r="T13" s="25">
        <f t="shared" si="3"/>
        <v>90.55663487731827</v>
      </c>
      <c r="U13" s="25">
        <f t="shared" si="1"/>
        <v>89.98942890442892</v>
      </c>
      <c r="V13" s="25"/>
      <c r="W13" s="25">
        <f t="shared" si="1"/>
        <v>93.33177658027542</v>
      </c>
    </row>
    <row r="14" spans="1:23" s="38" customFormat="1" ht="28.5" customHeight="1">
      <c r="A14" s="40" t="s">
        <v>19</v>
      </c>
      <c r="B14" s="114" t="s">
        <v>14</v>
      </c>
      <c r="C14" s="115"/>
      <c r="D14" s="32">
        <f>D15+D16+D17+D18</f>
        <v>50609.31</v>
      </c>
      <c r="E14" s="32">
        <f aca="true" t="shared" si="20" ref="E14:S14">E15+E16+E17+E18</f>
        <v>39917.2</v>
      </c>
      <c r="F14" s="32">
        <f t="shared" si="20"/>
        <v>0</v>
      </c>
      <c r="G14" s="32">
        <f t="shared" si="20"/>
        <v>10692.11</v>
      </c>
      <c r="H14" s="32">
        <f t="shared" si="20"/>
        <v>26536.546000000002</v>
      </c>
      <c r="I14" s="32">
        <f t="shared" si="20"/>
        <v>28216.291000000005</v>
      </c>
      <c r="J14" s="32">
        <f t="shared" si="20"/>
        <v>0</v>
      </c>
      <c r="K14" s="32">
        <f t="shared" si="20"/>
        <v>8810.634999999998</v>
      </c>
      <c r="L14" s="32">
        <f t="shared" si="20"/>
        <v>0</v>
      </c>
      <c r="M14" s="32">
        <f t="shared" si="20"/>
        <v>0</v>
      </c>
      <c r="N14" s="32">
        <f t="shared" si="20"/>
        <v>0</v>
      </c>
      <c r="O14" s="32">
        <f t="shared" si="20"/>
        <v>0</v>
      </c>
      <c r="P14" s="25">
        <f t="shared" si="10"/>
        <v>35283.536049999995</v>
      </c>
      <c r="Q14" s="32">
        <f t="shared" si="20"/>
        <v>26473.51038</v>
      </c>
      <c r="R14" s="32">
        <f t="shared" si="20"/>
        <v>0</v>
      </c>
      <c r="S14" s="32">
        <f t="shared" si="20"/>
        <v>8810.025669999999</v>
      </c>
      <c r="T14" s="25">
        <f>P14/D14*100</f>
        <v>69.71748093384399</v>
      </c>
      <c r="U14" s="25">
        <f t="shared" si="1"/>
        <v>66.32106054532883</v>
      </c>
      <c r="V14" s="25">
        <v>0</v>
      </c>
      <c r="W14" s="25">
        <f t="shared" si="1"/>
        <v>82.39744699596243</v>
      </c>
    </row>
    <row r="15" spans="1:23" s="38" customFormat="1" ht="38.25">
      <c r="A15" s="112" t="s">
        <v>21</v>
      </c>
      <c r="B15" s="30" t="s">
        <v>75</v>
      </c>
      <c r="C15" s="5" t="s">
        <v>60</v>
      </c>
      <c r="D15" s="33">
        <f aca="true" t="shared" si="21" ref="D15">SUM(E15:G15)</f>
        <v>9863.400000000001</v>
      </c>
      <c r="E15" s="33">
        <v>7382.6</v>
      </c>
      <c r="F15" s="33">
        <v>0</v>
      </c>
      <c r="G15" s="33">
        <v>2480.8</v>
      </c>
      <c r="H15" s="33">
        <v>9228.258</v>
      </c>
      <c r="I15" s="33">
        <v>1115.94</v>
      </c>
      <c r="J15" s="33">
        <v>0</v>
      </c>
      <c r="K15" s="33">
        <v>905.382</v>
      </c>
      <c r="L15" s="33">
        <f aca="true" t="shared" si="22" ref="L15">M15+O15</f>
        <v>0</v>
      </c>
      <c r="M15" s="33">
        <v>0</v>
      </c>
      <c r="N15" s="33">
        <v>0</v>
      </c>
      <c r="O15" s="33">
        <v>0</v>
      </c>
      <c r="P15" s="33">
        <f aca="true" t="shared" si="23" ref="P15">Q15+S15</f>
        <v>905.38154</v>
      </c>
      <c r="Q15" s="33">
        <v>0</v>
      </c>
      <c r="R15" s="33">
        <v>0</v>
      </c>
      <c r="S15" s="33">
        <v>905.38154</v>
      </c>
      <c r="T15" s="33">
        <f t="shared" si="3"/>
        <v>9.179203317314515</v>
      </c>
      <c r="U15" s="33">
        <f t="shared" si="1"/>
        <v>0</v>
      </c>
      <c r="V15" s="33">
        <v>0</v>
      </c>
      <c r="W15" s="33">
        <f t="shared" si="1"/>
        <v>36.4955474040632</v>
      </c>
    </row>
    <row r="16" spans="1:23" s="38" customFormat="1" ht="38.25">
      <c r="A16" s="116"/>
      <c r="B16" s="30" t="s">
        <v>56</v>
      </c>
      <c r="C16" s="5" t="s">
        <v>60</v>
      </c>
      <c r="D16" s="33">
        <f aca="true" t="shared" si="24" ref="D16:D18">SUM(E16:G16)</f>
        <v>9228.289</v>
      </c>
      <c r="E16" s="33">
        <v>7382.6</v>
      </c>
      <c r="F16" s="33">
        <v>0</v>
      </c>
      <c r="G16" s="33">
        <v>1845.689</v>
      </c>
      <c r="H16" s="33">
        <v>9228.258</v>
      </c>
      <c r="I16" s="33">
        <v>7382.6</v>
      </c>
      <c r="J16" s="33">
        <v>0</v>
      </c>
      <c r="K16" s="33">
        <v>1845.689</v>
      </c>
      <c r="L16" s="33">
        <f aca="true" t="shared" si="25" ref="L16:L18">M16+O16</f>
        <v>0</v>
      </c>
      <c r="M16" s="33">
        <v>0</v>
      </c>
      <c r="N16" s="33">
        <v>0</v>
      </c>
      <c r="O16" s="33">
        <v>0</v>
      </c>
      <c r="P16" s="33">
        <f t="shared" si="10"/>
        <v>9228.288540000001</v>
      </c>
      <c r="Q16" s="33">
        <v>7382.6</v>
      </c>
      <c r="R16" s="33">
        <v>0</v>
      </c>
      <c r="S16" s="33">
        <v>1845.68854</v>
      </c>
      <c r="T16" s="33">
        <f t="shared" si="3"/>
        <v>99.99999501532734</v>
      </c>
      <c r="U16" s="33">
        <f t="shared" si="1"/>
        <v>100</v>
      </c>
      <c r="V16" s="33">
        <v>0</v>
      </c>
      <c r="W16" s="33">
        <f t="shared" si="1"/>
        <v>99.99997507705794</v>
      </c>
    </row>
    <row r="17" spans="1:23" s="38" customFormat="1" ht="38.25">
      <c r="A17" s="116"/>
      <c r="B17" s="30" t="s">
        <v>57</v>
      </c>
      <c r="C17" s="5" t="s">
        <v>60</v>
      </c>
      <c r="D17" s="33">
        <f t="shared" si="24"/>
        <v>3540.813</v>
      </c>
      <c r="E17" s="33">
        <v>2832.6</v>
      </c>
      <c r="F17" s="33">
        <v>0</v>
      </c>
      <c r="G17" s="33">
        <v>708.213</v>
      </c>
      <c r="H17" s="33">
        <v>3642.13</v>
      </c>
      <c r="I17" s="33">
        <v>2832.6</v>
      </c>
      <c r="J17" s="33">
        <v>0</v>
      </c>
      <c r="K17" s="33">
        <v>708.213</v>
      </c>
      <c r="L17" s="33">
        <f t="shared" si="25"/>
        <v>0</v>
      </c>
      <c r="M17" s="33">
        <v>0</v>
      </c>
      <c r="N17" s="33">
        <v>0</v>
      </c>
      <c r="O17" s="33">
        <v>0</v>
      </c>
      <c r="P17" s="33">
        <f t="shared" si="10"/>
        <v>2913.36541</v>
      </c>
      <c r="Q17" s="33">
        <v>2205.75992</v>
      </c>
      <c r="R17" s="33">
        <v>0</v>
      </c>
      <c r="S17" s="33">
        <v>707.60549</v>
      </c>
      <c r="T17" s="33">
        <f t="shared" si="3"/>
        <v>82.27956150183587</v>
      </c>
      <c r="U17" s="33">
        <f t="shared" si="3"/>
        <v>77.87050483654593</v>
      </c>
      <c r="V17" s="33">
        <v>0</v>
      </c>
      <c r="W17" s="33">
        <f aca="true" t="shared" si="26" ref="W17:W18">S17/G17*100</f>
        <v>99.91421930972744</v>
      </c>
    </row>
    <row r="18" spans="1:23" s="38" customFormat="1" ht="25.5">
      <c r="A18" s="117"/>
      <c r="B18" s="30" t="s">
        <v>58</v>
      </c>
      <c r="C18" s="5" t="s">
        <v>60</v>
      </c>
      <c r="D18" s="33">
        <f t="shared" si="24"/>
        <v>27976.808</v>
      </c>
      <c r="E18" s="33">
        <v>22319.4</v>
      </c>
      <c r="F18" s="33">
        <v>0</v>
      </c>
      <c r="G18" s="33">
        <f>5579.9+77.508</f>
        <v>5657.407999999999</v>
      </c>
      <c r="H18" s="33">
        <v>4437.9</v>
      </c>
      <c r="I18" s="33">
        <v>16885.151</v>
      </c>
      <c r="J18" s="33">
        <v>0</v>
      </c>
      <c r="K18" s="33">
        <v>5351.351</v>
      </c>
      <c r="L18" s="33">
        <f t="shared" si="25"/>
        <v>0</v>
      </c>
      <c r="M18" s="33">
        <v>0</v>
      </c>
      <c r="N18" s="33">
        <v>0</v>
      </c>
      <c r="O18" s="33">
        <v>0</v>
      </c>
      <c r="P18" s="33">
        <f t="shared" si="10"/>
        <v>22236.50056</v>
      </c>
      <c r="Q18" s="33">
        <v>16885.15046</v>
      </c>
      <c r="R18" s="33">
        <v>0</v>
      </c>
      <c r="S18" s="33">
        <v>5351.3501</v>
      </c>
      <c r="T18" s="33">
        <f t="shared" si="3"/>
        <v>79.4819071568136</v>
      </c>
      <c r="U18" s="33">
        <f t="shared" si="3"/>
        <v>75.65234934630858</v>
      </c>
      <c r="V18" s="33">
        <v>0</v>
      </c>
      <c r="W18" s="33">
        <f t="shared" si="26"/>
        <v>94.59013915913437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</dc:creator>
  <cp:keywords/>
  <dc:description/>
  <cp:lastModifiedBy>OVPO</cp:lastModifiedBy>
  <cp:lastPrinted>2022-05-11T12:21:09Z</cp:lastPrinted>
  <dcterms:created xsi:type="dcterms:W3CDTF">2012-05-22T08:33:39Z</dcterms:created>
  <dcterms:modified xsi:type="dcterms:W3CDTF">2022-09-01T08:47:18Z</dcterms:modified>
  <cp:category/>
  <cp:version/>
  <cp:contentType/>
  <cp:contentStatus/>
</cp:coreProperties>
</file>