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 КРИСТИНА\ЕЖЕМЕСЯЧНО\Отчёт в ДДА на сайт до 10\_________2022\7. на 31.07.2022\"/>
    </mc:Choice>
  </mc:AlternateContent>
  <bookViews>
    <workbookView xWindow="0" yWindow="0" windowWidth="28800" windowHeight="12345" firstSheet="2" activeTab="2"/>
  </bookViews>
  <sheets>
    <sheet name="ведомственная" sheetId="36" state="hidden" r:id="rId1"/>
    <sheet name="АИП" sheetId="37" state="hidden" r:id="rId2"/>
    <sheet name="31.07.2022" sheetId="38" r:id="rId3"/>
  </sheets>
  <externalReferences>
    <externalReference r:id="rId4"/>
  </externalReferences>
  <definedNames>
    <definedName name="_xlnm._FilterDatabase" localSheetId="2" hidden="1">'31.07.2022'!$A$4:$Z$74</definedName>
    <definedName name="для">'[1]УКС по состоянию на 01.05.2010'!#REF!</definedName>
    <definedName name="_xlnm.Print_Titles" localSheetId="2">'31.07.2022'!$2:$4</definedName>
    <definedName name="копия">'[1]УКС по состоянию на 01.05.2010'!#REF!</definedName>
    <definedName name="_xlnm.Print_Area" localSheetId="2">'31.07.2022'!$A$1:$X$74</definedName>
  </definedNames>
  <calcPr calcId="162913"/>
</workbook>
</file>

<file path=xl/calcChain.xml><?xml version="1.0" encoding="utf-8"?>
<calcChain xmlns="http://schemas.openxmlformats.org/spreadsheetml/2006/main">
  <c r="L24" i="38" l="1"/>
  <c r="I24" i="38"/>
  <c r="H24" i="38"/>
  <c r="E24" i="38"/>
  <c r="X34" i="38"/>
  <c r="M34" i="38"/>
  <c r="I34" i="38"/>
  <c r="E34" i="38"/>
  <c r="U34" i="38" l="1"/>
  <c r="G21" i="38" l="1"/>
  <c r="J21" i="38"/>
  <c r="K21" i="38"/>
  <c r="O21" i="38"/>
  <c r="P24" i="38"/>
  <c r="L21" i="38"/>
  <c r="X31" i="38"/>
  <c r="X32" i="38"/>
  <c r="X33" i="38"/>
  <c r="M31" i="38"/>
  <c r="U31" i="38" s="1"/>
  <c r="M32" i="38"/>
  <c r="M33" i="38"/>
  <c r="I31" i="38"/>
  <c r="I32" i="38"/>
  <c r="I33" i="38"/>
  <c r="E31" i="38"/>
  <c r="E32" i="38"/>
  <c r="E33" i="38"/>
  <c r="U33" i="38" l="1"/>
  <c r="U32" i="38"/>
  <c r="R63" i="38"/>
  <c r="T26" i="38" l="1"/>
  <c r="K44" i="38" l="1"/>
  <c r="L44" i="38"/>
  <c r="J44" i="38"/>
  <c r="G44" i="38"/>
  <c r="H44" i="38"/>
  <c r="F44" i="38"/>
  <c r="E44" i="38" l="1"/>
  <c r="X60" i="38"/>
  <c r="X64" i="38"/>
  <c r="V63" i="38"/>
  <c r="V62" i="38"/>
  <c r="X61" i="38"/>
  <c r="X66" i="38"/>
  <c r="R57" i="38"/>
  <c r="R55" i="38"/>
  <c r="S48" i="38"/>
  <c r="T48" i="38"/>
  <c r="X51" i="38"/>
  <c r="N49" i="38"/>
  <c r="P49" i="38"/>
  <c r="M51" i="38"/>
  <c r="J49" i="38"/>
  <c r="L49" i="38"/>
  <c r="I51" i="38"/>
  <c r="U51" i="38" l="1"/>
  <c r="F49" i="38"/>
  <c r="R49" i="38" s="1"/>
  <c r="R48" i="38" s="1"/>
  <c r="H49" i="38"/>
  <c r="E51" i="38" l="1"/>
  <c r="X49" i="38"/>
  <c r="R50" i="38"/>
  <c r="X71" i="38" l="1"/>
  <c r="X69" i="38"/>
  <c r="W45" i="38" l="1"/>
  <c r="V50" i="38"/>
  <c r="I38" i="38" l="1"/>
  <c r="I39" i="38"/>
  <c r="I40" i="38"/>
  <c r="I41" i="38"/>
  <c r="R23" i="38" l="1"/>
  <c r="T23" i="38"/>
  <c r="T27" i="38"/>
  <c r="T28" i="38"/>
  <c r="T29" i="38"/>
  <c r="T36" i="38"/>
  <c r="T37" i="38"/>
  <c r="F22" i="38"/>
  <c r="F21" i="38" s="1"/>
  <c r="G22" i="38"/>
  <c r="H22" i="38"/>
  <c r="H21" i="38" s="1"/>
  <c r="J22" i="38"/>
  <c r="K22" i="38"/>
  <c r="L22" i="38"/>
  <c r="N22" i="38"/>
  <c r="N21" i="38" s="1"/>
  <c r="O22" i="38"/>
  <c r="P22" i="38"/>
  <c r="M41" i="38"/>
  <c r="M40" i="38"/>
  <c r="U40" i="38" s="1"/>
  <c r="M39" i="38"/>
  <c r="U39" i="38" s="1"/>
  <c r="X27" i="38"/>
  <c r="X28" i="38"/>
  <c r="X29" i="38"/>
  <c r="X30" i="38"/>
  <c r="X26" i="38"/>
  <c r="X25" i="38"/>
  <c r="X36" i="38"/>
  <c r="X37" i="38"/>
  <c r="X38" i="38"/>
  <c r="X39" i="38"/>
  <c r="X40" i="38"/>
  <c r="X41" i="38"/>
  <c r="H35" i="38"/>
  <c r="J35" i="38"/>
  <c r="K35" i="38"/>
  <c r="L35" i="38"/>
  <c r="P35" i="38"/>
  <c r="E41" i="38"/>
  <c r="E40" i="38"/>
  <c r="E39" i="38"/>
  <c r="E36" i="38"/>
  <c r="E37" i="38"/>
  <c r="E38" i="38"/>
  <c r="M27" i="38"/>
  <c r="M28" i="38"/>
  <c r="M29" i="38"/>
  <c r="M30" i="38"/>
  <c r="M26" i="38"/>
  <c r="M25" i="38"/>
  <c r="M36" i="38"/>
  <c r="M37" i="38"/>
  <c r="M38" i="38"/>
  <c r="U38" i="38" s="1"/>
  <c r="I27" i="38"/>
  <c r="I28" i="38"/>
  <c r="I29" i="38"/>
  <c r="I30" i="38"/>
  <c r="I26" i="38"/>
  <c r="I25" i="38"/>
  <c r="I36" i="38"/>
  <c r="I37" i="38"/>
  <c r="E27" i="38"/>
  <c r="E28" i="38"/>
  <c r="E29" i="38"/>
  <c r="E30" i="38"/>
  <c r="E26" i="38"/>
  <c r="E25" i="38"/>
  <c r="H42" i="38"/>
  <c r="L42" i="38"/>
  <c r="P42" i="38"/>
  <c r="X23" i="38"/>
  <c r="V23" i="38"/>
  <c r="M23" i="38"/>
  <c r="M22" i="38" s="1"/>
  <c r="I23" i="38"/>
  <c r="I22" i="38" s="1"/>
  <c r="E23" i="38"/>
  <c r="E22" i="38" s="1"/>
  <c r="M24" i="38" l="1"/>
  <c r="U24" i="38" s="1"/>
  <c r="Q24" i="38"/>
  <c r="T35" i="38"/>
  <c r="P21" i="38"/>
  <c r="Q26" i="38"/>
  <c r="R22" i="38"/>
  <c r="T22" i="38"/>
  <c r="Q36" i="38"/>
  <c r="X24" i="38"/>
  <c r="I35" i="38"/>
  <c r="I21" i="38" s="1"/>
  <c r="U30" i="38"/>
  <c r="Q27" i="38"/>
  <c r="Q37" i="38"/>
  <c r="U37" i="38"/>
  <c r="T24" i="38"/>
  <c r="U36" i="38"/>
  <c r="Q29" i="38"/>
  <c r="T42" i="38"/>
  <c r="U25" i="38"/>
  <c r="U28" i="38"/>
  <c r="Q22" i="38"/>
  <c r="U22" i="38"/>
  <c r="V22" i="38"/>
  <c r="Q28" i="38"/>
  <c r="U41" i="38"/>
  <c r="U26" i="38"/>
  <c r="U29" i="38"/>
  <c r="U27" i="38"/>
  <c r="X22" i="38"/>
  <c r="Q23" i="38"/>
  <c r="X35" i="38"/>
  <c r="M35" i="38"/>
  <c r="M21" i="38" s="1"/>
  <c r="E35" i="38"/>
  <c r="E21" i="38" s="1"/>
  <c r="X42" i="38"/>
  <c r="U23" i="38"/>
  <c r="I9" i="38"/>
  <c r="N44" i="38"/>
  <c r="O44" i="38"/>
  <c r="W44" i="38" s="1"/>
  <c r="P44" i="38"/>
  <c r="M45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X54" i="38"/>
  <c r="P68" i="38"/>
  <c r="M68" i="38" s="1"/>
  <c r="T54" i="38"/>
  <c r="P59" i="38"/>
  <c r="N59" i="38"/>
  <c r="N58" i="38" s="1"/>
  <c r="L59" i="38"/>
  <c r="J59" i="38"/>
  <c r="H59" i="38"/>
  <c r="E59" i="38" s="1"/>
  <c r="F59" i="38"/>
  <c r="F58" i="38" s="1"/>
  <c r="S45" i="38"/>
  <c r="T66" i="38"/>
  <c r="P70" i="38"/>
  <c r="E61" i="38"/>
  <c r="E60" i="38"/>
  <c r="R56" i="38"/>
  <c r="V47" i="38"/>
  <c r="W47" i="38"/>
  <c r="X47" i="38"/>
  <c r="R47" i="38"/>
  <c r="S47" i="38"/>
  <c r="T47" i="38"/>
  <c r="P73" i="38"/>
  <c r="P72" i="38" s="1"/>
  <c r="H73" i="38"/>
  <c r="T74" i="38"/>
  <c r="T69" i="38"/>
  <c r="T71" i="38"/>
  <c r="L73" i="38"/>
  <c r="I74" i="38"/>
  <c r="I73" i="38" s="1"/>
  <c r="I72" i="38" s="1"/>
  <c r="X74" i="38"/>
  <c r="M74" i="38"/>
  <c r="E74" i="38"/>
  <c r="E73" i="38" s="1"/>
  <c r="E72" i="38" s="1"/>
  <c r="P46" i="38"/>
  <c r="O46" i="38"/>
  <c r="N46" i="38"/>
  <c r="L46" i="38"/>
  <c r="K46" i="38"/>
  <c r="J46" i="38"/>
  <c r="H46" i="38"/>
  <c r="G46" i="38"/>
  <c r="F46" i="38"/>
  <c r="M47" i="38"/>
  <c r="M46" i="38" s="1"/>
  <c r="I47" i="38"/>
  <c r="I46" i="38" s="1"/>
  <c r="E47" i="38"/>
  <c r="E46" i="38" s="1"/>
  <c r="T60" i="38"/>
  <c r="T64" i="38"/>
  <c r="R62" i="38"/>
  <c r="T61" i="38"/>
  <c r="M20" i="38"/>
  <c r="M19" i="38"/>
  <c r="M18" i="38"/>
  <c r="M17" i="38"/>
  <c r="M16" i="38"/>
  <c r="M15" i="38"/>
  <c r="M14" i="38"/>
  <c r="M13" i="38"/>
  <c r="M12" i="38"/>
  <c r="M11" i="38"/>
  <c r="M10" i="38"/>
  <c r="M9" i="38"/>
  <c r="I20" i="38"/>
  <c r="I19" i="38"/>
  <c r="I18" i="38"/>
  <c r="I17" i="38"/>
  <c r="I16" i="38"/>
  <c r="I15" i="38"/>
  <c r="I14" i="38"/>
  <c r="I13" i="38"/>
  <c r="I12" i="38"/>
  <c r="I11" i="38"/>
  <c r="I10" i="38"/>
  <c r="L70" i="38"/>
  <c r="L68" i="38"/>
  <c r="H68" i="38"/>
  <c r="E68" i="38" s="1"/>
  <c r="H70" i="38"/>
  <c r="M71" i="38"/>
  <c r="I71" i="38"/>
  <c r="E71" i="38"/>
  <c r="M69" i="38"/>
  <c r="I69" i="38"/>
  <c r="E69" i="38"/>
  <c r="I45" i="38"/>
  <c r="E45" i="38"/>
  <c r="I50" i="38"/>
  <c r="I49" i="38" s="1"/>
  <c r="I48" i="38" s="1"/>
  <c r="H48" i="38"/>
  <c r="F48" i="38"/>
  <c r="M50" i="38"/>
  <c r="E50" i="38"/>
  <c r="P65" i="38"/>
  <c r="M66" i="38"/>
  <c r="L65" i="38"/>
  <c r="J58" i="38"/>
  <c r="H65" i="38"/>
  <c r="I66" i="38"/>
  <c r="I65" i="38" s="1"/>
  <c r="E66" i="38"/>
  <c r="E65" i="38" s="1"/>
  <c r="M60" i="38"/>
  <c r="I60" i="38"/>
  <c r="M64" i="38"/>
  <c r="M63" i="38"/>
  <c r="M62" i="38"/>
  <c r="M61" i="38"/>
  <c r="I61" i="38"/>
  <c r="E64" i="38"/>
  <c r="E63" i="38"/>
  <c r="E62" i="38"/>
  <c r="I64" i="38"/>
  <c r="I63" i="38"/>
  <c r="I62" i="38"/>
  <c r="U62" i="38" s="1"/>
  <c r="F53" i="38"/>
  <c r="H53" i="38"/>
  <c r="J53" i="38"/>
  <c r="J52" i="38" s="1"/>
  <c r="L53" i="38"/>
  <c r="L52" i="38" s="1"/>
  <c r="N53" i="38"/>
  <c r="P53" i="38"/>
  <c r="M57" i="38"/>
  <c r="V57" i="38"/>
  <c r="M55" i="38"/>
  <c r="V55" i="38"/>
  <c r="M54" i="38"/>
  <c r="E54" i="38"/>
  <c r="E55" i="38"/>
  <c r="E57" i="38"/>
  <c r="I54" i="38"/>
  <c r="I55" i="38"/>
  <c r="I57" i="38"/>
  <c r="V18" i="38"/>
  <c r="V16" i="38"/>
  <c r="J8" i="38"/>
  <c r="V56" i="38"/>
  <c r="M56" i="38"/>
  <c r="I56" i="38"/>
  <c r="E56" i="38"/>
  <c r="V49" i="38"/>
  <c r="P48" i="38"/>
  <c r="N48" i="38"/>
  <c r="L48" i="38"/>
  <c r="J48" i="38"/>
  <c r="I44" i="38"/>
  <c r="X43" i="38"/>
  <c r="T43" i="38"/>
  <c r="M43" i="38"/>
  <c r="M42" i="38" s="1"/>
  <c r="I43" i="38"/>
  <c r="I42" i="38" s="1"/>
  <c r="E43" i="38"/>
  <c r="X20" i="38"/>
  <c r="T20" i="38"/>
  <c r="V19" i="38"/>
  <c r="R19" i="38"/>
  <c r="R18" i="38"/>
  <c r="V17" i="38"/>
  <c r="R17" i="38"/>
  <c r="R16" i="38"/>
  <c r="V15" i="38"/>
  <c r="R15" i="38"/>
  <c r="V14" i="38"/>
  <c r="R14" i="38"/>
  <c r="V13" i="38"/>
  <c r="R13" i="38"/>
  <c r="V12" i="38"/>
  <c r="R12" i="38"/>
  <c r="V11" i="38"/>
  <c r="R11" i="38"/>
  <c r="X10" i="38"/>
  <c r="T10" i="38"/>
  <c r="X9" i="38"/>
  <c r="T9" i="38"/>
  <c r="P8" i="38"/>
  <c r="O8" i="38"/>
  <c r="N8" i="38"/>
  <c r="L8" i="38"/>
  <c r="K8" i="38"/>
  <c r="H8" i="38"/>
  <c r="G8" i="38"/>
  <c r="F8" i="38"/>
  <c r="G18" i="37"/>
  <c r="W18" i="37"/>
  <c r="P15" i="37"/>
  <c r="T15" i="37" s="1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/>
  <c r="P13" i="37"/>
  <c r="O13" i="37"/>
  <c r="L13" i="37" s="1"/>
  <c r="H13" i="37"/>
  <c r="D13" i="37"/>
  <c r="K8" i="37"/>
  <c r="G8" i="37"/>
  <c r="E5" i="37"/>
  <c r="F5" i="37"/>
  <c r="F4" i="37" s="1"/>
  <c r="G5" i="37"/>
  <c r="G4" i="37" s="1"/>
  <c r="I5" i="37"/>
  <c r="J5" i="37"/>
  <c r="K5" i="37"/>
  <c r="K4" i="37" s="1"/>
  <c r="M5" i="37"/>
  <c r="M4" i="37" s="1"/>
  <c r="N5" i="37"/>
  <c r="Q5" i="37"/>
  <c r="R5" i="37"/>
  <c r="S5" i="37"/>
  <c r="W5" i="37" s="1"/>
  <c r="P6" i="37"/>
  <c r="P5" i="37"/>
  <c r="H6" i="37"/>
  <c r="H5" i="37"/>
  <c r="H4" i="37" s="1"/>
  <c r="U18" i="37"/>
  <c r="P18" i="37"/>
  <c r="L18" i="37"/>
  <c r="W17" i="37"/>
  <c r="U17" i="37"/>
  <c r="P17" i="37"/>
  <c r="L17" i="37"/>
  <c r="D17" i="37"/>
  <c r="T17" i="37" s="1"/>
  <c r="W16" i="37"/>
  <c r="U16" i="37"/>
  <c r="P16" i="37"/>
  <c r="T16" i="37" s="1"/>
  <c r="L16" i="37"/>
  <c r="D16" i="37"/>
  <c r="W15" i="37"/>
  <c r="U15" i="37"/>
  <c r="L14" i="37"/>
  <c r="S14" i="37"/>
  <c r="R14" i="37"/>
  <c r="Q14" i="37"/>
  <c r="P14" i="37" s="1"/>
  <c r="T14" i="37" s="1"/>
  <c r="N14" i="37"/>
  <c r="M14" i="37"/>
  <c r="K14" i="37"/>
  <c r="J14" i="37"/>
  <c r="J4" i="37"/>
  <c r="I14" i="37"/>
  <c r="I4" i="37" s="1"/>
  <c r="H14" i="37"/>
  <c r="H12" i="37"/>
  <c r="F14" i="37"/>
  <c r="E14" i="37"/>
  <c r="W13" i="37"/>
  <c r="U13" i="37"/>
  <c r="S12" i="37"/>
  <c r="O12" i="37" s="1"/>
  <c r="L12" i="37" s="1"/>
  <c r="R12" i="37"/>
  <c r="Q12" i="37"/>
  <c r="P12" i="37" s="1"/>
  <c r="T12" i="37" s="1"/>
  <c r="N12" i="37"/>
  <c r="M12" i="37"/>
  <c r="G12" i="37"/>
  <c r="F12" i="37"/>
  <c r="E12" i="37"/>
  <c r="D12" i="37" s="1"/>
  <c r="W11" i="37"/>
  <c r="W10" i="37"/>
  <c r="P11" i="37"/>
  <c r="T11" i="37" s="1"/>
  <c r="T10" i="37" s="1"/>
  <c r="P10" i="37"/>
  <c r="O11" i="37"/>
  <c r="L11" i="37"/>
  <c r="L10" i="37"/>
  <c r="D11" i="37"/>
  <c r="D10" i="37" s="1"/>
  <c r="W9" i="37"/>
  <c r="U9" i="37"/>
  <c r="P9" i="37"/>
  <c r="T9" i="37" s="1"/>
  <c r="L9" i="37"/>
  <c r="D9" i="37"/>
  <c r="W8" i="37"/>
  <c r="U8" i="37"/>
  <c r="P8" i="37"/>
  <c r="L8" i="37"/>
  <c r="D8" i="37"/>
  <c r="S7" i="37"/>
  <c r="O7" i="37" s="1"/>
  <c r="R7" i="37"/>
  <c r="Q7" i="37"/>
  <c r="P7" i="37" s="1"/>
  <c r="N7" i="37"/>
  <c r="M7" i="37"/>
  <c r="G7" i="37"/>
  <c r="F7" i="37"/>
  <c r="E7" i="37"/>
  <c r="E4" i="37" s="1"/>
  <c r="W6" i="37"/>
  <c r="U6" i="37"/>
  <c r="O6" i="37"/>
  <c r="O5" i="37" s="1"/>
  <c r="L6" i="37"/>
  <c r="L5" i="37" s="1"/>
  <c r="D6" i="37"/>
  <c r="T6" i="37" s="1"/>
  <c r="D5" i="37"/>
  <c r="T13" i="37"/>
  <c r="G14" i="37"/>
  <c r="W14" i="37"/>
  <c r="D18" i="37"/>
  <c r="T18" i="37" s="1"/>
  <c r="D14" i="37"/>
  <c r="S4" i="37"/>
  <c r="W4" i="37" s="1"/>
  <c r="R4" i="37"/>
  <c r="H7" i="37"/>
  <c r="O10" i="37"/>
  <c r="D7" i="37"/>
  <c r="D4" i="37" s="1"/>
  <c r="U7" i="37"/>
  <c r="T8" i="37"/>
  <c r="O14" i="37"/>
  <c r="U12" i="37"/>
  <c r="U5" i="37"/>
  <c r="T5" i="37"/>
  <c r="M7" i="36"/>
  <c r="M6" i="36"/>
  <c r="N6" i="36" s="1"/>
  <c r="L6" i="36"/>
  <c r="L7" i="36"/>
  <c r="G7" i="36"/>
  <c r="D7" i="36"/>
  <c r="G6" i="36"/>
  <c r="J6" i="36" s="1"/>
  <c r="D6" i="36"/>
  <c r="I5" i="36"/>
  <c r="L5" i="36" s="1"/>
  <c r="H5" i="36"/>
  <c r="F5" i="36"/>
  <c r="E5" i="36"/>
  <c r="D5" i="36"/>
  <c r="N7" i="36"/>
  <c r="J7" i="36"/>
  <c r="T59" i="38" l="1"/>
  <c r="Q19" i="38"/>
  <c r="Q16" i="38"/>
  <c r="E53" i="38"/>
  <c r="E52" i="38" s="1"/>
  <c r="V58" i="38"/>
  <c r="Q63" i="38"/>
  <c r="U15" i="38"/>
  <c r="U9" i="38"/>
  <c r="Q45" i="38"/>
  <c r="T70" i="38"/>
  <c r="T46" i="38"/>
  <c r="S44" i="38"/>
  <c r="U20" i="38"/>
  <c r="Q9" i="38"/>
  <c r="O4" i="37"/>
  <c r="L7" i="37"/>
  <c r="L4" i="37" s="1"/>
  <c r="T7" i="37"/>
  <c r="P4" i="37"/>
  <c r="T4" i="37" s="1"/>
  <c r="G5" i="36"/>
  <c r="J5" i="36" s="1"/>
  <c r="M5" i="36"/>
  <c r="N5" i="36" s="1"/>
  <c r="W7" i="37"/>
  <c r="U19" i="38"/>
  <c r="O77" i="38"/>
  <c r="X59" i="38"/>
  <c r="U14" i="37"/>
  <c r="Q4" i="37"/>
  <c r="U4" i="37" s="1"/>
  <c r="N4" i="37"/>
  <c r="W12" i="37"/>
  <c r="T21" i="38"/>
  <c r="K7" i="38"/>
  <c r="K77" i="38"/>
  <c r="P7" i="38"/>
  <c r="U64" i="38"/>
  <c r="U66" i="38"/>
  <c r="U74" i="38"/>
  <c r="L7" i="38"/>
  <c r="J77" i="38"/>
  <c r="U55" i="38"/>
  <c r="Q55" i="38"/>
  <c r="G7" i="38"/>
  <c r="G6" i="38" s="1"/>
  <c r="G77" i="38"/>
  <c r="Q60" i="38"/>
  <c r="U60" i="38"/>
  <c r="E49" i="38"/>
  <c r="E48" i="38" s="1"/>
  <c r="U57" i="38"/>
  <c r="Q57" i="38"/>
  <c r="U63" i="38"/>
  <c r="M49" i="38"/>
  <c r="Q50" i="38"/>
  <c r="X68" i="38"/>
  <c r="P58" i="38"/>
  <c r="X65" i="38"/>
  <c r="V59" i="38"/>
  <c r="Q61" i="38"/>
  <c r="U61" i="38"/>
  <c r="L58" i="38"/>
  <c r="U50" i="38"/>
  <c r="M65" i="38"/>
  <c r="R59" i="38"/>
  <c r="T68" i="38"/>
  <c r="Q69" i="38"/>
  <c r="U69" i="38"/>
  <c r="V46" i="38"/>
  <c r="R21" i="38"/>
  <c r="Q74" i="38"/>
  <c r="X70" i="38"/>
  <c r="M70" i="38"/>
  <c r="M67" i="38" s="1"/>
  <c r="U71" i="38"/>
  <c r="V8" i="38"/>
  <c r="U43" i="38"/>
  <c r="T73" i="38"/>
  <c r="I70" i="38"/>
  <c r="P52" i="38"/>
  <c r="X52" i="38" s="1"/>
  <c r="X53" i="38"/>
  <c r="Q64" i="38"/>
  <c r="Q71" i="38"/>
  <c r="X73" i="38"/>
  <c r="Q56" i="38"/>
  <c r="T65" i="38"/>
  <c r="N52" i="38"/>
  <c r="V52" i="38" s="1"/>
  <c r="V53" i="38"/>
  <c r="M44" i="38"/>
  <c r="U44" i="38" s="1"/>
  <c r="U45" i="38"/>
  <c r="V21" i="38"/>
  <c r="J7" i="38"/>
  <c r="U35" i="38"/>
  <c r="Q35" i="38"/>
  <c r="X48" i="38"/>
  <c r="U11" i="38"/>
  <c r="M59" i="38"/>
  <c r="O7" i="38"/>
  <c r="X21" i="38"/>
  <c r="V48" i="38"/>
  <c r="R46" i="38"/>
  <c r="Q13" i="38"/>
  <c r="R8" i="38"/>
  <c r="F7" i="38"/>
  <c r="X8" i="38"/>
  <c r="U56" i="38"/>
  <c r="R53" i="38"/>
  <c r="L72" i="38"/>
  <c r="X72" i="38" s="1"/>
  <c r="E58" i="38"/>
  <c r="Q47" i="38"/>
  <c r="H52" i="38"/>
  <c r="Q62" i="38"/>
  <c r="E70" i="38"/>
  <c r="L67" i="38"/>
  <c r="I59" i="38"/>
  <c r="I58" i="38" s="1"/>
  <c r="P67" i="38"/>
  <c r="Q10" i="38"/>
  <c r="U16" i="38"/>
  <c r="U12" i="38"/>
  <c r="Q20" i="38"/>
  <c r="Q14" i="38"/>
  <c r="Q18" i="38"/>
  <c r="Q15" i="38"/>
  <c r="U17" i="38"/>
  <c r="U14" i="38"/>
  <c r="Q12" i="38"/>
  <c r="U13" i="38"/>
  <c r="Q17" i="38"/>
  <c r="Q11" i="38"/>
  <c r="H7" i="38"/>
  <c r="U42" i="38"/>
  <c r="H67" i="38"/>
  <c r="T67" i="38" s="1"/>
  <c r="I53" i="38"/>
  <c r="I52" i="38" s="1"/>
  <c r="F52" i="38"/>
  <c r="F77" i="38" s="1"/>
  <c r="R58" i="38"/>
  <c r="U10" i="38"/>
  <c r="S46" i="38"/>
  <c r="E42" i="38"/>
  <c r="Q42" i="38" s="1"/>
  <c r="X46" i="38"/>
  <c r="H58" i="38"/>
  <c r="N7" i="38"/>
  <c r="U54" i="38"/>
  <c r="Q46" i="38"/>
  <c r="U46" i="38"/>
  <c r="Q68" i="38"/>
  <c r="Q43" i="38"/>
  <c r="T8" i="38"/>
  <c r="M53" i="38"/>
  <c r="W46" i="38"/>
  <c r="I68" i="38"/>
  <c r="M73" i="38"/>
  <c r="T53" i="38"/>
  <c r="Q54" i="38"/>
  <c r="H72" i="38"/>
  <c r="Q66" i="38"/>
  <c r="U47" i="38"/>
  <c r="I8" i="38"/>
  <c r="M8" i="38"/>
  <c r="U18" i="38"/>
  <c r="E8" i="38"/>
  <c r="U59" i="38" l="1"/>
  <c r="X58" i="38"/>
  <c r="L77" i="38"/>
  <c r="H77" i="38"/>
  <c r="X7" i="38"/>
  <c r="T7" i="38"/>
  <c r="T58" i="38"/>
  <c r="S7" i="38"/>
  <c r="N77" i="38"/>
  <c r="P77" i="38"/>
  <c r="I7" i="38"/>
  <c r="U49" i="38"/>
  <c r="Q49" i="38"/>
  <c r="Q48" i="38" s="1"/>
  <c r="M48" i="38"/>
  <c r="U48" i="38" s="1"/>
  <c r="Q70" i="38"/>
  <c r="U70" i="38"/>
  <c r="Q65" i="38"/>
  <c r="U65" i="38"/>
  <c r="Q59" i="38"/>
  <c r="Q21" i="38"/>
  <c r="J6" i="38"/>
  <c r="K6" i="38"/>
  <c r="Q44" i="38"/>
  <c r="L6" i="38"/>
  <c r="U53" i="38"/>
  <c r="N6" i="38"/>
  <c r="X67" i="38"/>
  <c r="O6" i="38"/>
  <c r="W7" i="38"/>
  <c r="M58" i="38"/>
  <c r="H6" i="38"/>
  <c r="E67" i="38"/>
  <c r="Q67" i="38" s="1"/>
  <c r="R7" i="38"/>
  <c r="F6" i="38"/>
  <c r="R52" i="38"/>
  <c r="T52" i="38"/>
  <c r="M7" i="38"/>
  <c r="V7" i="38"/>
  <c r="P6" i="38"/>
  <c r="U8" i="38"/>
  <c r="E7" i="38"/>
  <c r="U21" i="38"/>
  <c r="Q73" i="38"/>
  <c r="M72" i="38"/>
  <c r="U73" i="38"/>
  <c r="I67" i="38"/>
  <c r="U67" i="38" s="1"/>
  <c r="U68" i="38"/>
  <c r="T72" i="38"/>
  <c r="M52" i="38"/>
  <c r="Q53" i="38"/>
  <c r="Q8" i="38"/>
  <c r="E6" i="38" l="1"/>
  <c r="Q58" i="38"/>
  <c r="U58" i="38"/>
  <c r="M77" i="38"/>
  <c r="M78" i="38" s="1"/>
  <c r="U7" i="38"/>
  <c r="I77" i="38"/>
  <c r="I78" i="38" s="1"/>
  <c r="E77" i="38"/>
  <c r="V6" i="38"/>
  <c r="W6" i="38"/>
  <c r="R6" i="38"/>
  <c r="S6" i="38"/>
  <c r="T6" i="38"/>
  <c r="M6" i="38"/>
  <c r="X6" i="38"/>
  <c r="Q7" i="38"/>
  <c r="U52" i="38"/>
  <c r="Q52" i="38"/>
  <c r="I6" i="38"/>
  <c r="U72" i="38"/>
  <c r="Q72" i="38"/>
  <c r="E78" i="38" l="1"/>
  <c r="Q6" i="38"/>
  <c r="U6" i="38"/>
</calcChain>
</file>

<file path=xl/sharedStrings.xml><?xml version="1.0" encoding="utf-8"?>
<sst xmlns="http://schemas.openxmlformats.org/spreadsheetml/2006/main" count="326" uniqueCount="205">
  <si>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</si>
  <si>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</si>
  <si>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</si>
  <si>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</si>
  <si>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</si>
  <si>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</si>
  <si>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</si>
  <si>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</si>
  <si>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</si>
  <si>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</si>
  <si>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</si>
  <si>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</si>
  <si>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</si>
  <si>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</si>
  <si>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</si>
  <si>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</si>
  <si>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</si>
  <si>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</si>
  <si>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</si>
  <si>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</si>
  <si>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</si>
  <si>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</si>
  <si>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</si>
  <si>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</si>
  <si>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</si>
  <si>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</si>
  <si>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</si>
  <si>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</si>
  <si>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</si>
  <si>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</si>
  <si>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</si>
  <si>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</si>
  <si>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</si>
  <si>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</si>
  <si>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</si>
  <si>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</si>
  <si>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</si>
  <si>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</si>
  <si>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</si>
  <si>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</si>
  <si>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7.1</t>
  </si>
  <si>
    <t>7.1.1</t>
  </si>
  <si>
    <t>7.1.2</t>
  </si>
  <si>
    <t>7.2</t>
  </si>
  <si>
    <t>7.3</t>
  </si>
  <si>
    <t>7.4</t>
  </si>
  <si>
    <t>7.4.1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</si>
  <si>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</si>
  <si>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</si>
  <si>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</si>
  <si>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</si>
  <si>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</si>
  <si>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</si>
  <si>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</si>
  <si>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</si>
  <si>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</si>
  <si>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</si>
  <si>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</si>
  <si>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</si>
  <si>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</si>
  <si>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</si>
  <si>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</si>
  <si>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</si>
  <si>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</si>
  <si>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</si>
  <si>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</si>
  <si>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</si>
  <si>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7.1.1.9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</si>
  <si>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</si>
  <si>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</si>
  <si>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</si>
  <si>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</si>
  <si>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</si>
  <si>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</si>
  <si>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7.5.2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</si>
  <si>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</si>
  <si>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</si>
  <si>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</si>
  <si>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</si>
  <si>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</si>
  <si>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</si>
  <si>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</si>
  <si>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</si>
  <si>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</si>
  <si>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</si>
  <si>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</si>
  <si>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</si>
  <si>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</si>
  <si>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</si>
  <si>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</si>
  <si>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</si>
  <si>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</si>
  <si>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</si>
  <si>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7.1.1.12</t>
  </si>
  <si>
    <t>7.4.2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</si>
  <si>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</si>
  <si>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</si>
  <si>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</si>
  <si>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</si>
  <si>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</si>
  <si>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</si>
  <si>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</si>
  <si>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Развитие материально-технической базы образовательных организаций</t>
  </si>
  <si>
    <t>7.1.3</t>
  </si>
  <si>
    <t>7.1.3.1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</si>
  <si>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</si>
  <si>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</si>
  <si>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</si>
  <si>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</si>
  <si>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7.1.1.11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</si>
  <si>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</si>
  <si>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7.1.4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</si>
  <si>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</si>
  <si>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7.1.1.8</t>
  </si>
  <si>
    <t>7.1.1.10</t>
  </si>
  <si>
    <t>7.1.1.2</t>
  </si>
  <si>
    <t>7.1.5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</si>
  <si>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</si>
  <si>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</si>
  <si>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ПЛАН на 2022 год                                                                                                                                          (рублей)</t>
  </si>
  <si>
    <t>Мероприятия по организации отдыха и оздоровления детей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</si>
  <si>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</si>
  <si>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</si>
  <si>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 xml:space="preserve">ДОиМП </t>
  </si>
  <si>
    <t xml:space="preserve">Реализация мероприятий 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</si>
  <si>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</si>
  <si>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</si>
  <si>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</si>
  <si>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7.3.1.</t>
  </si>
  <si>
    <t>Обеспечение предоставления дошкольного, общего, дополнительного образования (показатель №№ 1,2,5,7,8,21,22,23)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</si>
  <si>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</si>
  <si>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</si>
  <si>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</si>
  <si>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кцср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</si>
  <si>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</si>
  <si>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</si>
  <si>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</si>
  <si>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</si>
  <si>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</si>
  <si>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</si>
  <si>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</si>
  <si>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</si>
  <si>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</si>
  <si>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</si>
  <si>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</si>
  <si>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</si>
  <si>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</si>
  <si>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</si>
  <si>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</si>
  <si>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</si>
  <si>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</si>
  <si>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</si>
  <si>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</si>
  <si>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</si>
  <si>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</si>
  <si>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</si>
  <si>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</si>
  <si>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</si>
  <si>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</si>
  <si>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</si>
  <si>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</si>
  <si>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</si>
  <si>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</si>
  <si>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0210282090, 02102S2090</t>
  </si>
  <si>
    <t>% исполнения к плану за 2022 год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</si>
  <si>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</si>
  <si>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</si>
  <si>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</si>
  <si>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МБДОУ "Детский сад №20 "Золушка" (наружное освещение территории). Расходы, осуществляемые за счет остатков средств городского бюджета, неиспользованных в отчетном финансовом году</t>
  </si>
  <si>
    <t>Здание детского сада №25 (наружное освещение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</si>
  <si>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</si>
  <si>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</si>
  <si>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</si>
  <si>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</si>
  <si>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</si>
  <si>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</si>
  <si>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</si>
  <si>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</si>
  <si>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</si>
  <si>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</si>
  <si>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</si>
  <si>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</si>
  <si>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</si>
  <si>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</si>
  <si>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</si>
  <si>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</si>
  <si>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Выполнение работ по ремонту МБДОУ «Детский сад №25 «Ромашка». Расходы, осуществляемые за счет остатков средств городского бюджета, неиспользованных в отчетном финансовом году</t>
  </si>
  <si>
    <t>Выполнение работ по ремонту МБДОУ "Детский сад №25 "Ромашка" (авторский надзор). Расходы, осуществляемые за счет остатков средств городского бюджета, неиспользованных в отчетном финансовом году</t>
  </si>
  <si>
    <t>"Здание детского сада №25" (благоустройство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</si>
  <si>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</si>
  <si>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</si>
  <si>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2. Расходы, осуществляемые за счет остатков средств городского бюджета, неиспользованных в отчетном финансовом году</t>
  </si>
  <si>
    <t>7.1.2.1</t>
  </si>
  <si>
    <t>7.1.2.3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</si>
  <si>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</si>
  <si>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МБДОУ "Детский сад №10 "Гусельки" (наружное освещение территории) (1корпус). Расходы, осуществляемые за счет остатков средств городского бюджета, неиспользованных в отчетном финансовом году</t>
  </si>
  <si>
    <t>МБДОУ "Детский сад №10 "Гусельки" (наружное освещение территории) (2корпус). Расходы, осуществляемые за счет остатков средств городского бюджета, неиспользованных в отчетном финансовом году</t>
  </si>
  <si>
    <t>20</t>
  </si>
  <si>
    <t>0220199990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</si>
  <si>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</si>
  <si>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</si>
  <si>
    <t>ПЛАН на 9 месяцев 2022 года (рублей) на 31.07.2022 год</t>
  </si>
  <si>
    <t>Освоение на 31.07.2022 года                                                                                                                                                (рублей)</t>
  </si>
  <si>
    <t>% исполнения к плану на 9 месяцев 2022 года</t>
  </si>
  <si>
    <t>"Нежилое здание" (наружное освещение территории), расположенное по адресу: г.Нефтеюганск, мкр-н 8а, здание №29. Расходы, осуществляемые за счет остатков средств городского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</si>
</sst>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  <font>
      <b/>
      <sz val="13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380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5" xfId="0" applyNumberFormat="1" applyFont="1" applyFill="1" applyBorder="1" applyAlignment="1">
      <alignment horizontal="center" vertical="center"/>
    </xf>
    <xf numFmtId="0" fontId="41" fillId="25" borderId="21" xfId="0" applyFont="1" applyFill="1" applyBorder="1" applyAlignment="1">
      <alignment horizontal="left" vertical="top" wrapText="1"/>
    </xf>
    <xf numFmtId="4" fontId="41" fillId="25" borderId="21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/>
    </xf>
    <xf numFmtId="0" fontId="41" fillId="25" borderId="0" xfId="0" applyFont="1" applyFill="1" applyBorder="1"/>
    <xf numFmtId="4" fontId="41" fillId="25" borderId="21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2" xfId="0" applyNumberFormat="1" applyFont="1" applyFill="1" applyBorder="1" applyAlignment="1">
      <alignment horizontal="center" vertical="center" wrapText="1"/>
    </xf>
    <xf numFmtId="0" fontId="41" fillId="25" borderId="2" xfId="0" applyFont="1" applyFill="1" applyBorder="1" applyAlignment="1">
      <alignment horizontal="center" vertical="center"/>
    </xf>
    <xf numFmtId="49" fontId="41" fillId="25" borderId="35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49" fontId="43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5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1" xfId="2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22" xfId="2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2" xfId="0" applyNumberFormat="1" applyFont="1" applyFill="1" applyBorder="1" applyAlignment="1">
      <alignment horizontal="center" vertical="center" wrapText="1"/>
    </xf>
    <xf numFmtId="49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6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5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0" applyNumberFormat="1" applyFont="1" applyFill="1" applyBorder="1" applyAlignment="1" applyProtection="1">
      <alignment horizontal="center" vertical="center" wrapText="1"/>
      <protection locked="0"/>
    </xf>
    <xf numFmtId="4" fontId="41" fillId="26" borderId="32" xfId="0" applyNumberFormat="1" applyFont="1" applyFill="1" applyBorder="1" applyAlignment="1">
      <alignment horizontal="center" vertical="center" wrapText="1"/>
    </xf>
    <xf numFmtId="4" fontId="41" fillId="26" borderId="33" xfId="0" applyNumberFormat="1" applyFont="1" applyFill="1" applyBorder="1" applyAlignment="1">
      <alignment horizontal="center" vertical="center" wrapText="1"/>
    </xf>
    <xf numFmtId="4" fontId="41" fillId="26" borderId="34" xfId="0" applyNumberFormat="1" applyFont="1" applyFill="1" applyBorder="1" applyAlignment="1">
      <alignment horizontal="center" vertical="center" wrapText="1"/>
    </xf>
    <xf numFmtId="49" fontId="32" fillId="26" borderId="38" xfId="0" applyNumberFormat="1" applyFont="1" applyFill="1" applyBorder="1" applyAlignment="1">
      <alignment horizontal="center" vertical="center"/>
    </xf>
    <xf numFmtId="49" fontId="32" fillId="26" borderId="41" xfId="0" applyNumberFormat="1" applyFont="1" applyFill="1" applyBorder="1" applyAlignment="1">
      <alignment horizontal="center" vertical="top"/>
    </xf>
    <xf numFmtId="2" fontId="32" fillId="26" borderId="38" xfId="0" applyNumberFormat="1" applyFont="1" applyFill="1" applyBorder="1" applyAlignment="1">
      <alignment horizontal="left" vertical="top" wrapText="1"/>
    </xf>
    <xf numFmtId="0" fontId="32" fillId="26" borderId="34" xfId="0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/>
    </xf>
    <xf numFmtId="4" fontId="32" fillId="26" borderId="33" xfId="0" applyNumberFormat="1" applyFont="1" applyFill="1" applyBorder="1" applyAlignment="1">
      <alignment horizontal="center" vertical="center"/>
    </xf>
    <xf numFmtId="4" fontId="32" fillId="26" borderId="52" xfId="0" applyNumberFormat="1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 wrapText="1"/>
    </xf>
    <xf numFmtId="4" fontId="32" fillId="26" borderId="33" xfId="0" applyNumberFormat="1" applyFont="1" applyFill="1" applyBorder="1" applyAlignment="1">
      <alignment horizontal="center" vertical="center" wrapText="1"/>
    </xf>
    <xf numFmtId="4" fontId="32" fillId="26" borderId="34" xfId="0" applyNumberFormat="1" applyFont="1" applyFill="1" applyBorder="1" applyAlignment="1">
      <alignment horizontal="center" vertical="center" wrapText="1"/>
    </xf>
    <xf numFmtId="49" fontId="32" fillId="26" borderId="54" xfId="0" applyNumberFormat="1" applyFont="1" applyFill="1" applyBorder="1" applyAlignment="1">
      <alignment horizontal="center" vertical="center"/>
    </xf>
    <xf numFmtId="0" fontId="32" fillId="26" borderId="24" xfId="0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/>
    </xf>
    <xf numFmtId="4" fontId="32" fillId="26" borderId="5" xfId="0" applyNumberFormat="1" applyFont="1" applyFill="1" applyBorder="1" applyAlignment="1">
      <alignment horizontal="center" vertical="center"/>
    </xf>
    <xf numFmtId="4" fontId="32" fillId="26" borderId="24" xfId="0" applyNumberFormat="1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 wrapText="1"/>
    </xf>
    <xf numFmtId="4" fontId="32" fillId="26" borderId="5" xfId="0" applyNumberFormat="1" applyFont="1" applyFill="1" applyBorder="1" applyAlignment="1">
      <alignment horizontal="center" vertical="center" wrapText="1"/>
    </xf>
    <xf numFmtId="4" fontId="32" fillId="26" borderId="24" xfId="0" applyNumberFormat="1" applyFont="1" applyFill="1" applyBorder="1" applyAlignment="1">
      <alignment horizontal="center" vertical="center" wrapText="1"/>
    </xf>
    <xf numFmtId="4" fontId="32" fillId="26" borderId="30" xfId="0" applyNumberFormat="1" applyFont="1" applyFill="1" applyBorder="1" applyAlignment="1">
      <alignment horizontal="center" vertical="center" wrapText="1"/>
    </xf>
    <xf numFmtId="4" fontId="32" fillId="26" borderId="37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center"/>
    </xf>
    <xf numFmtId="4" fontId="3" fillId="26" borderId="32" xfId="0" applyNumberFormat="1" applyFont="1" applyFill="1" applyBorder="1" applyAlignment="1">
      <alignment horizontal="center" vertical="center" wrapText="1"/>
    </xf>
    <xf numFmtId="4" fontId="3" fillId="26" borderId="33" xfId="0" applyNumberFormat="1" applyFont="1" applyFill="1" applyBorder="1" applyAlignment="1">
      <alignment horizontal="center" vertical="center" wrapText="1"/>
    </xf>
    <xf numFmtId="4" fontId="3" fillId="26" borderId="34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top"/>
    </xf>
    <xf numFmtId="4" fontId="32" fillId="26" borderId="34" xfId="0" applyNumberFormat="1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top"/>
    </xf>
    <xf numFmtId="0" fontId="32" fillId="26" borderId="21" xfId="0" applyFont="1" applyFill="1" applyBorder="1" applyAlignment="1">
      <alignment horizontal="left" vertical="top" wrapText="1"/>
    </xf>
    <xf numFmtId="4" fontId="32" fillId="26" borderId="21" xfId="0" applyNumberFormat="1" applyFont="1" applyFill="1" applyBorder="1" applyAlignment="1">
      <alignment horizontal="center" vertical="center"/>
    </xf>
    <xf numFmtId="4" fontId="32" fillId="26" borderId="1" xfId="0" applyNumberFormat="1" applyFont="1" applyFill="1" applyBorder="1" applyAlignment="1">
      <alignment horizontal="center" vertical="center"/>
    </xf>
    <xf numFmtId="4" fontId="32" fillId="26" borderId="22" xfId="0" applyNumberFormat="1" applyFont="1" applyFill="1" applyBorder="1" applyAlignment="1">
      <alignment horizontal="center" vertical="center"/>
    </xf>
    <xf numFmtId="4" fontId="32" fillId="26" borderId="21" xfId="0" applyNumberFormat="1" applyFont="1" applyFill="1" applyBorder="1" applyAlignment="1">
      <alignment horizontal="center" vertical="center" wrapText="1"/>
    </xf>
    <xf numFmtId="4" fontId="32" fillId="26" borderId="1" xfId="0" applyNumberFormat="1" applyFont="1" applyFill="1" applyBorder="1" applyAlignment="1">
      <alignment horizontal="center" vertical="center" wrapText="1"/>
    </xf>
    <xf numFmtId="4" fontId="32" fillId="26" borderId="22" xfId="0" applyNumberFormat="1" applyFont="1" applyFill="1" applyBorder="1" applyAlignment="1">
      <alignment horizontal="center" vertical="center" wrapText="1"/>
    </xf>
    <xf numFmtId="0" fontId="32" fillId="26" borderId="34" xfId="0" applyFont="1" applyFill="1" applyBorder="1" applyAlignment="1">
      <alignment vertical="center"/>
    </xf>
    <xf numFmtId="4" fontId="32" fillId="26" borderId="38" xfId="0" applyNumberFormat="1" applyFont="1" applyFill="1" applyBorder="1" applyAlignment="1">
      <alignment horizontal="center" vertical="center"/>
    </xf>
    <xf numFmtId="49" fontId="32" fillId="26" borderId="38" xfId="0" applyNumberFormat="1" applyFont="1" applyFill="1" applyBorder="1" applyAlignment="1">
      <alignment horizontal="center" vertical="top"/>
    </xf>
    <xf numFmtId="0" fontId="32" fillId="26" borderId="52" xfId="0" applyFont="1" applyFill="1" applyBorder="1" applyAlignment="1">
      <alignment horizontal="center" vertical="center"/>
    </xf>
    <xf numFmtId="49" fontId="32" fillId="26" borderId="54" xfId="0" applyNumberFormat="1" applyFont="1" applyFill="1" applyBorder="1" applyAlignment="1">
      <alignment horizontal="center" vertical="top"/>
    </xf>
    <xf numFmtId="2" fontId="32" fillId="26" borderId="23" xfId="0" applyNumberFormat="1" applyFont="1" applyFill="1" applyBorder="1" applyAlignment="1">
      <alignment horizontal="left" vertical="top" wrapText="1"/>
    </xf>
    <xf numFmtId="0" fontId="3" fillId="25" borderId="38" xfId="0" applyFont="1" applyFill="1" applyBorder="1" applyAlignment="1">
      <alignment horizontal="center" vertical="top"/>
    </xf>
    <xf numFmtId="0" fontId="3" fillId="25" borderId="35" xfId="0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top" wrapText="1"/>
    </xf>
    <xf numFmtId="2" fontId="3" fillId="0" borderId="35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3" fillId="0" borderId="2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49" fontId="32" fillId="0" borderId="35" xfId="0" applyNumberFormat="1" applyFont="1" applyFill="1" applyBorder="1" applyAlignment="1">
      <alignment horizontal="center" vertical="center"/>
    </xf>
    <xf numFmtId="49" fontId="32" fillId="0" borderId="44" xfId="0" applyNumberFormat="1" applyFont="1" applyFill="1" applyBorder="1" applyAlignment="1">
      <alignment horizontal="center" vertical="top" wrapText="1"/>
    </xf>
    <xf numFmtId="2" fontId="32" fillId="0" borderId="35" xfId="0" applyNumberFormat="1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center" vertical="center"/>
    </xf>
    <xf numFmtId="4" fontId="32" fillId="0" borderId="21" xfId="2" applyNumberFormat="1" applyFont="1" applyFill="1" applyBorder="1" applyAlignment="1">
      <alignment horizontal="center" vertical="center"/>
    </xf>
    <xf numFmtId="4" fontId="32" fillId="0" borderId="1" xfId="2" applyNumberFormat="1" applyFont="1" applyFill="1" applyBorder="1" applyAlignment="1">
      <alignment horizontal="center" vertical="center"/>
    </xf>
    <xf numFmtId="4" fontId="32" fillId="0" borderId="22" xfId="2" applyNumberFormat="1" applyFont="1" applyFill="1" applyBorder="1" applyAlignment="1">
      <alignment horizontal="center" vertical="center"/>
    </xf>
    <xf numFmtId="4" fontId="32" fillId="0" borderId="2" xfId="2" applyNumberFormat="1" applyFont="1" applyFill="1" applyBorder="1" applyAlignment="1">
      <alignment horizontal="center" vertical="center"/>
    </xf>
    <xf numFmtId="4" fontId="32" fillId="0" borderId="2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horizontal="center" vertical="center" wrapText="1"/>
    </xf>
    <xf numFmtId="4" fontId="32" fillId="0" borderId="2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49" fontId="41" fillId="0" borderId="35" xfId="0" applyNumberFormat="1" applyFont="1" applyFill="1" applyBorder="1" applyAlignment="1">
      <alignment horizontal="center" vertical="center"/>
    </xf>
    <xf numFmtId="49" fontId="41" fillId="0" borderId="44" xfId="0" applyNumberFormat="1" applyFont="1" applyFill="1" applyBorder="1" applyAlignment="1">
      <alignment horizontal="center" vertical="top" wrapText="1"/>
    </xf>
    <xf numFmtId="2" fontId="41" fillId="0" borderId="35" xfId="0" applyNumberFormat="1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center" vertical="center"/>
    </xf>
    <xf numFmtId="4" fontId="41" fillId="0" borderId="21" xfId="2" applyNumberFormat="1" applyFont="1" applyFill="1" applyBorder="1" applyAlignment="1">
      <alignment horizontal="center" vertical="center"/>
    </xf>
    <xf numFmtId="4" fontId="41" fillId="0" borderId="1" xfId="2" applyNumberFormat="1" applyFont="1" applyFill="1" applyBorder="1" applyAlignment="1">
      <alignment horizontal="center" vertical="center"/>
    </xf>
    <xf numFmtId="4" fontId="41" fillId="0" borderId="22" xfId="2" applyNumberFormat="1" applyFont="1" applyFill="1" applyBorder="1" applyAlignment="1">
      <alignment horizontal="center" vertical="center"/>
    </xf>
    <xf numFmtId="4" fontId="41" fillId="0" borderId="21" xfId="0" applyNumberFormat="1" applyFont="1" applyFill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4" fontId="41" fillId="0" borderId="2" xfId="0" applyNumberFormat="1" applyFont="1" applyFill="1" applyBorder="1" applyAlignment="1">
      <alignment horizontal="center" vertical="center" wrapText="1"/>
    </xf>
    <xf numFmtId="4" fontId="41" fillId="0" borderId="22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3" fillId="0" borderId="35" xfId="0" applyNumberFormat="1" applyFont="1" applyFill="1" applyBorder="1" applyAlignment="1" applyProtection="1">
      <alignment horizontal="left" vertical="center" wrapText="1"/>
    </xf>
    <xf numFmtId="4" fontId="3" fillId="0" borderId="22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 applyProtection="1">
      <alignment horizontal="left" vertical="center" wrapText="1"/>
    </xf>
    <xf numFmtId="0" fontId="3" fillId="0" borderId="55" xfId="0" applyFont="1" applyFill="1" applyBorder="1" applyAlignment="1">
      <alignment horizontal="center" vertical="center"/>
    </xf>
    <xf numFmtId="4" fontId="3" fillId="0" borderId="25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 applyProtection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55" xfId="0" applyNumberFormat="1" applyFont="1" applyFill="1" applyBorder="1" applyAlignment="1" applyProtection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55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49" fontId="41" fillId="0" borderId="38" xfId="0" applyNumberFormat="1" applyFont="1" applyFill="1" applyBorder="1" applyAlignment="1">
      <alignment horizontal="center" vertical="center"/>
    </xf>
    <xf numFmtId="49" fontId="41" fillId="0" borderId="41" xfId="0" applyNumberFormat="1" applyFont="1" applyFill="1" applyBorder="1" applyAlignment="1">
      <alignment horizontal="center" vertical="top"/>
    </xf>
    <xf numFmtId="2" fontId="41" fillId="0" borderId="38" xfId="0" applyNumberFormat="1" applyFont="1" applyFill="1" applyBorder="1" applyAlignment="1">
      <alignment horizontal="left" vertical="top" wrapText="1"/>
    </xf>
    <xf numFmtId="4" fontId="41" fillId="0" borderId="32" xfId="0" applyNumberFormat="1" applyFont="1" applyFill="1" applyBorder="1" applyAlignment="1">
      <alignment horizontal="center" vertical="center"/>
    </xf>
    <xf numFmtId="4" fontId="41" fillId="0" borderId="33" xfId="0" applyNumberFormat="1" applyFont="1" applyFill="1" applyBorder="1" applyAlignment="1">
      <alignment horizontal="center" vertical="center"/>
    </xf>
    <xf numFmtId="4" fontId="41" fillId="0" borderId="34" xfId="0" applyNumberFormat="1" applyFont="1" applyFill="1" applyBorder="1" applyAlignment="1">
      <alignment horizontal="center" vertical="center"/>
    </xf>
    <xf numFmtId="4" fontId="41" fillId="0" borderId="52" xfId="0" applyNumberFormat="1" applyFont="1" applyFill="1" applyBorder="1" applyAlignment="1">
      <alignment horizontal="center" vertical="center"/>
    </xf>
    <xf numFmtId="4" fontId="41" fillId="0" borderId="32" xfId="0" applyNumberFormat="1" applyFont="1" applyFill="1" applyBorder="1" applyAlignment="1">
      <alignment horizontal="center" vertical="center" wrapText="1"/>
    </xf>
    <xf numFmtId="4" fontId="41" fillId="0" borderId="33" xfId="0" applyNumberFormat="1" applyFont="1" applyFill="1" applyBorder="1" applyAlignment="1">
      <alignment horizontal="center" vertical="center" wrapText="1"/>
    </xf>
    <xf numFmtId="4" fontId="41" fillId="0" borderId="52" xfId="0" applyNumberFormat="1" applyFont="1" applyFill="1" applyBorder="1" applyAlignment="1">
      <alignment horizontal="center" vertical="center" wrapText="1"/>
    </xf>
    <xf numFmtId="4" fontId="41" fillId="0" borderId="34" xfId="0" applyNumberFormat="1" applyFont="1" applyFill="1" applyBorder="1" applyAlignment="1">
      <alignment horizontal="center" vertical="center" wrapText="1"/>
    </xf>
    <xf numFmtId="4" fontId="32" fillId="26" borderId="39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top"/>
    </xf>
    <xf numFmtId="2" fontId="3" fillId="0" borderId="21" xfId="0" applyNumberFormat="1" applyFont="1" applyFill="1" applyBorder="1" applyAlignment="1">
      <alignment horizontal="left" vertical="top" wrapText="1"/>
    </xf>
    <xf numFmtId="4" fontId="3" fillId="0" borderId="22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53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4" fontId="3" fillId="0" borderId="51" xfId="2" applyNumberFormat="1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49" fontId="41" fillId="0" borderId="54" xfId="0" applyNumberFormat="1" applyFont="1" applyFill="1" applyBorder="1" applyAlignment="1">
      <alignment horizontal="center" vertical="center"/>
    </xf>
    <xf numFmtId="49" fontId="41" fillId="0" borderId="43" xfId="0" applyNumberFormat="1" applyFont="1" applyFill="1" applyBorder="1" applyAlignment="1">
      <alignment horizontal="center" vertical="top"/>
    </xf>
    <xf numFmtId="2" fontId="41" fillId="0" borderId="54" xfId="0" applyNumberFormat="1" applyFont="1" applyFill="1" applyBorder="1" applyAlignment="1">
      <alignment horizontal="left" vertical="top" wrapText="1"/>
    </xf>
    <xf numFmtId="0" fontId="41" fillId="0" borderId="24" xfId="0" applyFont="1" applyFill="1" applyBorder="1" applyAlignment="1">
      <alignment horizontal="center" vertical="center"/>
    </xf>
    <xf numFmtId="4" fontId="41" fillId="0" borderId="23" xfId="0" applyNumberFormat="1" applyFont="1" applyFill="1" applyBorder="1" applyAlignment="1">
      <alignment horizontal="center" vertical="center"/>
    </xf>
    <xf numFmtId="4" fontId="41" fillId="0" borderId="5" xfId="0" applyNumberFormat="1" applyFont="1" applyFill="1" applyBorder="1" applyAlignment="1">
      <alignment horizontal="center" vertical="center"/>
    </xf>
    <xf numFmtId="4" fontId="41" fillId="0" borderId="24" xfId="0" applyNumberFormat="1" applyFont="1" applyFill="1" applyBorder="1" applyAlignment="1">
      <alignment horizontal="center" vertical="center"/>
    </xf>
    <xf numFmtId="4" fontId="41" fillId="0" borderId="23" xfId="0" applyNumberFormat="1" applyFont="1" applyFill="1" applyBorder="1" applyAlignment="1">
      <alignment horizontal="center" vertical="center" wrapText="1"/>
    </xf>
    <xf numFmtId="4" fontId="41" fillId="0" borderId="5" xfId="0" applyNumberFormat="1" applyFont="1" applyFill="1" applyBorder="1" applyAlignment="1">
      <alignment horizontal="center" vertical="center" wrapText="1"/>
    </xf>
    <xf numFmtId="4" fontId="41" fillId="0" borderId="24" xfId="0" applyNumberFormat="1" applyFont="1" applyFill="1" applyBorder="1" applyAlignment="1">
      <alignment horizontal="center" vertical="center" wrapText="1"/>
    </xf>
    <xf numFmtId="4" fontId="41" fillId="0" borderId="30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/>
    </xf>
    <xf numFmtId="2" fontId="3" fillId="0" borderId="36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41" fillId="0" borderId="34" xfId="0" applyFont="1" applyFill="1" applyBorder="1" applyAlignment="1">
      <alignment horizontal="center" vertical="center"/>
    </xf>
    <xf numFmtId="4" fontId="41" fillId="0" borderId="32" xfId="2" applyNumberFormat="1" applyFont="1" applyFill="1" applyBorder="1" applyAlignment="1">
      <alignment horizontal="center" vertical="center"/>
    </xf>
    <xf numFmtId="4" fontId="41" fillId="0" borderId="33" xfId="2" applyNumberFormat="1" applyFont="1" applyFill="1" applyBorder="1" applyAlignment="1">
      <alignment horizontal="center" vertical="center"/>
    </xf>
    <xf numFmtId="4" fontId="41" fillId="0" borderId="38" xfId="2" applyNumberFormat="1" applyFont="1" applyFill="1" applyBorder="1" applyAlignment="1">
      <alignment horizontal="center" vertical="center"/>
    </xf>
    <xf numFmtId="4" fontId="41" fillId="0" borderId="52" xfId="2" applyNumberFormat="1" applyFont="1" applyFill="1" applyBorder="1" applyAlignment="1">
      <alignment horizontal="center" vertical="center"/>
    </xf>
    <xf numFmtId="4" fontId="41" fillId="0" borderId="34" xfId="2" applyNumberFormat="1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center"/>
    </xf>
    <xf numFmtId="49" fontId="3" fillId="0" borderId="49" xfId="0" applyNumberFormat="1" applyFont="1" applyFill="1" applyBorder="1" applyAlignment="1">
      <alignment horizontal="center" vertical="top"/>
    </xf>
    <xf numFmtId="2" fontId="3" fillId="0" borderId="56" xfId="0" applyNumberFormat="1" applyFont="1" applyFill="1" applyBorder="1" applyAlignment="1">
      <alignment horizontal="left" vertical="top" wrapText="1"/>
    </xf>
    <xf numFmtId="0" fontId="3" fillId="0" borderId="50" xfId="0" applyFont="1" applyFill="1" applyBorder="1" applyAlignment="1">
      <alignment horizontal="center" vertical="center"/>
    </xf>
    <xf numFmtId="4" fontId="3" fillId="0" borderId="57" xfId="2" applyNumberFormat="1" applyFont="1" applyFill="1" applyBorder="1" applyAlignment="1">
      <alignment horizontal="center" vertical="center"/>
    </xf>
    <xf numFmtId="4" fontId="3" fillId="0" borderId="58" xfId="2" applyNumberFormat="1" applyFont="1" applyFill="1" applyBorder="1" applyAlignment="1">
      <alignment horizontal="center" vertical="center"/>
    </xf>
    <xf numFmtId="4" fontId="3" fillId="0" borderId="50" xfId="2" applyNumberFormat="1" applyFont="1" applyFill="1" applyBorder="1" applyAlignment="1">
      <alignment horizontal="center" vertical="center"/>
    </xf>
    <xf numFmtId="4" fontId="3" fillId="0" borderId="57" xfId="0" applyNumberFormat="1" applyFont="1" applyFill="1" applyBorder="1" applyAlignment="1">
      <alignment horizontal="center" vertical="center" wrapText="1"/>
    </xf>
    <xf numFmtId="4" fontId="3" fillId="0" borderId="58" xfId="0" applyNumberFormat="1" applyFont="1" applyFill="1" applyBorder="1" applyAlignment="1">
      <alignment horizontal="center" vertical="center" wrapText="1"/>
    </xf>
    <xf numFmtId="4" fontId="3" fillId="0" borderId="50" xfId="0" applyNumberFormat="1" applyFont="1" applyFill="1" applyBorder="1" applyAlignment="1">
      <alignment horizontal="center" vertical="center" wrapText="1"/>
    </xf>
    <xf numFmtId="4" fontId="41" fillId="0" borderId="23" xfId="2" applyNumberFormat="1" applyFont="1" applyFill="1" applyBorder="1" applyAlignment="1">
      <alignment horizontal="center" vertical="center"/>
    </xf>
    <xf numFmtId="4" fontId="41" fillId="0" borderId="5" xfId="2" applyNumberFormat="1" applyFont="1" applyFill="1" applyBorder="1" applyAlignment="1">
      <alignment horizontal="center" vertical="center"/>
    </xf>
    <xf numFmtId="4" fontId="41" fillId="0" borderId="24" xfId="2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top"/>
    </xf>
    <xf numFmtId="2" fontId="3" fillId="0" borderId="45" xfId="0" applyNumberFormat="1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center" vertical="center"/>
    </xf>
    <xf numFmtId="4" fontId="3" fillId="0" borderId="46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47" xfId="2" applyNumberFormat="1" applyFont="1" applyFill="1" applyBorder="1" applyAlignment="1">
      <alignment horizontal="center" vertical="center"/>
    </xf>
    <xf numFmtId="4" fontId="3" fillId="0" borderId="46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47" xfId="0" applyNumberFormat="1" applyFont="1" applyFill="1" applyBorder="1" applyAlignment="1">
      <alignment horizontal="center" vertical="center"/>
    </xf>
    <xf numFmtId="4" fontId="3" fillId="0" borderId="4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47" xfId="0" applyNumberFormat="1" applyFont="1" applyFill="1" applyBorder="1" applyAlignment="1">
      <alignment horizontal="center" vertical="center" wrapText="1"/>
    </xf>
    <xf numFmtId="4" fontId="3" fillId="0" borderId="48" xfId="0" applyNumberFormat="1" applyFont="1" applyFill="1" applyBorder="1" applyAlignment="1">
      <alignment horizontal="center" vertical="center" wrapText="1"/>
    </xf>
    <xf numFmtId="49" fontId="41" fillId="0" borderId="44" xfId="0" applyNumberFormat="1" applyFont="1" applyFill="1" applyBorder="1" applyAlignment="1">
      <alignment horizontal="center" vertical="top"/>
    </xf>
    <xf numFmtId="0" fontId="41" fillId="0" borderId="22" xfId="0" applyFont="1" applyFill="1" applyBorder="1" applyAlignment="1">
      <alignment horizontal="center" vertical="center"/>
    </xf>
    <xf numFmtId="4" fontId="41" fillId="0" borderId="2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4" fontId="41" fillId="0" borderId="22" xfId="0" applyNumberFormat="1" applyFont="1" applyFill="1" applyBorder="1" applyAlignment="1">
      <alignment horizontal="center" vertical="center"/>
    </xf>
    <xf numFmtId="4" fontId="41" fillId="0" borderId="2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top"/>
    </xf>
    <xf numFmtId="4" fontId="40" fillId="0" borderId="21" xfId="0" applyNumberFormat="1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center"/>
    </xf>
    <xf numFmtId="4" fontId="40" fillId="0" borderId="57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9" fontId="41" fillId="0" borderId="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4" fontId="41" fillId="0" borderId="62" xfId="0" applyNumberFormat="1" applyFont="1" applyFill="1" applyBorder="1" applyAlignment="1">
      <alignment horizontal="center" vertical="center"/>
    </xf>
    <xf numFmtId="4" fontId="41" fillId="0" borderId="54" xfId="0" applyNumberFormat="1" applyFont="1" applyFill="1" applyBorder="1" applyAlignment="1">
      <alignment horizontal="center" vertical="center"/>
    </xf>
    <xf numFmtId="4" fontId="42" fillId="0" borderId="2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6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9" fontId="3" fillId="0" borderId="43" xfId="0" applyNumberFormat="1" applyFont="1" applyFill="1" applyBorder="1" applyAlignment="1">
      <alignment horizontal="center" vertical="top"/>
    </xf>
    <xf numFmtId="169" fontId="40" fillId="0" borderId="35" xfId="0" applyNumberFormat="1" applyFont="1" applyFill="1" applyBorder="1" applyAlignment="1" applyProtection="1">
      <alignment horizontal="left" vertical="top" wrapText="1"/>
    </xf>
    <xf numFmtId="4" fontId="3" fillId="0" borderId="5" xfId="2" applyNumberFormat="1" applyFont="1" applyFill="1" applyBorder="1" applyAlignment="1">
      <alignment horizontal="center" vertical="center"/>
    </xf>
    <xf numFmtId="4" fontId="3" fillId="0" borderId="24" xfId="2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>
      <alignment horizontal="center" vertical="center"/>
    </xf>
    <xf numFmtId="4" fontId="3" fillId="0" borderId="30" xfId="0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vertical="center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/>
    </xf>
    <xf numFmtId="49" fontId="41" fillId="0" borderId="54" xfId="0" applyNumberFormat="1" applyFont="1" applyFill="1" applyBorder="1" applyAlignment="1">
      <alignment horizontal="center" vertical="top"/>
    </xf>
    <xf numFmtId="0" fontId="41" fillId="0" borderId="29" xfId="0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top"/>
    </xf>
    <xf numFmtId="4" fontId="3" fillId="0" borderId="21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4" fontId="41" fillId="0" borderId="29" xfId="2" applyNumberFormat="1" applyFont="1" applyFill="1" applyBorder="1" applyAlignment="1">
      <alignment horizontal="center" vertical="center"/>
    </xf>
    <xf numFmtId="4" fontId="3" fillId="0" borderId="57" xfId="0" applyNumberFormat="1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center" vertical="center"/>
    </xf>
    <xf numFmtId="4" fontId="3" fillId="0" borderId="50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4" fontId="3" fillId="0" borderId="58" xfId="0" applyNumberFormat="1" applyFont="1" applyFill="1" applyBorder="1" applyAlignment="1">
      <alignment horizontal="center" vertical="center"/>
    </xf>
    <xf numFmtId="4" fontId="3" fillId="0" borderId="59" xfId="0" applyNumberFormat="1" applyFont="1" applyFill="1" applyBorder="1" applyAlignment="1">
      <alignment horizontal="center" vertical="center" wrapText="1"/>
    </xf>
    <xf numFmtId="49" fontId="41" fillId="0" borderId="35" xfId="0" applyNumberFormat="1" applyFont="1" applyFill="1" applyBorder="1" applyAlignment="1">
      <alignment horizontal="center" vertical="top"/>
    </xf>
    <xf numFmtId="2" fontId="3" fillId="0" borderId="53" xfId="0" applyNumberFormat="1" applyFont="1" applyFill="1" applyBorder="1" applyAlignment="1">
      <alignment horizontal="left" vertical="top" wrapText="1"/>
    </xf>
    <xf numFmtId="49" fontId="3" fillId="0" borderId="56" xfId="0" applyNumberFormat="1" applyFont="1" applyFill="1" applyBorder="1" applyAlignment="1">
      <alignment horizontal="center" vertical="top"/>
    </xf>
    <xf numFmtId="0" fontId="3" fillId="0" borderId="59" xfId="0" applyFont="1" applyFill="1" applyBorder="1" applyAlignment="1">
      <alignment horizontal="center" vertical="center"/>
    </xf>
    <xf numFmtId="2" fontId="41" fillId="0" borderId="21" xfId="0" applyNumberFormat="1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21" xfId="0" applyNumberFormat="1" applyFont="1" applyFill="1" applyBorder="1" applyAlignment="1" applyProtection="1">
      <alignment horizontal="left" vertical="center" wrapText="1"/>
    </xf>
    <xf numFmtId="49" fontId="3" fillId="0" borderId="54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top" wrapText="1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 applyProtection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 applyProtection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60" xfId="0" applyNumberFormat="1" applyFont="1" applyFill="1" applyBorder="1" applyAlignment="1">
      <alignment horizontal="center" vertical="center" wrapText="1"/>
    </xf>
    <xf numFmtId="0" fontId="39" fillId="25" borderId="45" xfId="0" applyFont="1" applyFill="1" applyBorder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41" fillId="26" borderId="32" xfId="0" applyFont="1" applyFill="1" applyBorder="1" applyAlignment="1">
      <alignment horizontal="left" vertical="center" wrapText="1"/>
    </xf>
    <xf numFmtId="0" fontId="41" fillId="26" borderId="52" xfId="0" applyFont="1" applyFill="1" applyBorder="1" applyAlignment="1">
      <alignment horizontal="left" vertical="center" wrapText="1"/>
    </xf>
    <xf numFmtId="49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4" fontId="32" fillId="25" borderId="38" xfId="2" applyNumberFormat="1" applyFont="1" applyFill="1" applyBorder="1" applyAlignment="1">
      <alignment horizontal="center" vertical="center" wrapText="1"/>
    </xf>
    <xf numFmtId="4" fontId="32" fillId="25" borderId="39" xfId="2" applyNumberFormat="1" applyFont="1" applyFill="1" applyBorder="1" applyAlignment="1">
      <alignment horizontal="center" vertical="center" wrapText="1"/>
    </xf>
    <xf numFmtId="4" fontId="32" fillId="25" borderId="40" xfId="2" applyNumberFormat="1" applyFont="1" applyFill="1" applyBorder="1" applyAlignment="1">
      <alignment horizontal="center" vertical="center" wrapText="1"/>
    </xf>
    <xf numFmtId="0" fontId="32" fillId="25" borderId="38" xfId="0" applyFont="1" applyFill="1" applyBorder="1" applyAlignment="1">
      <alignment horizontal="center" vertical="center" wrapText="1"/>
    </xf>
    <xf numFmtId="0" fontId="32" fillId="25" borderId="39" xfId="0" applyFont="1" applyFill="1" applyBorder="1" applyAlignment="1">
      <alignment horizontal="center" vertical="center" wrapText="1"/>
    </xf>
    <xf numFmtId="0" fontId="32" fillId="25" borderId="40" xfId="0" applyFont="1" applyFill="1" applyBorder="1" applyAlignment="1">
      <alignment horizontal="center" vertical="center" wrapText="1"/>
    </xf>
    <xf numFmtId="2" fontId="32" fillId="25" borderId="32" xfId="0" applyNumberFormat="1" applyFont="1" applyFill="1" applyBorder="1" applyAlignment="1">
      <alignment horizontal="center" vertical="center" wrapText="1"/>
    </xf>
    <xf numFmtId="2" fontId="32" fillId="25" borderId="33" xfId="0" applyNumberFormat="1" applyFont="1" applyFill="1" applyBorder="1" applyAlignment="1">
      <alignment horizontal="center" vertical="center" wrapText="1"/>
    </xf>
    <xf numFmtId="2" fontId="32" fillId="25" borderId="34" xfId="0" applyNumberFormat="1" applyFont="1" applyFill="1" applyBorder="1" applyAlignment="1">
      <alignment horizontal="center" vertical="center" wrapText="1"/>
    </xf>
    <xf numFmtId="165" fontId="32" fillId="25" borderId="38" xfId="0" applyNumberFormat="1" applyFont="1" applyFill="1" applyBorder="1" applyAlignment="1">
      <alignment horizontal="center" vertical="center" wrapText="1"/>
    </xf>
    <xf numFmtId="165" fontId="32" fillId="25" borderId="39" xfId="0" applyNumberFormat="1" applyFont="1" applyFill="1" applyBorder="1" applyAlignment="1">
      <alignment horizontal="center" vertical="center" wrapText="1"/>
    </xf>
    <xf numFmtId="165" fontId="32" fillId="25" borderId="40" xfId="0" applyNumberFormat="1" applyFont="1" applyFill="1" applyBorder="1" applyAlignment="1">
      <alignment horizontal="center" vertical="center" wrapText="1"/>
    </xf>
    <xf numFmtId="2" fontId="32" fillId="25" borderId="38" xfId="0" applyNumberFormat="1" applyFont="1" applyFill="1" applyBorder="1" applyAlignment="1">
      <alignment horizontal="center" vertical="center" wrapText="1"/>
    </xf>
    <xf numFmtId="2" fontId="32" fillId="25" borderId="39" xfId="0" applyNumberFormat="1" applyFont="1" applyFill="1" applyBorder="1" applyAlignment="1">
      <alignment horizontal="center" vertical="center" wrapText="1"/>
    </xf>
    <xf numFmtId="2" fontId="32" fillId="25" borderId="40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332" t="s">
        <v>53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</row>
    <row r="2" spans="1:14" ht="32.25" customHeight="1" x14ac:dyDescent="0.25">
      <c r="A2" s="334" t="s">
        <v>0</v>
      </c>
      <c r="B2" s="1" t="s">
        <v>1</v>
      </c>
      <c r="C2" s="335" t="s">
        <v>18</v>
      </c>
      <c r="D2" s="336" t="s">
        <v>49</v>
      </c>
      <c r="E2" s="336"/>
      <c r="F2" s="336"/>
      <c r="G2" s="337" t="s">
        <v>58</v>
      </c>
      <c r="H2" s="337"/>
      <c r="I2" s="337"/>
      <c r="J2" s="338" t="s">
        <v>56</v>
      </c>
      <c r="K2" s="339"/>
      <c r="L2" s="340"/>
      <c r="M2" s="341" t="s">
        <v>51</v>
      </c>
      <c r="N2" s="341" t="s">
        <v>52</v>
      </c>
    </row>
    <row r="3" spans="1:14" ht="25.5" x14ac:dyDescent="0.25">
      <c r="A3" s="334"/>
      <c r="B3" s="2" t="s">
        <v>2</v>
      </c>
      <c r="C3" s="335"/>
      <c r="D3" s="3" t="s">
        <v>24</v>
      </c>
      <c r="E3" s="3" t="s">
        <v>25</v>
      </c>
      <c r="F3" s="3" t="s">
        <v>26</v>
      </c>
      <c r="G3" s="3" t="s">
        <v>24</v>
      </c>
      <c r="H3" s="3" t="s">
        <v>25</v>
      </c>
      <c r="I3" s="3" t="s">
        <v>26</v>
      </c>
      <c r="J3" s="3" t="s">
        <v>24</v>
      </c>
      <c r="K3" s="3" t="s">
        <v>25</v>
      </c>
      <c r="L3" s="3" t="s">
        <v>26</v>
      </c>
      <c r="M3" s="342"/>
      <c r="N3" s="342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331" t="s">
        <v>54</v>
      </c>
      <c r="C5" s="331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6</v>
      </c>
      <c r="B6" s="10" t="s">
        <v>21</v>
      </c>
      <c r="C6" s="10" t="s">
        <v>57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7</v>
      </c>
      <c r="B7" s="10" t="s">
        <v>55</v>
      </c>
      <c r="C7" s="10" t="s">
        <v>57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350" t="s">
        <v>0</v>
      </c>
      <c r="B1" s="17" t="s">
        <v>1</v>
      </c>
      <c r="C1" s="351" t="s">
        <v>18</v>
      </c>
      <c r="D1" s="352" t="s">
        <v>77</v>
      </c>
      <c r="E1" s="352"/>
      <c r="F1" s="352"/>
      <c r="G1" s="352"/>
      <c r="H1" s="352" t="s">
        <v>78</v>
      </c>
      <c r="I1" s="352"/>
      <c r="J1" s="352"/>
      <c r="K1" s="352"/>
      <c r="L1" s="353" t="s">
        <v>88</v>
      </c>
      <c r="M1" s="354"/>
      <c r="N1" s="354"/>
      <c r="O1" s="355"/>
      <c r="P1" s="347" t="s">
        <v>79</v>
      </c>
      <c r="Q1" s="347"/>
      <c r="R1" s="347"/>
      <c r="S1" s="347"/>
      <c r="T1" s="347" t="s">
        <v>80</v>
      </c>
      <c r="U1" s="348"/>
      <c r="V1" s="348"/>
      <c r="W1" s="348"/>
    </row>
    <row r="2" spans="1:23" ht="22.5" x14ac:dyDescent="0.25">
      <c r="A2" s="350"/>
      <c r="B2" s="17" t="s">
        <v>2</v>
      </c>
      <c r="C2" s="351"/>
      <c r="D2" s="18" t="s">
        <v>24</v>
      </c>
      <c r="E2" s="18" t="s">
        <v>25</v>
      </c>
      <c r="F2" s="18" t="s">
        <v>59</v>
      </c>
      <c r="G2" s="18" t="s">
        <v>26</v>
      </c>
      <c r="H2" s="18" t="s">
        <v>24</v>
      </c>
      <c r="I2" s="18" t="s">
        <v>25</v>
      </c>
      <c r="J2" s="18" t="s">
        <v>59</v>
      </c>
      <c r="K2" s="18" t="s">
        <v>26</v>
      </c>
      <c r="L2" s="18" t="s">
        <v>24</v>
      </c>
      <c r="M2" s="18" t="s">
        <v>25</v>
      </c>
      <c r="N2" s="18" t="s">
        <v>59</v>
      </c>
      <c r="O2" s="18" t="s">
        <v>26</v>
      </c>
      <c r="P2" s="18" t="s">
        <v>24</v>
      </c>
      <c r="Q2" s="18" t="s">
        <v>25</v>
      </c>
      <c r="R2" s="18" t="s">
        <v>59</v>
      </c>
      <c r="S2" s="18" t="s">
        <v>26</v>
      </c>
      <c r="T2" s="18" t="s">
        <v>24</v>
      </c>
      <c r="U2" s="19" t="s">
        <v>25</v>
      </c>
      <c r="V2" s="18" t="s">
        <v>59</v>
      </c>
      <c r="W2" s="18" t="s">
        <v>26</v>
      </c>
    </row>
    <row r="3" spans="1:23" x14ac:dyDescent="0.25">
      <c r="A3" s="15" t="s">
        <v>4</v>
      </c>
      <c r="B3" s="15" t="s">
        <v>14</v>
      </c>
      <c r="C3" s="15" t="s">
        <v>28</v>
      </c>
      <c r="D3" s="15" t="s">
        <v>30</v>
      </c>
      <c r="E3" s="15" t="s">
        <v>16</v>
      </c>
      <c r="F3" s="15" t="s">
        <v>31</v>
      </c>
      <c r="G3" s="15" t="s">
        <v>31</v>
      </c>
      <c r="H3" s="15" t="s">
        <v>39</v>
      </c>
      <c r="I3" s="15" t="s">
        <v>32</v>
      </c>
      <c r="J3" s="15" t="s">
        <v>33</v>
      </c>
      <c r="K3" s="15" t="s">
        <v>34</v>
      </c>
      <c r="L3" s="15" t="s">
        <v>35</v>
      </c>
      <c r="M3" s="15" t="s">
        <v>36</v>
      </c>
      <c r="N3" s="15" t="s">
        <v>37</v>
      </c>
      <c r="O3" s="15" t="s">
        <v>38</v>
      </c>
      <c r="P3" s="15" t="s">
        <v>17</v>
      </c>
      <c r="Q3" s="15" t="s">
        <v>32</v>
      </c>
      <c r="R3" s="15" t="s">
        <v>76</v>
      </c>
      <c r="S3" s="15" t="s">
        <v>33</v>
      </c>
      <c r="T3" s="15" t="s">
        <v>34</v>
      </c>
      <c r="U3" s="15" t="s">
        <v>81</v>
      </c>
      <c r="V3" s="15" t="s">
        <v>69</v>
      </c>
      <c r="W3" s="15" t="s">
        <v>75</v>
      </c>
    </row>
    <row r="4" spans="1:23" x14ac:dyDescent="0.25">
      <c r="A4" s="349" t="s">
        <v>27</v>
      </c>
      <c r="B4" s="349"/>
      <c r="C4" s="349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331" t="s">
        <v>10</v>
      </c>
      <c r="C5" s="331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7</v>
      </c>
      <c r="B6" s="23" t="s">
        <v>68</v>
      </c>
      <c r="C6" s="1" t="s">
        <v>73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14</v>
      </c>
      <c r="B7" s="331" t="s">
        <v>82</v>
      </c>
      <c r="C7" s="331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8</v>
      </c>
      <c r="B8" s="25" t="s">
        <v>83</v>
      </c>
      <c r="C8" s="1" t="s">
        <v>73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9</v>
      </c>
      <c r="B9" s="25" t="s">
        <v>84</v>
      </c>
      <c r="C9" s="1" t="s">
        <v>73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28</v>
      </c>
      <c r="B10" s="14" t="s">
        <v>11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85</v>
      </c>
      <c r="B11" s="25" t="s">
        <v>86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28</v>
      </c>
      <c r="B12" s="331" t="s">
        <v>12</v>
      </c>
      <c r="C12" s="331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29</v>
      </c>
      <c r="B13" s="29" t="s">
        <v>15</v>
      </c>
      <c r="C13" s="1" t="s">
        <v>73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17</v>
      </c>
      <c r="B14" s="343" t="s">
        <v>13</v>
      </c>
      <c r="C14" s="344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341" t="s">
        <v>20</v>
      </c>
      <c r="B15" s="25" t="s">
        <v>87</v>
      </c>
      <c r="C15" s="1" t="s">
        <v>73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345"/>
      <c r="B16" s="25" t="s">
        <v>70</v>
      </c>
      <c r="C16" s="1" t="s">
        <v>73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345"/>
      <c r="B17" s="25" t="s">
        <v>71</v>
      </c>
      <c r="C17" s="1" t="s">
        <v>73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346"/>
      <c r="B18" s="25" t="s">
        <v>72</v>
      </c>
      <c r="C18" s="1" t="s">
        <v>73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0"/>
  <sheetViews>
    <sheetView tabSelected="1" zoomScale="50" zoomScaleNormal="50" zoomScaleSheetLayoutView="55" workbookViewId="0">
      <pane ySplit="4" topLeftCell="A5" activePane="bottomLeft" state="frozen"/>
      <selection pane="bottomLeft" activeCell="C8" sqref="C8"/>
    </sheetView>
  </sheetViews>
  <sheetFormatPr defaultRowHeight="18.75" x14ac:dyDescent="0.3"/>
  <cols>
    <col min="1" max="1" width="11.140625" style="39" customWidth="1"/>
    <col min="2" max="2" width="19.28515625" style="55" hidden="1" customWidth="1"/>
    <col min="3" max="3" width="80.28515625" style="40" customWidth="1"/>
    <col min="4" max="4" width="13.140625" style="41" customWidth="1"/>
    <col min="5" max="6" width="22.42578125" style="42" customWidth="1"/>
    <col min="7" max="7" width="19.5703125" style="42" customWidth="1"/>
    <col min="8" max="8" width="22.5703125" style="42" customWidth="1"/>
    <col min="9" max="9" width="22.42578125" style="41" customWidth="1"/>
    <col min="10" max="11" width="22.85546875" style="41" customWidth="1"/>
    <col min="12" max="12" width="23.5703125" style="41" customWidth="1"/>
    <col min="13" max="13" width="23.5703125" style="43" customWidth="1"/>
    <col min="14" max="14" width="22.85546875" style="43" customWidth="1"/>
    <col min="15" max="15" width="19.42578125" style="43" customWidth="1"/>
    <col min="16" max="16" width="20.42578125" style="43" customWidth="1"/>
    <col min="17" max="17" width="9.42578125" style="43" customWidth="1"/>
    <col min="18" max="18" width="12.5703125" style="43" customWidth="1"/>
    <col min="19" max="19" width="15.7109375" style="43" customWidth="1"/>
    <col min="20" max="20" width="11.5703125" style="43" customWidth="1"/>
    <col min="21" max="21" width="10.140625" style="43" customWidth="1"/>
    <col min="22" max="22" width="13" style="43" customWidth="1"/>
    <col min="23" max="23" width="15.85546875" style="43" customWidth="1"/>
    <col min="24" max="24" width="14.7109375" style="43" customWidth="1"/>
    <col min="25" max="26" width="9.140625" style="41" customWidth="1"/>
    <col min="27" max="16384" width="9.140625" style="41"/>
  </cols>
  <sheetData>
    <row r="1" spans="1:24" s="36" customFormat="1" ht="45" customHeight="1" thickBot="1" x14ac:dyDescent="0.35">
      <c r="A1" s="356" t="s">
        <v>89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</row>
    <row r="2" spans="1:24" s="37" customFormat="1" ht="41.25" customHeight="1" x14ac:dyDescent="0.3">
      <c r="A2" s="361" t="s">
        <v>0</v>
      </c>
      <c r="B2" s="56" t="s">
        <v>133</v>
      </c>
      <c r="C2" s="120" t="s">
        <v>1</v>
      </c>
      <c r="D2" s="363" t="s">
        <v>18</v>
      </c>
      <c r="E2" s="365" t="s">
        <v>201</v>
      </c>
      <c r="F2" s="366"/>
      <c r="G2" s="366"/>
      <c r="H2" s="367"/>
      <c r="I2" s="368" t="s">
        <v>119</v>
      </c>
      <c r="J2" s="369"/>
      <c r="K2" s="369"/>
      <c r="L2" s="370"/>
      <c r="M2" s="371" t="s">
        <v>202</v>
      </c>
      <c r="N2" s="372"/>
      <c r="O2" s="372"/>
      <c r="P2" s="373"/>
      <c r="Q2" s="374" t="s">
        <v>203</v>
      </c>
      <c r="R2" s="375"/>
      <c r="S2" s="375"/>
      <c r="T2" s="376"/>
      <c r="U2" s="377" t="s">
        <v>164</v>
      </c>
      <c r="V2" s="378"/>
      <c r="W2" s="378"/>
      <c r="X2" s="379"/>
    </row>
    <row r="3" spans="1:24" s="37" customFormat="1" ht="41.25" customHeight="1" x14ac:dyDescent="0.3">
      <c r="A3" s="362"/>
      <c r="B3" s="57"/>
      <c r="C3" s="121" t="s">
        <v>2</v>
      </c>
      <c r="D3" s="364"/>
      <c r="E3" s="58" t="s">
        <v>24</v>
      </c>
      <c r="F3" s="59" t="s">
        <v>25</v>
      </c>
      <c r="G3" s="59" t="s">
        <v>59</v>
      </c>
      <c r="H3" s="60" t="s">
        <v>26</v>
      </c>
      <c r="I3" s="61" t="s">
        <v>24</v>
      </c>
      <c r="J3" s="62" t="s">
        <v>25</v>
      </c>
      <c r="K3" s="62" t="s">
        <v>59</v>
      </c>
      <c r="L3" s="63" t="s">
        <v>26</v>
      </c>
      <c r="M3" s="64" t="s">
        <v>24</v>
      </c>
      <c r="N3" s="65" t="s">
        <v>25</v>
      </c>
      <c r="O3" s="65" t="s">
        <v>59</v>
      </c>
      <c r="P3" s="66" t="s">
        <v>26</v>
      </c>
      <c r="Q3" s="64" t="s">
        <v>24</v>
      </c>
      <c r="R3" s="65" t="s">
        <v>25</v>
      </c>
      <c r="S3" s="65" t="s">
        <v>59</v>
      </c>
      <c r="T3" s="66" t="s">
        <v>26</v>
      </c>
      <c r="U3" s="64" t="s">
        <v>24</v>
      </c>
      <c r="V3" s="65" t="s">
        <v>25</v>
      </c>
      <c r="W3" s="65" t="s">
        <v>59</v>
      </c>
      <c r="X3" s="66" t="s">
        <v>26</v>
      </c>
    </row>
    <row r="4" spans="1:24" s="37" customFormat="1" ht="19.5" thickBot="1" x14ac:dyDescent="0.35">
      <c r="A4" s="67" t="s">
        <v>4</v>
      </c>
      <c r="B4" s="68"/>
      <c r="C4" s="68" t="s">
        <v>14</v>
      </c>
      <c r="D4" s="74" t="s">
        <v>28</v>
      </c>
      <c r="E4" s="69">
        <v>4</v>
      </c>
      <c r="F4" s="70">
        <v>5</v>
      </c>
      <c r="G4" s="70">
        <v>6</v>
      </c>
      <c r="H4" s="71" t="s">
        <v>39</v>
      </c>
      <c r="I4" s="72" t="s">
        <v>17</v>
      </c>
      <c r="J4" s="73" t="s">
        <v>32</v>
      </c>
      <c r="K4" s="73" t="s">
        <v>33</v>
      </c>
      <c r="L4" s="74" t="s">
        <v>34</v>
      </c>
      <c r="M4" s="72" t="s">
        <v>35</v>
      </c>
      <c r="N4" s="73" t="s">
        <v>36</v>
      </c>
      <c r="O4" s="73" t="s">
        <v>37</v>
      </c>
      <c r="P4" s="74" t="s">
        <v>38</v>
      </c>
      <c r="Q4" s="72" t="s">
        <v>90</v>
      </c>
      <c r="R4" s="73" t="s">
        <v>91</v>
      </c>
      <c r="S4" s="73" t="s">
        <v>76</v>
      </c>
      <c r="T4" s="74" t="s">
        <v>92</v>
      </c>
      <c r="U4" s="72" t="s">
        <v>197</v>
      </c>
      <c r="V4" s="73" t="s">
        <v>81</v>
      </c>
      <c r="W4" s="73" t="s">
        <v>69</v>
      </c>
      <c r="X4" s="74" t="s">
        <v>75</v>
      </c>
    </row>
    <row r="5" spans="1:24" s="38" customFormat="1" ht="21" thickBot="1" x14ac:dyDescent="0.35">
      <c r="A5" s="357" t="s">
        <v>5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</row>
    <row r="6" spans="1:24" s="49" customFormat="1" ht="19.5" x14ac:dyDescent="0.35">
      <c r="A6" s="98" t="s">
        <v>39</v>
      </c>
      <c r="B6" s="102"/>
      <c r="C6" s="359" t="s">
        <v>95</v>
      </c>
      <c r="D6" s="360"/>
      <c r="E6" s="75">
        <f t="shared" ref="E6:P6" si="0">E7+E48+E52+E58+E67+E72</f>
        <v>3918620199</v>
      </c>
      <c r="F6" s="76">
        <f t="shared" si="0"/>
        <v>3004267486</v>
      </c>
      <c r="G6" s="76">
        <f t="shared" si="0"/>
        <v>107753000</v>
      </c>
      <c r="H6" s="77">
        <f t="shared" si="0"/>
        <v>806599713</v>
      </c>
      <c r="I6" s="75">
        <f t="shared" si="0"/>
        <v>4969611580</v>
      </c>
      <c r="J6" s="76">
        <f t="shared" si="0"/>
        <v>3779295104</v>
      </c>
      <c r="K6" s="76">
        <f t="shared" si="0"/>
        <v>137970700</v>
      </c>
      <c r="L6" s="77">
        <f t="shared" si="0"/>
        <v>1052345776</v>
      </c>
      <c r="M6" s="75">
        <f t="shared" si="0"/>
        <v>2764197922.1000009</v>
      </c>
      <c r="N6" s="76">
        <f t="shared" si="0"/>
        <v>2174928886.6100001</v>
      </c>
      <c r="O6" s="76">
        <f t="shared" si="0"/>
        <v>75550038.859999999</v>
      </c>
      <c r="P6" s="77">
        <f t="shared" si="0"/>
        <v>513718996.63000005</v>
      </c>
      <c r="Q6" s="75">
        <f>M6/E6*100</f>
        <v>70.540082522041857</v>
      </c>
      <c r="R6" s="76">
        <f t="shared" ref="R6:T21" si="1">N6/F6*100</f>
        <v>72.3946485040114</v>
      </c>
      <c r="S6" s="76">
        <f t="shared" si="1"/>
        <v>70.114093213181988</v>
      </c>
      <c r="T6" s="77">
        <f t="shared" si="1"/>
        <v>63.689459387397527</v>
      </c>
      <c r="U6" s="75">
        <f>M6/I6*100</f>
        <v>55.622011451043839</v>
      </c>
      <c r="V6" s="76">
        <f>N6/J6*100</f>
        <v>57.54853290784461</v>
      </c>
      <c r="W6" s="76">
        <f>O6/K6*100</f>
        <v>54.758031132697013</v>
      </c>
      <c r="X6" s="77">
        <f>P6/L6*100</f>
        <v>48.81655900047059</v>
      </c>
    </row>
    <row r="7" spans="1:24" s="38" customFormat="1" ht="37.5" customHeight="1" x14ac:dyDescent="0.3">
      <c r="A7" s="105" t="s">
        <v>40</v>
      </c>
      <c r="B7" s="106"/>
      <c r="C7" s="107" t="s">
        <v>96</v>
      </c>
      <c r="D7" s="104"/>
      <c r="E7" s="108">
        <f t="shared" ref="E7:P7" si="2">E8+E21+E42+E44+E46</f>
        <v>3710067346</v>
      </c>
      <c r="F7" s="109">
        <f t="shared" si="2"/>
        <v>2955636354</v>
      </c>
      <c r="G7" s="109">
        <f t="shared" si="2"/>
        <v>107753000</v>
      </c>
      <c r="H7" s="110">
        <f t="shared" si="2"/>
        <v>646677992</v>
      </c>
      <c r="I7" s="108">
        <f t="shared" si="2"/>
        <v>4710399241</v>
      </c>
      <c r="J7" s="109">
        <f t="shared" si="2"/>
        <v>3720352900</v>
      </c>
      <c r="K7" s="109">
        <f t="shared" si="2"/>
        <v>137970700</v>
      </c>
      <c r="L7" s="110">
        <f t="shared" si="2"/>
        <v>852075641</v>
      </c>
      <c r="M7" s="108">
        <f t="shared" si="2"/>
        <v>2627587223.6900005</v>
      </c>
      <c r="N7" s="109">
        <f t="shared" si="2"/>
        <v>2149155159.9700003</v>
      </c>
      <c r="O7" s="109">
        <f t="shared" si="2"/>
        <v>75550038.859999999</v>
      </c>
      <c r="P7" s="110">
        <f t="shared" si="2"/>
        <v>402882024.86000001</v>
      </c>
      <c r="Q7" s="111">
        <f>M7/E7*100</f>
        <v>70.823167846883621</v>
      </c>
      <c r="R7" s="112">
        <f t="shared" si="1"/>
        <v>72.713788252788575</v>
      </c>
      <c r="S7" s="112">
        <f t="shared" si="1"/>
        <v>70.114093213181988</v>
      </c>
      <c r="T7" s="113">
        <f t="shared" si="1"/>
        <v>62.300252961136806</v>
      </c>
      <c r="U7" s="111">
        <f t="shared" ref="U7:X73" si="3">M7/I7*100</f>
        <v>55.782686121785588</v>
      </c>
      <c r="V7" s="112">
        <f t="shared" si="3"/>
        <v>57.767508022424444</v>
      </c>
      <c r="W7" s="112">
        <f t="shared" si="3"/>
        <v>54.758031132697013</v>
      </c>
      <c r="X7" s="113">
        <f t="shared" si="3"/>
        <v>47.282424878051408</v>
      </c>
    </row>
    <row r="8" spans="1:24" s="49" customFormat="1" ht="60.75" customHeight="1" x14ac:dyDescent="0.35">
      <c r="A8" s="44" t="s">
        <v>41</v>
      </c>
      <c r="B8" s="54"/>
      <c r="C8" s="45" t="s">
        <v>129</v>
      </c>
      <c r="D8" s="53"/>
      <c r="E8" s="46">
        <f>SUM(E9:E20)</f>
        <v>3383263687</v>
      </c>
      <c r="F8" s="47">
        <f t="shared" ref="F8:P8" si="4">SUM(F9:F20)</f>
        <v>2791271130</v>
      </c>
      <c r="G8" s="47">
        <f t="shared" si="4"/>
        <v>0</v>
      </c>
      <c r="H8" s="48">
        <f t="shared" si="4"/>
        <v>591992557</v>
      </c>
      <c r="I8" s="46">
        <f t="shared" ref="I8" si="5">SUM(I9:I20)</f>
        <v>4237222718</v>
      </c>
      <c r="J8" s="47">
        <f t="shared" si="4"/>
        <v>3489354400</v>
      </c>
      <c r="K8" s="47">
        <f t="shared" si="4"/>
        <v>0</v>
      </c>
      <c r="L8" s="48">
        <f t="shared" si="4"/>
        <v>747868318</v>
      </c>
      <c r="M8" s="46">
        <f t="shared" ref="M8" si="6">SUM(M9:M20)</f>
        <v>2484132694.9600005</v>
      </c>
      <c r="N8" s="47">
        <f t="shared" si="4"/>
        <v>2106410191.6600001</v>
      </c>
      <c r="O8" s="47">
        <f t="shared" si="4"/>
        <v>0</v>
      </c>
      <c r="P8" s="48">
        <f t="shared" si="4"/>
        <v>377722503.30000001</v>
      </c>
      <c r="Q8" s="50">
        <f t="shared" ref="Q8:R70" si="7">M8/E8*100</f>
        <v>73.424152675570056</v>
      </c>
      <c r="R8" s="51">
        <f t="shared" si="1"/>
        <v>75.464191529828213</v>
      </c>
      <c r="S8" s="51"/>
      <c r="T8" s="52">
        <f t="shared" si="1"/>
        <v>63.805279109277727</v>
      </c>
      <c r="U8" s="50">
        <f t="shared" si="3"/>
        <v>58.626436708347704</v>
      </c>
      <c r="V8" s="51">
        <f t="shared" si="3"/>
        <v>60.366759869963339</v>
      </c>
      <c r="W8" s="51"/>
      <c r="X8" s="52">
        <f t="shared" si="3"/>
        <v>50.506552317944298</v>
      </c>
    </row>
    <row r="9" spans="1:24" s="136" customFormat="1" ht="45" customHeight="1" x14ac:dyDescent="0.3">
      <c r="A9" s="122" t="s">
        <v>61</v>
      </c>
      <c r="B9" s="190" t="s">
        <v>134</v>
      </c>
      <c r="C9" s="191" t="s">
        <v>19</v>
      </c>
      <c r="D9" s="125" t="s">
        <v>3</v>
      </c>
      <c r="E9" s="126">
        <f>SUM(F9:H9)</f>
        <v>588767630</v>
      </c>
      <c r="F9" s="130"/>
      <c r="G9" s="130"/>
      <c r="H9" s="192">
        <v>588767630</v>
      </c>
      <c r="I9" s="126">
        <f>SUM(J9:L9)</f>
        <v>742929519</v>
      </c>
      <c r="J9" s="130"/>
      <c r="K9" s="130"/>
      <c r="L9" s="192">
        <v>742929519</v>
      </c>
      <c r="M9" s="126">
        <f>SUM(N9:P9)</f>
        <v>376058609.67000002</v>
      </c>
      <c r="N9" s="130"/>
      <c r="O9" s="130"/>
      <c r="P9" s="192">
        <v>376058609.67000002</v>
      </c>
      <c r="Q9" s="132">
        <f t="shared" si="7"/>
        <v>63.872161190315445</v>
      </c>
      <c r="R9" s="133"/>
      <c r="S9" s="133"/>
      <c r="T9" s="135">
        <f t="shared" si="1"/>
        <v>63.872161190315445</v>
      </c>
      <c r="U9" s="132">
        <f t="shared" si="3"/>
        <v>50.618342662731109</v>
      </c>
      <c r="V9" s="133"/>
      <c r="W9" s="133"/>
      <c r="X9" s="135">
        <f t="shared" si="3"/>
        <v>50.618342662731109</v>
      </c>
    </row>
    <row r="10" spans="1:24" s="136" customFormat="1" ht="102" customHeight="1" x14ac:dyDescent="0.3">
      <c r="A10" s="122" t="s">
        <v>115</v>
      </c>
      <c r="B10" s="190" t="s">
        <v>135</v>
      </c>
      <c r="C10" s="191" t="s">
        <v>174</v>
      </c>
      <c r="D10" s="125" t="s">
        <v>3</v>
      </c>
      <c r="E10" s="126">
        <f t="shared" ref="E10:E20" si="8">SUM(F10:H10)</f>
        <v>540000</v>
      </c>
      <c r="F10" s="130"/>
      <c r="G10" s="130"/>
      <c r="H10" s="192">
        <v>540000</v>
      </c>
      <c r="I10" s="126">
        <f t="shared" ref="I10:I20" si="9">SUM(J10:L10)</f>
        <v>975520</v>
      </c>
      <c r="J10" s="130"/>
      <c r="K10" s="130"/>
      <c r="L10" s="192">
        <v>975520</v>
      </c>
      <c r="M10" s="126">
        <f t="shared" ref="M10:M20" si="10">SUM(N10:P10)</f>
        <v>204953</v>
      </c>
      <c r="N10" s="130"/>
      <c r="O10" s="130"/>
      <c r="P10" s="192">
        <v>204953</v>
      </c>
      <c r="Q10" s="132">
        <f t="shared" si="7"/>
        <v>37.95425925925926</v>
      </c>
      <c r="R10" s="133"/>
      <c r="S10" s="133"/>
      <c r="T10" s="135">
        <f t="shared" si="1"/>
        <v>37.95425925925926</v>
      </c>
      <c r="U10" s="132">
        <f t="shared" si="3"/>
        <v>21.009615384615383</v>
      </c>
      <c r="V10" s="133"/>
      <c r="W10" s="133"/>
      <c r="X10" s="135">
        <f t="shared" si="3"/>
        <v>21.009615384615383</v>
      </c>
    </row>
    <row r="11" spans="1:24" s="136" customFormat="1" ht="120" customHeight="1" x14ac:dyDescent="0.3">
      <c r="A11" s="122" t="s">
        <v>62</v>
      </c>
      <c r="B11" s="190" t="s">
        <v>136</v>
      </c>
      <c r="C11" s="191" t="s">
        <v>175</v>
      </c>
      <c r="D11" s="125" t="s">
        <v>3</v>
      </c>
      <c r="E11" s="126">
        <f t="shared" si="8"/>
        <v>33000000</v>
      </c>
      <c r="F11" s="133">
        <v>33000000</v>
      </c>
      <c r="G11" s="133"/>
      <c r="H11" s="135"/>
      <c r="I11" s="126">
        <f t="shared" si="9"/>
        <v>42480000</v>
      </c>
      <c r="J11" s="133">
        <v>42480000</v>
      </c>
      <c r="K11" s="133"/>
      <c r="L11" s="135"/>
      <c r="M11" s="126">
        <f t="shared" si="10"/>
        <v>26764000</v>
      </c>
      <c r="N11" s="133">
        <v>26764000</v>
      </c>
      <c r="O11" s="133"/>
      <c r="P11" s="135"/>
      <c r="Q11" s="132">
        <f t="shared" si="7"/>
        <v>81.103030303030295</v>
      </c>
      <c r="R11" s="133">
        <f t="shared" si="1"/>
        <v>81.103030303030295</v>
      </c>
      <c r="S11" s="133"/>
      <c r="T11" s="135"/>
      <c r="U11" s="132">
        <f t="shared" si="3"/>
        <v>63.003766478342747</v>
      </c>
      <c r="V11" s="133">
        <f t="shared" si="3"/>
        <v>63.003766478342747</v>
      </c>
      <c r="W11" s="133"/>
      <c r="X11" s="135"/>
    </row>
    <row r="12" spans="1:24" s="136" customFormat="1" ht="139.5" customHeight="1" x14ac:dyDescent="0.3">
      <c r="A12" s="122" t="s">
        <v>63</v>
      </c>
      <c r="B12" s="190" t="s">
        <v>137</v>
      </c>
      <c r="C12" s="191" t="s">
        <v>176</v>
      </c>
      <c r="D12" s="125" t="s">
        <v>3</v>
      </c>
      <c r="E12" s="126">
        <f t="shared" si="8"/>
        <v>470000</v>
      </c>
      <c r="F12" s="193">
        <v>470000</v>
      </c>
      <c r="G12" s="194"/>
      <c r="H12" s="195"/>
      <c r="I12" s="126">
        <f t="shared" si="9"/>
        <v>604800</v>
      </c>
      <c r="J12" s="133">
        <v>604800</v>
      </c>
      <c r="K12" s="130"/>
      <c r="L12" s="192"/>
      <c r="M12" s="126">
        <f t="shared" si="10"/>
        <v>182420</v>
      </c>
      <c r="N12" s="194">
        <v>182420</v>
      </c>
      <c r="O12" s="194"/>
      <c r="P12" s="195"/>
      <c r="Q12" s="132">
        <f t="shared" si="7"/>
        <v>38.812765957446807</v>
      </c>
      <c r="R12" s="133">
        <f t="shared" si="1"/>
        <v>38.812765957446807</v>
      </c>
      <c r="S12" s="133"/>
      <c r="T12" s="135"/>
      <c r="U12" s="132">
        <f t="shared" si="3"/>
        <v>30.162037037037038</v>
      </c>
      <c r="V12" s="133">
        <f t="shared" si="3"/>
        <v>30.162037037037038</v>
      </c>
      <c r="W12" s="133"/>
      <c r="X12" s="135"/>
    </row>
    <row r="13" spans="1:24" s="136" customFormat="1" ht="132.75" customHeight="1" x14ac:dyDescent="0.3">
      <c r="A13" s="122" t="s">
        <v>64</v>
      </c>
      <c r="B13" s="190" t="s">
        <v>138</v>
      </c>
      <c r="C13" s="191" t="s">
        <v>177</v>
      </c>
      <c r="D13" s="125" t="s">
        <v>3</v>
      </c>
      <c r="E13" s="126">
        <f t="shared" si="8"/>
        <v>133516519</v>
      </c>
      <c r="F13" s="133">
        <v>133516519</v>
      </c>
      <c r="G13" s="133"/>
      <c r="H13" s="135"/>
      <c r="I13" s="126">
        <f t="shared" si="9"/>
        <v>193060000</v>
      </c>
      <c r="J13" s="196">
        <v>193060000</v>
      </c>
      <c r="K13" s="196"/>
      <c r="L13" s="197"/>
      <c r="M13" s="126">
        <f t="shared" si="10"/>
        <v>95217560.25</v>
      </c>
      <c r="N13" s="133">
        <v>95217560.25</v>
      </c>
      <c r="O13" s="133"/>
      <c r="P13" s="135"/>
      <c r="Q13" s="132">
        <f t="shared" si="7"/>
        <v>71.315190781748882</v>
      </c>
      <c r="R13" s="133">
        <f t="shared" si="1"/>
        <v>71.315190781748882</v>
      </c>
      <c r="S13" s="133"/>
      <c r="T13" s="135"/>
      <c r="U13" s="132">
        <f t="shared" si="3"/>
        <v>49.320190743810215</v>
      </c>
      <c r="V13" s="133">
        <f t="shared" si="3"/>
        <v>49.320190743810215</v>
      </c>
      <c r="W13" s="133"/>
      <c r="X13" s="135"/>
    </row>
    <row r="14" spans="1:24" s="149" customFormat="1" ht="78" customHeight="1" x14ac:dyDescent="0.3">
      <c r="A14" s="122" t="s">
        <v>65</v>
      </c>
      <c r="B14" s="190" t="s">
        <v>139</v>
      </c>
      <c r="C14" s="191" t="s">
        <v>178</v>
      </c>
      <c r="D14" s="125" t="s">
        <v>3</v>
      </c>
      <c r="E14" s="126">
        <f t="shared" si="8"/>
        <v>67373394</v>
      </c>
      <c r="F14" s="133">
        <v>67373394</v>
      </c>
      <c r="G14" s="133"/>
      <c r="H14" s="135"/>
      <c r="I14" s="126">
        <f t="shared" si="9"/>
        <v>89976000</v>
      </c>
      <c r="J14" s="133">
        <v>89976000</v>
      </c>
      <c r="K14" s="133"/>
      <c r="L14" s="135"/>
      <c r="M14" s="126">
        <f t="shared" si="10"/>
        <v>39656448.770000003</v>
      </c>
      <c r="N14" s="133">
        <v>39656448.770000003</v>
      </c>
      <c r="O14" s="133"/>
      <c r="P14" s="135"/>
      <c r="Q14" s="132">
        <f t="shared" si="7"/>
        <v>58.860696211920093</v>
      </c>
      <c r="R14" s="133">
        <f t="shared" si="1"/>
        <v>58.860696211920093</v>
      </c>
      <c r="S14" s="133"/>
      <c r="T14" s="135"/>
      <c r="U14" s="132">
        <f t="shared" si="3"/>
        <v>44.074474048635196</v>
      </c>
      <c r="V14" s="133">
        <f t="shared" si="3"/>
        <v>44.074474048635196</v>
      </c>
      <c r="W14" s="133"/>
      <c r="X14" s="135"/>
    </row>
    <row r="15" spans="1:24" s="149" customFormat="1" ht="59.25" customHeight="1" x14ac:dyDescent="0.3">
      <c r="A15" s="122" t="s">
        <v>66</v>
      </c>
      <c r="B15" s="190" t="s">
        <v>140</v>
      </c>
      <c r="C15" s="191" t="s">
        <v>97</v>
      </c>
      <c r="D15" s="125" t="s">
        <v>3</v>
      </c>
      <c r="E15" s="126">
        <f t="shared" si="8"/>
        <v>748955400</v>
      </c>
      <c r="F15" s="196">
        <v>748955400</v>
      </c>
      <c r="G15" s="196"/>
      <c r="H15" s="197"/>
      <c r="I15" s="126">
        <f t="shared" si="9"/>
        <v>966106600</v>
      </c>
      <c r="J15" s="198">
        <v>966106600</v>
      </c>
      <c r="K15" s="196"/>
      <c r="L15" s="197"/>
      <c r="M15" s="126">
        <f t="shared" si="10"/>
        <v>533072061.41000003</v>
      </c>
      <c r="N15" s="198">
        <v>533072061.41000003</v>
      </c>
      <c r="O15" s="196"/>
      <c r="P15" s="197"/>
      <c r="Q15" s="132">
        <f t="shared" si="7"/>
        <v>71.175407962877372</v>
      </c>
      <c r="R15" s="133">
        <f t="shared" si="1"/>
        <v>71.175407962877372</v>
      </c>
      <c r="S15" s="133"/>
      <c r="T15" s="135"/>
      <c r="U15" s="132">
        <f t="shared" si="3"/>
        <v>55.177354280573176</v>
      </c>
      <c r="V15" s="133">
        <f t="shared" si="3"/>
        <v>55.177354280573176</v>
      </c>
      <c r="W15" s="133"/>
      <c r="X15" s="135"/>
    </row>
    <row r="16" spans="1:24" s="149" customFormat="1" ht="60.75" customHeight="1" x14ac:dyDescent="0.3">
      <c r="A16" s="122" t="s">
        <v>113</v>
      </c>
      <c r="B16" s="190" t="s">
        <v>141</v>
      </c>
      <c r="C16" s="191" t="s">
        <v>110</v>
      </c>
      <c r="D16" s="125" t="s">
        <v>3</v>
      </c>
      <c r="E16" s="126">
        <f t="shared" si="8"/>
        <v>162723620</v>
      </c>
      <c r="F16" s="133">
        <v>162723620</v>
      </c>
      <c r="G16" s="133"/>
      <c r="H16" s="135"/>
      <c r="I16" s="126">
        <f t="shared" si="9"/>
        <v>192462700</v>
      </c>
      <c r="J16" s="199">
        <v>192462700</v>
      </c>
      <c r="K16" s="133"/>
      <c r="L16" s="135"/>
      <c r="M16" s="126">
        <f t="shared" si="10"/>
        <v>134818675.81</v>
      </c>
      <c r="N16" s="199">
        <v>134818675.81</v>
      </c>
      <c r="O16" s="133"/>
      <c r="P16" s="135"/>
      <c r="Q16" s="132">
        <f t="shared" si="7"/>
        <v>82.851325339247012</v>
      </c>
      <c r="R16" s="133">
        <f t="shared" si="1"/>
        <v>82.851325339247012</v>
      </c>
      <c r="S16" s="133"/>
      <c r="T16" s="135"/>
      <c r="U16" s="132">
        <f t="shared" si="3"/>
        <v>70.049248924596824</v>
      </c>
      <c r="V16" s="133">
        <f t="shared" si="3"/>
        <v>70.049248924596824</v>
      </c>
      <c r="W16" s="133"/>
      <c r="X16" s="135"/>
    </row>
    <row r="17" spans="1:24" s="149" customFormat="1" ht="100.5" customHeight="1" x14ac:dyDescent="0.3">
      <c r="A17" s="122" t="s">
        <v>67</v>
      </c>
      <c r="B17" s="190" t="s">
        <v>142</v>
      </c>
      <c r="C17" s="191" t="s">
        <v>179</v>
      </c>
      <c r="D17" s="125" t="s">
        <v>3</v>
      </c>
      <c r="E17" s="126">
        <f t="shared" si="8"/>
        <v>1624747197</v>
      </c>
      <c r="F17" s="133">
        <v>1624747197</v>
      </c>
      <c r="G17" s="133"/>
      <c r="H17" s="135"/>
      <c r="I17" s="126">
        <f t="shared" si="9"/>
        <v>1978693500</v>
      </c>
      <c r="J17" s="199">
        <v>1978693500</v>
      </c>
      <c r="K17" s="133"/>
      <c r="L17" s="135"/>
      <c r="M17" s="126">
        <f t="shared" si="10"/>
        <v>1258099401.9400001</v>
      </c>
      <c r="N17" s="199">
        <v>1258099401.9400001</v>
      </c>
      <c r="O17" s="133"/>
      <c r="P17" s="135"/>
      <c r="Q17" s="132">
        <f t="shared" si="7"/>
        <v>77.433548078310679</v>
      </c>
      <c r="R17" s="133">
        <f t="shared" si="1"/>
        <v>77.433548078310679</v>
      </c>
      <c r="S17" s="133"/>
      <c r="T17" s="135"/>
      <c r="U17" s="132">
        <f t="shared" si="3"/>
        <v>63.582328538502807</v>
      </c>
      <c r="V17" s="133">
        <f t="shared" si="3"/>
        <v>63.582328538502807</v>
      </c>
      <c r="W17" s="133"/>
      <c r="X17" s="135"/>
    </row>
    <row r="18" spans="1:24" s="149" customFormat="1" ht="84" customHeight="1" x14ac:dyDescent="0.3">
      <c r="A18" s="122" t="s">
        <v>114</v>
      </c>
      <c r="B18" s="190" t="s">
        <v>143</v>
      </c>
      <c r="C18" s="191" t="s">
        <v>180</v>
      </c>
      <c r="D18" s="125" t="s">
        <v>3</v>
      </c>
      <c r="E18" s="126">
        <f t="shared" si="8"/>
        <v>17487000</v>
      </c>
      <c r="F18" s="133">
        <v>17487000</v>
      </c>
      <c r="G18" s="133"/>
      <c r="H18" s="135"/>
      <c r="I18" s="126">
        <f t="shared" si="9"/>
        <v>22972800</v>
      </c>
      <c r="J18" s="199">
        <v>22972800</v>
      </c>
      <c r="K18" s="133"/>
      <c r="L18" s="135"/>
      <c r="M18" s="126">
        <f t="shared" si="10"/>
        <v>15763623.48</v>
      </c>
      <c r="N18" s="199">
        <v>15763623.48</v>
      </c>
      <c r="O18" s="133"/>
      <c r="P18" s="135"/>
      <c r="Q18" s="132">
        <f t="shared" si="7"/>
        <v>90.14481317550181</v>
      </c>
      <c r="R18" s="133">
        <f t="shared" si="1"/>
        <v>90.14481317550181</v>
      </c>
      <c r="S18" s="133"/>
      <c r="T18" s="135"/>
      <c r="U18" s="132">
        <f t="shared" si="3"/>
        <v>68.618642394483913</v>
      </c>
      <c r="V18" s="133">
        <f t="shared" si="3"/>
        <v>68.618642394483913</v>
      </c>
      <c r="W18" s="133"/>
      <c r="X18" s="135"/>
    </row>
    <row r="19" spans="1:24" s="149" customFormat="1" ht="59.25" customHeight="1" x14ac:dyDescent="0.3">
      <c r="A19" s="122" t="s">
        <v>109</v>
      </c>
      <c r="B19" s="190" t="s">
        <v>144</v>
      </c>
      <c r="C19" s="191" t="s">
        <v>181</v>
      </c>
      <c r="D19" s="125" t="s">
        <v>3</v>
      </c>
      <c r="E19" s="126">
        <f t="shared" si="8"/>
        <v>2998000</v>
      </c>
      <c r="F19" s="133">
        <v>2998000</v>
      </c>
      <c r="G19" s="130"/>
      <c r="H19" s="192"/>
      <c r="I19" s="126">
        <f t="shared" si="9"/>
        <v>2998000</v>
      </c>
      <c r="J19" s="133">
        <v>2998000</v>
      </c>
      <c r="K19" s="130"/>
      <c r="L19" s="192"/>
      <c r="M19" s="126">
        <f t="shared" si="10"/>
        <v>2836000</v>
      </c>
      <c r="N19" s="130">
        <v>2836000</v>
      </c>
      <c r="O19" s="130"/>
      <c r="P19" s="192"/>
      <c r="Q19" s="132">
        <f t="shared" si="7"/>
        <v>94.596397598398923</v>
      </c>
      <c r="R19" s="133">
        <f t="shared" si="1"/>
        <v>94.596397598398923</v>
      </c>
      <c r="S19" s="133"/>
      <c r="T19" s="135"/>
      <c r="U19" s="132">
        <f t="shared" si="3"/>
        <v>94.596397598398923</v>
      </c>
      <c r="V19" s="133">
        <f t="shared" si="3"/>
        <v>94.596397598398923</v>
      </c>
      <c r="W19" s="133"/>
      <c r="X19" s="135"/>
    </row>
    <row r="20" spans="1:24" s="206" customFormat="1" ht="48.75" customHeight="1" thickBot="1" x14ac:dyDescent="0.3">
      <c r="A20" s="200" t="s">
        <v>93</v>
      </c>
      <c r="B20" s="200" t="s">
        <v>145</v>
      </c>
      <c r="C20" s="201" t="s">
        <v>60</v>
      </c>
      <c r="D20" s="202" t="s">
        <v>3</v>
      </c>
      <c r="E20" s="203">
        <f t="shared" si="8"/>
        <v>2684927</v>
      </c>
      <c r="F20" s="194"/>
      <c r="G20" s="194"/>
      <c r="H20" s="195">
        <v>2684927</v>
      </c>
      <c r="I20" s="203">
        <f t="shared" si="9"/>
        <v>3963279</v>
      </c>
      <c r="J20" s="194"/>
      <c r="K20" s="194"/>
      <c r="L20" s="195">
        <v>3963279</v>
      </c>
      <c r="M20" s="203">
        <f t="shared" si="10"/>
        <v>1458940.63</v>
      </c>
      <c r="N20" s="194"/>
      <c r="O20" s="194"/>
      <c r="P20" s="195">
        <v>1458940.63</v>
      </c>
      <c r="Q20" s="204">
        <f t="shared" si="7"/>
        <v>54.338186103383812</v>
      </c>
      <c r="R20" s="193"/>
      <c r="S20" s="193"/>
      <c r="T20" s="205">
        <f t="shared" si="1"/>
        <v>54.338186103383812</v>
      </c>
      <c r="U20" s="204">
        <f t="shared" si="3"/>
        <v>36.811454101515437</v>
      </c>
      <c r="V20" s="193"/>
      <c r="W20" s="193"/>
      <c r="X20" s="205">
        <f t="shared" si="3"/>
        <v>36.811454101515437</v>
      </c>
    </row>
    <row r="21" spans="1:24" s="161" customFormat="1" ht="39" x14ac:dyDescent="0.35">
      <c r="A21" s="178" t="s">
        <v>42</v>
      </c>
      <c r="B21" s="179"/>
      <c r="C21" s="180" t="s">
        <v>102</v>
      </c>
      <c r="D21" s="330" t="s">
        <v>73</v>
      </c>
      <c r="E21" s="181">
        <f>E22+E24+E35</f>
        <v>154627909</v>
      </c>
      <c r="F21" s="182">
        <f t="shared" ref="F21:P21" si="11">F22+F24+F35</f>
        <v>126406224</v>
      </c>
      <c r="G21" s="182">
        <f t="shared" si="11"/>
        <v>0</v>
      </c>
      <c r="H21" s="183">
        <f t="shared" si="11"/>
        <v>28221685</v>
      </c>
      <c r="I21" s="181">
        <f t="shared" si="11"/>
        <v>241971823</v>
      </c>
      <c r="J21" s="182">
        <f t="shared" si="11"/>
        <v>172551600</v>
      </c>
      <c r="K21" s="182">
        <f t="shared" si="11"/>
        <v>0</v>
      </c>
      <c r="L21" s="184">
        <f t="shared" si="11"/>
        <v>69420223</v>
      </c>
      <c r="M21" s="181">
        <f t="shared" si="11"/>
        <v>25484838.170000002</v>
      </c>
      <c r="N21" s="182">
        <f t="shared" si="11"/>
        <v>18500095.440000001</v>
      </c>
      <c r="O21" s="182">
        <f t="shared" si="11"/>
        <v>0</v>
      </c>
      <c r="P21" s="184">
        <f t="shared" si="11"/>
        <v>6984742.7300000004</v>
      </c>
      <c r="Q21" s="185">
        <f t="shared" si="7"/>
        <v>16.481396104244027</v>
      </c>
      <c r="R21" s="186">
        <f t="shared" ref="R21" si="12">N21/F21*100</f>
        <v>14.635430799673282</v>
      </c>
      <c r="S21" s="186"/>
      <c r="T21" s="187">
        <f t="shared" si="1"/>
        <v>24.749559531969833</v>
      </c>
      <c r="U21" s="185">
        <f t="shared" si="3"/>
        <v>10.532151162906271</v>
      </c>
      <c r="V21" s="186">
        <f t="shared" si="3"/>
        <v>10.721485885961069</v>
      </c>
      <c r="W21" s="186"/>
      <c r="X21" s="188">
        <f t="shared" si="3"/>
        <v>10.061538883273251</v>
      </c>
    </row>
    <row r="22" spans="1:24" s="149" customFormat="1" ht="42.75" customHeight="1" x14ac:dyDescent="0.3">
      <c r="A22" s="137" t="s">
        <v>192</v>
      </c>
      <c r="B22" s="138"/>
      <c r="C22" s="139" t="s">
        <v>172</v>
      </c>
      <c r="D22" s="140" t="s">
        <v>73</v>
      </c>
      <c r="E22" s="141">
        <f>E23</f>
        <v>140451360</v>
      </c>
      <c r="F22" s="142">
        <f t="shared" ref="F22:P22" si="13">F23</f>
        <v>126406224</v>
      </c>
      <c r="G22" s="142">
        <f t="shared" si="13"/>
        <v>0</v>
      </c>
      <c r="H22" s="143">
        <f t="shared" si="13"/>
        <v>14045136</v>
      </c>
      <c r="I22" s="141">
        <f t="shared" si="13"/>
        <v>191894200</v>
      </c>
      <c r="J22" s="142">
        <f t="shared" si="13"/>
        <v>172551600</v>
      </c>
      <c r="K22" s="142">
        <f t="shared" si="13"/>
        <v>0</v>
      </c>
      <c r="L22" s="144">
        <f t="shared" si="13"/>
        <v>19342600</v>
      </c>
      <c r="M22" s="141">
        <f t="shared" si="13"/>
        <v>20555661.600000001</v>
      </c>
      <c r="N22" s="142">
        <f t="shared" si="13"/>
        <v>18500095.440000001</v>
      </c>
      <c r="O22" s="142">
        <f t="shared" si="13"/>
        <v>0</v>
      </c>
      <c r="P22" s="144">
        <f t="shared" si="13"/>
        <v>2055566.16</v>
      </c>
      <c r="Q22" s="145">
        <f t="shared" ref="Q22:Q37" si="14">M22/E22*100</f>
        <v>14.635430799673282</v>
      </c>
      <c r="R22" s="146">
        <f t="shared" ref="R22:R23" si="15">N22/F22*100</f>
        <v>14.635430799673282</v>
      </c>
      <c r="S22" s="146"/>
      <c r="T22" s="147">
        <f t="shared" ref="T22:T37" si="16">P22/H22*100</f>
        <v>14.635430799673282</v>
      </c>
      <c r="U22" s="145">
        <f t="shared" si="3"/>
        <v>10.711976495381311</v>
      </c>
      <c r="V22" s="146">
        <f t="shared" si="3"/>
        <v>10.721485885961069</v>
      </c>
      <c r="W22" s="146"/>
      <c r="X22" s="148">
        <f t="shared" si="3"/>
        <v>10.627145058058378</v>
      </c>
    </row>
    <row r="23" spans="1:24" s="136" customFormat="1" ht="40.5" customHeight="1" x14ac:dyDescent="0.3">
      <c r="A23" s="122"/>
      <c r="B23" s="123" t="s">
        <v>163</v>
      </c>
      <c r="C23" s="124" t="s">
        <v>165</v>
      </c>
      <c r="D23" s="125"/>
      <c r="E23" s="126">
        <f>SUM(F23:H23)</f>
        <v>140451360</v>
      </c>
      <c r="F23" s="127">
        <v>126406224</v>
      </c>
      <c r="G23" s="127"/>
      <c r="H23" s="128">
        <v>14045136</v>
      </c>
      <c r="I23" s="129">
        <f>SUM(J23:L23)</f>
        <v>191894200</v>
      </c>
      <c r="J23" s="130">
        <v>172551600</v>
      </c>
      <c r="K23" s="130"/>
      <c r="L23" s="131">
        <v>19342600</v>
      </c>
      <c r="M23" s="129">
        <f>N23+P23</f>
        <v>20555661.600000001</v>
      </c>
      <c r="N23" s="130">
        <v>18500095.440000001</v>
      </c>
      <c r="O23" s="130"/>
      <c r="P23" s="131">
        <v>2055566.16</v>
      </c>
      <c r="Q23" s="132">
        <f t="shared" si="14"/>
        <v>14.635430799673282</v>
      </c>
      <c r="R23" s="133">
        <f t="shared" si="15"/>
        <v>14.635430799673282</v>
      </c>
      <c r="S23" s="133"/>
      <c r="T23" s="134">
        <f t="shared" si="16"/>
        <v>14.635430799673282</v>
      </c>
      <c r="U23" s="132">
        <f t="shared" ref="U23" si="17">M23/I23*100</f>
        <v>10.711976495381311</v>
      </c>
      <c r="V23" s="133">
        <f t="shared" ref="V23" si="18">N23/J23*100</f>
        <v>10.721485885961069</v>
      </c>
      <c r="W23" s="133"/>
      <c r="X23" s="135">
        <f t="shared" ref="X23" si="19">P23/L23*100</f>
        <v>10.627145058058378</v>
      </c>
    </row>
    <row r="24" spans="1:24" s="149" customFormat="1" ht="39" customHeight="1" x14ac:dyDescent="0.3">
      <c r="A24" s="137"/>
      <c r="B24" s="138" t="s">
        <v>166</v>
      </c>
      <c r="C24" s="139" t="s">
        <v>167</v>
      </c>
      <c r="D24" s="140" t="s">
        <v>73</v>
      </c>
      <c r="E24" s="141">
        <f>SUM(E25:E34)</f>
        <v>6111802</v>
      </c>
      <c r="F24" s="142"/>
      <c r="G24" s="142"/>
      <c r="H24" s="143">
        <f>SUM(H25:H34)</f>
        <v>6111802</v>
      </c>
      <c r="I24" s="141">
        <f>SUM(I25:I34)</f>
        <v>42012876</v>
      </c>
      <c r="J24" s="142"/>
      <c r="K24" s="142"/>
      <c r="L24" s="144">
        <f>SUM(L25:L34)</f>
        <v>42012876</v>
      </c>
      <c r="M24" s="141">
        <f>SUM(M25:M33)</f>
        <v>1601797.9600000002</v>
      </c>
      <c r="N24" s="142"/>
      <c r="O24" s="142"/>
      <c r="P24" s="144">
        <f>SUM(P25:P33)</f>
        <v>1601797.9600000002</v>
      </c>
      <c r="Q24" s="145">
        <f>M24/E24*100</f>
        <v>26.208276380681184</v>
      </c>
      <c r="R24" s="146"/>
      <c r="S24" s="146"/>
      <c r="T24" s="147">
        <f t="shared" si="16"/>
        <v>26.208276380681184</v>
      </c>
      <c r="U24" s="145">
        <f>M24/I24*100</f>
        <v>3.812635821456261</v>
      </c>
      <c r="V24" s="146"/>
      <c r="W24" s="146"/>
      <c r="X24" s="148">
        <f t="shared" ref="X24:X41" si="20">P24/L24*100</f>
        <v>3.812635821456261</v>
      </c>
    </row>
    <row r="25" spans="1:24" s="136" customFormat="1" ht="78.75" customHeight="1" x14ac:dyDescent="0.3">
      <c r="A25" s="122"/>
      <c r="B25" s="123"/>
      <c r="C25" s="124" t="s">
        <v>171</v>
      </c>
      <c r="D25" s="125"/>
      <c r="E25" s="126">
        <f>SUM(F25:H25)</f>
        <v>0</v>
      </c>
      <c r="F25" s="127"/>
      <c r="G25" s="127"/>
      <c r="H25" s="128">
        <v>0</v>
      </c>
      <c r="I25" s="129">
        <f>SUM(J25:L25)</f>
        <v>34545814</v>
      </c>
      <c r="J25" s="130"/>
      <c r="K25" s="130"/>
      <c r="L25" s="131">
        <v>34545814</v>
      </c>
      <c r="M25" s="129">
        <f>N25+P25</f>
        <v>0</v>
      </c>
      <c r="N25" s="130"/>
      <c r="O25" s="130"/>
      <c r="P25" s="131">
        <v>0</v>
      </c>
      <c r="Q25" s="132">
        <v>0</v>
      </c>
      <c r="R25" s="133"/>
      <c r="S25" s="133"/>
      <c r="T25" s="134">
        <v>0</v>
      </c>
      <c r="U25" s="132">
        <f>M25/I25*100</f>
        <v>0</v>
      </c>
      <c r="V25" s="133"/>
      <c r="W25" s="133"/>
      <c r="X25" s="135">
        <f>P25/L25*100</f>
        <v>0</v>
      </c>
    </row>
    <row r="26" spans="1:24" s="136" customFormat="1" ht="61.5" customHeight="1" x14ac:dyDescent="0.3">
      <c r="A26" s="122"/>
      <c r="B26" s="123"/>
      <c r="C26" s="124" t="s">
        <v>170</v>
      </c>
      <c r="D26" s="125"/>
      <c r="E26" s="126">
        <f>SUM(F26:H26)</f>
        <v>480071</v>
      </c>
      <c r="F26" s="127"/>
      <c r="G26" s="127"/>
      <c r="H26" s="128">
        <v>480071</v>
      </c>
      <c r="I26" s="129">
        <f>SUM(J26:L26)</f>
        <v>888169</v>
      </c>
      <c r="J26" s="130"/>
      <c r="K26" s="130"/>
      <c r="L26" s="131">
        <v>888169</v>
      </c>
      <c r="M26" s="129">
        <f>N26+P26</f>
        <v>233485.56</v>
      </c>
      <c r="N26" s="130"/>
      <c r="O26" s="130"/>
      <c r="P26" s="131">
        <v>233485.56</v>
      </c>
      <c r="Q26" s="132">
        <f t="shared" si="14"/>
        <v>48.635630979584271</v>
      </c>
      <c r="R26" s="133"/>
      <c r="S26" s="133"/>
      <c r="T26" s="134">
        <f t="shared" si="16"/>
        <v>48.635630979584271</v>
      </c>
      <c r="U26" s="132">
        <f>M26/I26*100</f>
        <v>26.288415830770944</v>
      </c>
      <c r="V26" s="133"/>
      <c r="W26" s="133"/>
      <c r="X26" s="135">
        <f>P26/L26*100</f>
        <v>26.288415830770944</v>
      </c>
    </row>
    <row r="27" spans="1:24" s="136" customFormat="1" ht="61.5" customHeight="1" x14ac:dyDescent="0.3">
      <c r="A27" s="122"/>
      <c r="B27" s="123"/>
      <c r="C27" s="124" t="s">
        <v>168</v>
      </c>
      <c r="D27" s="125"/>
      <c r="E27" s="126">
        <f t="shared" ref="E27:E41" si="21">SUM(F27:H27)</f>
        <v>459848</v>
      </c>
      <c r="F27" s="127"/>
      <c r="G27" s="127"/>
      <c r="H27" s="128">
        <v>459848</v>
      </c>
      <c r="I27" s="129">
        <f t="shared" ref="I27:I41" si="22">SUM(J27:L27)</f>
        <v>459848</v>
      </c>
      <c r="J27" s="130"/>
      <c r="K27" s="130"/>
      <c r="L27" s="131">
        <v>459848</v>
      </c>
      <c r="M27" s="129">
        <f t="shared" ref="M27:M41" si="23">N27+P27</f>
        <v>459848</v>
      </c>
      <c r="N27" s="130"/>
      <c r="O27" s="130"/>
      <c r="P27" s="131">
        <v>459848</v>
      </c>
      <c r="Q27" s="132">
        <f t="shared" si="14"/>
        <v>100</v>
      </c>
      <c r="R27" s="133"/>
      <c r="S27" s="133"/>
      <c r="T27" s="134">
        <f t="shared" si="16"/>
        <v>100</v>
      </c>
      <c r="U27" s="132">
        <f t="shared" ref="U27:U41" si="24">M27/I27*100</f>
        <v>100</v>
      </c>
      <c r="V27" s="133"/>
      <c r="W27" s="133"/>
      <c r="X27" s="135">
        <f t="shared" si="20"/>
        <v>100</v>
      </c>
    </row>
    <row r="28" spans="1:24" s="136" customFormat="1" ht="76.5" customHeight="1" x14ac:dyDescent="0.3">
      <c r="A28" s="122"/>
      <c r="B28" s="123"/>
      <c r="C28" s="124" t="s">
        <v>195</v>
      </c>
      <c r="D28" s="125"/>
      <c r="E28" s="126">
        <f t="shared" si="21"/>
        <v>444872</v>
      </c>
      <c r="F28" s="127"/>
      <c r="G28" s="127"/>
      <c r="H28" s="128">
        <v>444872</v>
      </c>
      <c r="I28" s="129">
        <f t="shared" si="22"/>
        <v>444872</v>
      </c>
      <c r="J28" s="130"/>
      <c r="K28" s="130"/>
      <c r="L28" s="131">
        <v>444872</v>
      </c>
      <c r="M28" s="129">
        <f t="shared" si="23"/>
        <v>444871.6</v>
      </c>
      <c r="N28" s="130"/>
      <c r="O28" s="130"/>
      <c r="P28" s="131">
        <v>444871.6</v>
      </c>
      <c r="Q28" s="132">
        <f t="shared" si="14"/>
        <v>99.999910086496783</v>
      </c>
      <c r="R28" s="133"/>
      <c r="S28" s="133"/>
      <c r="T28" s="134">
        <f t="shared" si="16"/>
        <v>99.999910086496783</v>
      </c>
      <c r="U28" s="132">
        <f t="shared" si="24"/>
        <v>99.999910086496783</v>
      </c>
      <c r="V28" s="133"/>
      <c r="W28" s="133"/>
      <c r="X28" s="135">
        <f t="shared" si="20"/>
        <v>99.999910086496783</v>
      </c>
    </row>
    <row r="29" spans="1:24" s="136" customFormat="1" ht="75" customHeight="1" x14ac:dyDescent="0.3">
      <c r="A29" s="122"/>
      <c r="B29" s="123"/>
      <c r="C29" s="124" t="s">
        <v>196</v>
      </c>
      <c r="D29" s="125"/>
      <c r="E29" s="126">
        <f t="shared" si="21"/>
        <v>463593</v>
      </c>
      <c r="F29" s="127"/>
      <c r="G29" s="127"/>
      <c r="H29" s="128">
        <v>463593</v>
      </c>
      <c r="I29" s="129">
        <f t="shared" si="22"/>
        <v>463593</v>
      </c>
      <c r="J29" s="130"/>
      <c r="K29" s="130"/>
      <c r="L29" s="131">
        <v>463593</v>
      </c>
      <c r="M29" s="129">
        <f t="shared" si="23"/>
        <v>463592.8</v>
      </c>
      <c r="N29" s="130"/>
      <c r="O29" s="130"/>
      <c r="P29" s="131">
        <v>463592.8</v>
      </c>
      <c r="Q29" s="132">
        <f t="shared" si="14"/>
        <v>99.999956858710121</v>
      </c>
      <c r="R29" s="133"/>
      <c r="S29" s="133"/>
      <c r="T29" s="134">
        <f t="shared" si="16"/>
        <v>99.999956858710121</v>
      </c>
      <c r="U29" s="132">
        <f t="shared" si="24"/>
        <v>99.999956858710121</v>
      </c>
      <c r="V29" s="133"/>
      <c r="W29" s="133"/>
      <c r="X29" s="135">
        <f t="shared" si="20"/>
        <v>99.999956858710121</v>
      </c>
    </row>
    <row r="30" spans="1:24" s="136" customFormat="1" ht="83.25" customHeight="1" x14ac:dyDescent="0.3">
      <c r="A30" s="122"/>
      <c r="B30" s="123"/>
      <c r="C30" s="124" t="s">
        <v>169</v>
      </c>
      <c r="D30" s="125"/>
      <c r="E30" s="126">
        <f t="shared" si="21"/>
        <v>685907</v>
      </c>
      <c r="F30" s="127"/>
      <c r="G30" s="127"/>
      <c r="H30" s="128">
        <v>685907</v>
      </c>
      <c r="I30" s="129">
        <f t="shared" si="22"/>
        <v>685907</v>
      </c>
      <c r="J30" s="130"/>
      <c r="K30" s="130"/>
      <c r="L30" s="131">
        <v>685907</v>
      </c>
      <c r="M30" s="129">
        <f t="shared" si="23"/>
        <v>0</v>
      </c>
      <c r="N30" s="130"/>
      <c r="O30" s="130"/>
      <c r="P30" s="131">
        <v>0</v>
      </c>
      <c r="Q30" s="132">
        <v>0</v>
      </c>
      <c r="R30" s="133"/>
      <c r="S30" s="133"/>
      <c r="T30" s="134">
        <v>0</v>
      </c>
      <c r="U30" s="132">
        <f t="shared" si="24"/>
        <v>0</v>
      </c>
      <c r="V30" s="133"/>
      <c r="W30" s="133"/>
      <c r="X30" s="135">
        <f t="shared" si="20"/>
        <v>0</v>
      </c>
    </row>
    <row r="31" spans="1:24" s="136" customFormat="1" ht="83.25" customHeight="1" x14ac:dyDescent="0.3">
      <c r="A31" s="122"/>
      <c r="B31" s="123"/>
      <c r="C31" s="162" t="s">
        <v>185</v>
      </c>
      <c r="D31" s="125"/>
      <c r="E31" s="126">
        <f t="shared" si="21"/>
        <v>480000</v>
      </c>
      <c r="F31" s="127"/>
      <c r="G31" s="127"/>
      <c r="H31" s="163">
        <v>480000</v>
      </c>
      <c r="I31" s="129">
        <f t="shared" si="22"/>
        <v>525040</v>
      </c>
      <c r="J31" s="130"/>
      <c r="K31" s="130"/>
      <c r="L31" s="164">
        <v>525040</v>
      </c>
      <c r="M31" s="129">
        <f t="shared" si="23"/>
        <v>0</v>
      </c>
      <c r="N31" s="130"/>
      <c r="O31" s="130"/>
      <c r="P31" s="131">
        <v>0</v>
      </c>
      <c r="Q31" s="132">
        <v>0</v>
      </c>
      <c r="R31" s="133"/>
      <c r="S31" s="133"/>
      <c r="T31" s="134">
        <v>0</v>
      </c>
      <c r="U31" s="132">
        <f>M31/I31*100</f>
        <v>0</v>
      </c>
      <c r="V31" s="133"/>
      <c r="W31" s="133"/>
      <c r="X31" s="135">
        <f t="shared" ref="X31:X34" si="25">P31/L31*100</f>
        <v>0</v>
      </c>
    </row>
    <row r="32" spans="1:24" s="136" customFormat="1" ht="83.25" customHeight="1" x14ac:dyDescent="0.3">
      <c r="A32" s="122"/>
      <c r="B32" s="123"/>
      <c r="C32" s="162" t="s">
        <v>200</v>
      </c>
      <c r="D32" s="125"/>
      <c r="E32" s="126">
        <f t="shared" si="21"/>
        <v>0</v>
      </c>
      <c r="F32" s="127"/>
      <c r="G32" s="127"/>
      <c r="H32" s="163">
        <v>0</v>
      </c>
      <c r="I32" s="129">
        <f t="shared" si="22"/>
        <v>41334</v>
      </c>
      <c r="J32" s="130"/>
      <c r="K32" s="130"/>
      <c r="L32" s="164">
        <v>41334</v>
      </c>
      <c r="M32" s="129">
        <f t="shared" si="23"/>
        <v>0</v>
      </c>
      <c r="N32" s="130"/>
      <c r="O32" s="130"/>
      <c r="P32" s="131">
        <v>0</v>
      </c>
      <c r="Q32" s="132">
        <v>0</v>
      </c>
      <c r="R32" s="133"/>
      <c r="S32" s="133"/>
      <c r="T32" s="134">
        <v>0</v>
      </c>
      <c r="U32" s="132">
        <f t="shared" ref="U32:U34" si="26">M32/I32*100</f>
        <v>0</v>
      </c>
      <c r="V32" s="133"/>
      <c r="W32" s="133"/>
      <c r="X32" s="135">
        <f t="shared" si="25"/>
        <v>0</v>
      </c>
    </row>
    <row r="33" spans="1:24" s="136" customFormat="1" ht="131.25" customHeight="1" x14ac:dyDescent="0.3">
      <c r="A33" s="122"/>
      <c r="B33" s="123"/>
      <c r="C33" s="319" t="s">
        <v>191</v>
      </c>
      <c r="D33" s="125"/>
      <c r="E33" s="126">
        <f t="shared" si="21"/>
        <v>0</v>
      </c>
      <c r="F33" s="127"/>
      <c r="G33" s="127"/>
      <c r="H33" s="163">
        <v>0</v>
      </c>
      <c r="I33" s="129">
        <f t="shared" si="22"/>
        <v>860788</v>
      </c>
      <c r="J33" s="130"/>
      <c r="K33" s="130"/>
      <c r="L33" s="164">
        <v>860788</v>
      </c>
      <c r="M33" s="129">
        <f t="shared" si="23"/>
        <v>0</v>
      </c>
      <c r="N33" s="130"/>
      <c r="O33" s="130"/>
      <c r="P33" s="192">
        <v>0</v>
      </c>
      <c r="Q33" s="132">
        <v>0</v>
      </c>
      <c r="R33" s="133"/>
      <c r="S33" s="133"/>
      <c r="T33" s="134">
        <v>0</v>
      </c>
      <c r="U33" s="132">
        <f t="shared" si="26"/>
        <v>0</v>
      </c>
      <c r="V33" s="133"/>
      <c r="W33" s="133"/>
      <c r="X33" s="135">
        <f t="shared" si="25"/>
        <v>0</v>
      </c>
    </row>
    <row r="34" spans="1:24" s="136" customFormat="1" ht="71.25" customHeight="1" x14ac:dyDescent="0.3">
      <c r="A34" s="122"/>
      <c r="B34" s="123"/>
      <c r="C34" s="322" t="s">
        <v>204</v>
      </c>
      <c r="D34" s="125"/>
      <c r="E34" s="126">
        <f t="shared" si="21"/>
        <v>3097511</v>
      </c>
      <c r="F34" s="127"/>
      <c r="G34" s="127"/>
      <c r="H34" s="325">
        <v>3097511</v>
      </c>
      <c r="I34" s="129">
        <f t="shared" si="22"/>
        <v>3097511</v>
      </c>
      <c r="J34" s="130"/>
      <c r="K34" s="130"/>
      <c r="L34" s="327">
        <v>3097511</v>
      </c>
      <c r="M34" s="129">
        <f t="shared" si="23"/>
        <v>0</v>
      </c>
      <c r="N34" s="288"/>
      <c r="O34" s="288"/>
      <c r="P34" s="290">
        <v>0</v>
      </c>
      <c r="Q34" s="132">
        <v>0</v>
      </c>
      <c r="R34" s="133"/>
      <c r="S34" s="133"/>
      <c r="T34" s="134">
        <v>0</v>
      </c>
      <c r="U34" s="132">
        <f t="shared" si="26"/>
        <v>0</v>
      </c>
      <c r="V34" s="133"/>
      <c r="W34" s="133"/>
      <c r="X34" s="135">
        <f t="shared" si="25"/>
        <v>0</v>
      </c>
    </row>
    <row r="35" spans="1:24" s="161" customFormat="1" ht="24" customHeight="1" x14ac:dyDescent="0.35">
      <c r="A35" s="150" t="s">
        <v>193</v>
      </c>
      <c r="B35" s="151" t="s">
        <v>173</v>
      </c>
      <c r="C35" s="209" t="s">
        <v>60</v>
      </c>
      <c r="D35" s="153" t="s">
        <v>73</v>
      </c>
      <c r="E35" s="154">
        <f>E36+E37+E38+E39+E40+E41</f>
        <v>8064747</v>
      </c>
      <c r="F35" s="155"/>
      <c r="G35" s="155"/>
      <c r="H35" s="244">
        <f t="shared" ref="H35:P35" si="27">H36+H37+H38+H39+H40+H41</f>
        <v>8064747</v>
      </c>
      <c r="I35" s="154">
        <f t="shared" si="27"/>
        <v>8064747</v>
      </c>
      <c r="J35" s="155">
        <f t="shared" si="27"/>
        <v>0</v>
      </c>
      <c r="K35" s="155">
        <f t="shared" si="27"/>
        <v>0</v>
      </c>
      <c r="L35" s="304">
        <f t="shared" si="27"/>
        <v>8064747</v>
      </c>
      <c r="M35" s="242">
        <f t="shared" si="27"/>
        <v>3327378.61</v>
      </c>
      <c r="N35" s="243"/>
      <c r="O35" s="243"/>
      <c r="P35" s="304">
        <f t="shared" si="27"/>
        <v>3327378.61</v>
      </c>
      <c r="Q35" s="157">
        <f t="shared" si="14"/>
        <v>41.258313620997654</v>
      </c>
      <c r="R35" s="158"/>
      <c r="S35" s="158"/>
      <c r="T35" s="159">
        <f t="shared" si="16"/>
        <v>41.258313620997654</v>
      </c>
      <c r="U35" s="157">
        <f t="shared" si="24"/>
        <v>41.258313620997654</v>
      </c>
      <c r="V35" s="158"/>
      <c r="W35" s="158"/>
      <c r="X35" s="160">
        <f t="shared" si="20"/>
        <v>41.258313620997654</v>
      </c>
    </row>
    <row r="36" spans="1:24" s="136" customFormat="1" ht="86.25" customHeight="1" x14ac:dyDescent="0.3">
      <c r="A36" s="122"/>
      <c r="B36" s="123"/>
      <c r="C36" s="162" t="s">
        <v>186</v>
      </c>
      <c r="D36" s="125"/>
      <c r="E36" s="126">
        <f t="shared" si="21"/>
        <v>7423689</v>
      </c>
      <c r="F36" s="127"/>
      <c r="G36" s="127"/>
      <c r="H36" s="163">
        <v>7423689</v>
      </c>
      <c r="I36" s="129">
        <f t="shared" si="22"/>
        <v>7423689</v>
      </c>
      <c r="J36" s="130"/>
      <c r="K36" s="130"/>
      <c r="L36" s="164">
        <v>7423689</v>
      </c>
      <c r="M36" s="129">
        <f t="shared" si="23"/>
        <v>3308902.33</v>
      </c>
      <c r="N36" s="130"/>
      <c r="O36" s="130"/>
      <c r="P36" s="164">
        <v>3308902.33</v>
      </c>
      <c r="Q36" s="132">
        <f t="shared" si="14"/>
        <v>44.572211066492684</v>
      </c>
      <c r="R36" s="133"/>
      <c r="S36" s="133"/>
      <c r="T36" s="134">
        <f t="shared" si="16"/>
        <v>44.572211066492684</v>
      </c>
      <c r="U36" s="132">
        <f t="shared" si="24"/>
        <v>44.572211066492684</v>
      </c>
      <c r="V36" s="133"/>
      <c r="W36" s="133"/>
      <c r="X36" s="135">
        <f t="shared" si="20"/>
        <v>44.572211066492684</v>
      </c>
    </row>
    <row r="37" spans="1:24" s="136" customFormat="1" ht="84.75" customHeight="1" x14ac:dyDescent="0.3">
      <c r="A37" s="122"/>
      <c r="B37" s="123"/>
      <c r="C37" s="162" t="s">
        <v>187</v>
      </c>
      <c r="D37" s="125"/>
      <c r="E37" s="126">
        <f t="shared" si="21"/>
        <v>18477</v>
      </c>
      <c r="F37" s="127"/>
      <c r="G37" s="127"/>
      <c r="H37" s="163">
        <v>18477</v>
      </c>
      <c r="I37" s="129">
        <f t="shared" si="22"/>
        <v>18477</v>
      </c>
      <c r="J37" s="130"/>
      <c r="K37" s="130"/>
      <c r="L37" s="164">
        <v>18477</v>
      </c>
      <c r="M37" s="129">
        <f t="shared" si="23"/>
        <v>18476.28</v>
      </c>
      <c r="N37" s="130"/>
      <c r="O37" s="130"/>
      <c r="P37" s="164">
        <v>18476.28</v>
      </c>
      <c r="Q37" s="132">
        <f t="shared" si="14"/>
        <v>99.996103263516801</v>
      </c>
      <c r="R37" s="133"/>
      <c r="S37" s="133"/>
      <c r="T37" s="134">
        <f t="shared" si="16"/>
        <v>99.996103263516801</v>
      </c>
      <c r="U37" s="132">
        <f t="shared" si="24"/>
        <v>99.996103263516801</v>
      </c>
      <c r="V37" s="133"/>
      <c r="W37" s="133"/>
      <c r="X37" s="135">
        <f t="shared" si="20"/>
        <v>99.996103263516801</v>
      </c>
    </row>
    <row r="38" spans="1:24" s="136" customFormat="1" ht="84.75" customHeight="1" thickBot="1" x14ac:dyDescent="0.35">
      <c r="A38" s="165"/>
      <c r="B38" s="166"/>
      <c r="C38" s="167" t="s">
        <v>188</v>
      </c>
      <c r="D38" s="168"/>
      <c r="E38" s="169">
        <f t="shared" si="21"/>
        <v>622581</v>
      </c>
      <c r="F38" s="170"/>
      <c r="G38" s="170"/>
      <c r="H38" s="171">
        <v>622581</v>
      </c>
      <c r="I38" s="222">
        <f t="shared" si="22"/>
        <v>622581</v>
      </c>
      <c r="J38" s="172"/>
      <c r="K38" s="172"/>
      <c r="L38" s="173">
        <v>622581</v>
      </c>
      <c r="M38" s="222">
        <f t="shared" si="23"/>
        <v>0</v>
      </c>
      <c r="N38" s="172"/>
      <c r="O38" s="172"/>
      <c r="P38" s="173">
        <v>0</v>
      </c>
      <c r="Q38" s="174">
        <v>0</v>
      </c>
      <c r="R38" s="175"/>
      <c r="S38" s="175"/>
      <c r="T38" s="176">
        <v>0</v>
      </c>
      <c r="U38" s="174">
        <f t="shared" si="24"/>
        <v>0</v>
      </c>
      <c r="V38" s="175"/>
      <c r="W38" s="175"/>
      <c r="X38" s="177">
        <f t="shared" si="20"/>
        <v>0</v>
      </c>
    </row>
    <row r="39" spans="1:24" s="136" customFormat="1" ht="77.25" hidden="1" customHeight="1" x14ac:dyDescent="0.3">
      <c r="A39" s="320"/>
      <c r="B39" s="321"/>
      <c r="C39" s="322" t="s">
        <v>189</v>
      </c>
      <c r="D39" s="323"/>
      <c r="E39" s="324">
        <f t="shared" si="21"/>
        <v>0</v>
      </c>
      <c r="F39" s="286"/>
      <c r="G39" s="286"/>
      <c r="H39" s="325">
        <v>0</v>
      </c>
      <c r="I39" s="326">
        <f t="shared" si="22"/>
        <v>0</v>
      </c>
      <c r="J39" s="288"/>
      <c r="K39" s="288"/>
      <c r="L39" s="327"/>
      <c r="M39" s="326">
        <f t="shared" si="23"/>
        <v>0</v>
      </c>
      <c r="N39" s="288"/>
      <c r="O39" s="288"/>
      <c r="P39" s="327">
        <v>0</v>
      </c>
      <c r="Q39" s="328">
        <v>0</v>
      </c>
      <c r="R39" s="196"/>
      <c r="S39" s="196"/>
      <c r="T39" s="329">
        <v>0</v>
      </c>
      <c r="U39" s="328" t="e">
        <f t="shared" si="24"/>
        <v>#DIV/0!</v>
      </c>
      <c r="V39" s="196"/>
      <c r="W39" s="196"/>
      <c r="X39" s="197" t="e">
        <f t="shared" si="20"/>
        <v>#DIV/0!</v>
      </c>
    </row>
    <row r="40" spans="1:24" s="136" customFormat="1" ht="77.25" hidden="1" customHeight="1" x14ac:dyDescent="0.3">
      <c r="A40" s="122"/>
      <c r="B40" s="123"/>
      <c r="C40" s="162" t="s">
        <v>189</v>
      </c>
      <c r="D40" s="125"/>
      <c r="E40" s="126">
        <f t="shared" si="21"/>
        <v>0</v>
      </c>
      <c r="F40" s="127"/>
      <c r="G40" s="127"/>
      <c r="H40" s="163">
        <v>0</v>
      </c>
      <c r="I40" s="129">
        <f t="shared" si="22"/>
        <v>0</v>
      </c>
      <c r="J40" s="130"/>
      <c r="K40" s="130"/>
      <c r="L40" s="164"/>
      <c r="M40" s="129">
        <f t="shared" si="23"/>
        <v>0</v>
      </c>
      <c r="N40" s="130"/>
      <c r="O40" s="130"/>
      <c r="P40" s="164">
        <v>0</v>
      </c>
      <c r="Q40" s="132">
        <v>0</v>
      </c>
      <c r="R40" s="133"/>
      <c r="S40" s="133"/>
      <c r="T40" s="134">
        <v>0</v>
      </c>
      <c r="U40" s="132" t="e">
        <f t="shared" si="24"/>
        <v>#DIV/0!</v>
      </c>
      <c r="V40" s="133"/>
      <c r="W40" s="133"/>
      <c r="X40" s="135" t="e">
        <f t="shared" si="20"/>
        <v>#DIV/0!</v>
      </c>
    </row>
    <row r="41" spans="1:24" s="136" customFormat="1" ht="63.75" hidden="1" customHeight="1" x14ac:dyDescent="0.3">
      <c r="A41" s="122"/>
      <c r="B41" s="123"/>
      <c r="C41" s="162" t="s">
        <v>190</v>
      </c>
      <c r="D41" s="125"/>
      <c r="E41" s="126">
        <f t="shared" si="21"/>
        <v>0</v>
      </c>
      <c r="F41" s="127"/>
      <c r="G41" s="127"/>
      <c r="H41" s="163">
        <v>0</v>
      </c>
      <c r="I41" s="129">
        <f t="shared" si="22"/>
        <v>0</v>
      </c>
      <c r="J41" s="130"/>
      <c r="K41" s="130"/>
      <c r="L41" s="164"/>
      <c r="M41" s="129">
        <f t="shared" si="23"/>
        <v>0</v>
      </c>
      <c r="N41" s="130"/>
      <c r="O41" s="130"/>
      <c r="P41" s="164">
        <v>0</v>
      </c>
      <c r="Q41" s="132">
        <v>0</v>
      </c>
      <c r="R41" s="133"/>
      <c r="S41" s="133"/>
      <c r="T41" s="134">
        <v>0</v>
      </c>
      <c r="U41" s="132" t="e">
        <f t="shared" si="24"/>
        <v>#DIV/0!</v>
      </c>
      <c r="V41" s="133"/>
      <c r="W41" s="133"/>
      <c r="X41" s="135" t="e">
        <f t="shared" si="20"/>
        <v>#DIV/0!</v>
      </c>
    </row>
    <row r="42" spans="1:24" s="161" customFormat="1" ht="39" x14ac:dyDescent="0.35">
      <c r="A42" s="207" t="s">
        <v>103</v>
      </c>
      <c r="B42" s="208"/>
      <c r="C42" s="209" t="s">
        <v>98</v>
      </c>
      <c r="D42" s="210" t="s">
        <v>3</v>
      </c>
      <c r="E42" s="211">
        <f t="shared" ref="E42:H42" si="28">SUM(E43:E43)</f>
        <v>24803750</v>
      </c>
      <c r="F42" s="212"/>
      <c r="G42" s="212"/>
      <c r="H42" s="213">
        <f t="shared" si="28"/>
        <v>24803750</v>
      </c>
      <c r="I42" s="211">
        <f>SUM(I43:I43)</f>
        <v>32235000</v>
      </c>
      <c r="J42" s="212"/>
      <c r="K42" s="212"/>
      <c r="L42" s="213">
        <f t="shared" ref="L42:P42" si="29">SUM(L43:L43)</f>
        <v>32235000</v>
      </c>
      <c r="M42" s="211">
        <f t="shared" si="29"/>
        <v>17116119.890000001</v>
      </c>
      <c r="N42" s="212"/>
      <c r="O42" s="212"/>
      <c r="P42" s="213">
        <f t="shared" si="29"/>
        <v>17116119.890000001</v>
      </c>
      <c r="Q42" s="214">
        <f t="shared" si="7"/>
        <v>69.00617805775336</v>
      </c>
      <c r="R42" s="215"/>
      <c r="S42" s="215"/>
      <c r="T42" s="216">
        <f t="shared" ref="T42:T70" si="30">P42/H42*100</f>
        <v>69.00617805775336</v>
      </c>
      <c r="U42" s="217">
        <f t="shared" si="3"/>
        <v>53.097936683728861</v>
      </c>
      <c r="V42" s="215"/>
      <c r="W42" s="215"/>
      <c r="X42" s="216">
        <f t="shared" si="3"/>
        <v>53.097936683728861</v>
      </c>
    </row>
    <row r="43" spans="1:24" s="225" customFormat="1" ht="46.5" customHeight="1" thickBot="1" x14ac:dyDescent="0.3">
      <c r="A43" s="165" t="s">
        <v>104</v>
      </c>
      <c r="B43" s="218" t="s">
        <v>146</v>
      </c>
      <c r="C43" s="219" t="s">
        <v>60</v>
      </c>
      <c r="D43" s="220"/>
      <c r="E43" s="169">
        <f>SUM(F43:H43)</f>
        <v>24803750</v>
      </c>
      <c r="F43" s="170"/>
      <c r="G43" s="170"/>
      <c r="H43" s="221">
        <v>24803750</v>
      </c>
      <c r="I43" s="222">
        <f>SUM(J43:L43)</f>
        <v>32235000</v>
      </c>
      <c r="J43" s="172"/>
      <c r="K43" s="172"/>
      <c r="L43" s="223">
        <v>32235000</v>
      </c>
      <c r="M43" s="222">
        <f>SUM(N43:P43)</f>
        <v>17116119.890000001</v>
      </c>
      <c r="N43" s="172"/>
      <c r="O43" s="172"/>
      <c r="P43" s="223">
        <v>17116119.890000001</v>
      </c>
      <c r="Q43" s="174">
        <f t="shared" si="7"/>
        <v>69.00617805775336</v>
      </c>
      <c r="R43" s="175"/>
      <c r="S43" s="175"/>
      <c r="T43" s="177">
        <f t="shared" si="30"/>
        <v>69.00617805775336</v>
      </c>
      <c r="U43" s="224">
        <f t="shared" si="3"/>
        <v>53.097936683728861</v>
      </c>
      <c r="V43" s="175"/>
      <c r="W43" s="175"/>
      <c r="X43" s="177">
        <f t="shared" si="3"/>
        <v>53.097936683728861</v>
      </c>
    </row>
    <row r="44" spans="1:24" s="161" customFormat="1" ht="58.5" x14ac:dyDescent="0.35">
      <c r="A44" s="178" t="s">
        <v>111</v>
      </c>
      <c r="B44" s="179"/>
      <c r="C44" s="180" t="s">
        <v>117</v>
      </c>
      <c r="D44" s="226" t="s">
        <v>3</v>
      </c>
      <c r="E44" s="227">
        <f>SUM(F44:H44)</f>
        <v>76668000</v>
      </c>
      <c r="F44" s="228">
        <f>F45</f>
        <v>0</v>
      </c>
      <c r="G44" s="228">
        <f t="shared" ref="G44:H44" si="31">G45</f>
        <v>76668000</v>
      </c>
      <c r="H44" s="228">
        <f t="shared" si="31"/>
        <v>0</v>
      </c>
      <c r="I44" s="227">
        <f>SUM(J44:L44)</f>
        <v>90150500</v>
      </c>
      <c r="J44" s="228">
        <f>J45</f>
        <v>0</v>
      </c>
      <c r="K44" s="228">
        <f t="shared" ref="K44:L44" si="32">K45</f>
        <v>90150500</v>
      </c>
      <c r="L44" s="228">
        <f t="shared" si="32"/>
        <v>0</v>
      </c>
      <c r="M44" s="229">
        <f>M45</f>
        <v>55713324.670000002</v>
      </c>
      <c r="N44" s="230">
        <f t="shared" ref="N44:P44" si="33">N45</f>
        <v>0</v>
      </c>
      <c r="O44" s="228">
        <f t="shared" si="33"/>
        <v>55713324.670000002</v>
      </c>
      <c r="P44" s="231">
        <f t="shared" si="33"/>
        <v>0</v>
      </c>
      <c r="Q44" s="185">
        <f t="shared" si="7"/>
        <v>72.66829012104138</v>
      </c>
      <c r="R44" s="186"/>
      <c r="S44" s="186">
        <f t="shared" ref="S44:S46" si="34">O44/G44*100</f>
        <v>72.66829012104138</v>
      </c>
      <c r="T44" s="188"/>
      <c r="U44" s="185">
        <f t="shared" si="3"/>
        <v>61.800350158900955</v>
      </c>
      <c r="V44" s="186"/>
      <c r="W44" s="186">
        <f t="shared" si="3"/>
        <v>61.800350158900955</v>
      </c>
      <c r="X44" s="188"/>
    </row>
    <row r="45" spans="1:24" s="136" customFormat="1" ht="78.75" customHeight="1" thickBot="1" x14ac:dyDescent="0.35">
      <c r="A45" s="232"/>
      <c r="B45" s="233" t="s">
        <v>147</v>
      </c>
      <c r="C45" s="234" t="s">
        <v>194</v>
      </c>
      <c r="D45" s="235"/>
      <c r="E45" s="236">
        <f>SUM(F45:H45)</f>
        <v>76668000</v>
      </c>
      <c r="F45" s="237"/>
      <c r="G45" s="237">
        <v>76668000</v>
      </c>
      <c r="H45" s="238"/>
      <c r="I45" s="236">
        <f>SUM(J45:L45)</f>
        <v>90150500</v>
      </c>
      <c r="J45" s="237"/>
      <c r="K45" s="237">
        <v>90150500</v>
      </c>
      <c r="L45" s="238"/>
      <c r="M45" s="236">
        <f>SUM(N45:P45)</f>
        <v>55713324.670000002</v>
      </c>
      <c r="N45" s="237"/>
      <c r="O45" s="237">
        <v>55713324.670000002</v>
      </c>
      <c r="P45" s="238"/>
      <c r="Q45" s="239">
        <f t="shared" ref="Q45" si="35">M45/E45*100</f>
        <v>72.66829012104138</v>
      </c>
      <c r="R45" s="240"/>
      <c r="S45" s="240">
        <f t="shared" ref="S45" si="36">O45/G45*100</f>
        <v>72.66829012104138</v>
      </c>
      <c r="T45" s="241"/>
      <c r="U45" s="239">
        <f t="shared" ref="U45" si="37">M45/I45*100</f>
        <v>61.800350158900955</v>
      </c>
      <c r="V45" s="240"/>
      <c r="W45" s="240">
        <f t="shared" ref="W45" si="38">O45/K45*100</f>
        <v>61.800350158900955</v>
      </c>
      <c r="X45" s="241"/>
    </row>
    <row r="46" spans="1:24" s="161" customFormat="1" ht="58.5" x14ac:dyDescent="0.35">
      <c r="A46" s="207" t="s">
        <v>116</v>
      </c>
      <c r="B46" s="208"/>
      <c r="C46" s="209" t="s">
        <v>118</v>
      </c>
      <c r="D46" s="210" t="s">
        <v>3</v>
      </c>
      <c r="E46" s="242">
        <f t="shared" ref="E46:P46" si="39">E47</f>
        <v>70704000</v>
      </c>
      <c r="F46" s="243">
        <f t="shared" si="39"/>
        <v>37959000</v>
      </c>
      <c r="G46" s="243">
        <f t="shared" si="39"/>
        <v>31085000</v>
      </c>
      <c r="H46" s="244">
        <f t="shared" si="39"/>
        <v>1660000</v>
      </c>
      <c r="I46" s="211">
        <f t="shared" si="39"/>
        <v>108819200</v>
      </c>
      <c r="J46" s="212">
        <f t="shared" si="39"/>
        <v>58446900</v>
      </c>
      <c r="K46" s="212">
        <f t="shared" si="39"/>
        <v>47820200</v>
      </c>
      <c r="L46" s="213">
        <f t="shared" si="39"/>
        <v>2552100</v>
      </c>
      <c r="M46" s="211">
        <f t="shared" si="39"/>
        <v>45140246</v>
      </c>
      <c r="N46" s="212">
        <f t="shared" si="39"/>
        <v>24244872.870000001</v>
      </c>
      <c r="O46" s="212">
        <f t="shared" si="39"/>
        <v>19836714.190000001</v>
      </c>
      <c r="P46" s="213">
        <f t="shared" si="39"/>
        <v>1058658.94</v>
      </c>
      <c r="Q46" s="214">
        <f t="shared" si="7"/>
        <v>63.84397770988911</v>
      </c>
      <c r="R46" s="215">
        <f t="shared" si="7"/>
        <v>63.871210701019521</v>
      </c>
      <c r="S46" s="215">
        <f t="shared" si="34"/>
        <v>63.814425575036196</v>
      </c>
      <c r="T46" s="216">
        <f t="shared" si="30"/>
        <v>63.774634939759032</v>
      </c>
      <c r="U46" s="217">
        <f t="shared" si="3"/>
        <v>41.481876360054109</v>
      </c>
      <c r="V46" s="215">
        <f t="shared" si="3"/>
        <v>41.481879911509424</v>
      </c>
      <c r="W46" s="215">
        <f t="shared" si="3"/>
        <v>41.48187207498087</v>
      </c>
      <c r="X46" s="216">
        <f t="shared" si="3"/>
        <v>41.481875318365262</v>
      </c>
    </row>
    <row r="47" spans="1:24" s="136" customFormat="1" ht="78" customHeight="1" thickBot="1" x14ac:dyDescent="0.35">
      <c r="A47" s="245"/>
      <c r="B47" s="246" t="s">
        <v>162</v>
      </c>
      <c r="C47" s="247" t="s">
        <v>182</v>
      </c>
      <c r="D47" s="248"/>
      <c r="E47" s="249">
        <f>SUM(F47:H47)</f>
        <v>70704000</v>
      </c>
      <c r="F47" s="250">
        <v>37959000</v>
      </c>
      <c r="G47" s="250">
        <v>31085000</v>
      </c>
      <c r="H47" s="251">
        <v>1660000</v>
      </c>
      <c r="I47" s="252">
        <f>SUM(J47:L47)</f>
        <v>108819200</v>
      </c>
      <c r="J47" s="253">
        <v>58446900</v>
      </c>
      <c r="K47" s="253">
        <v>47820200</v>
      </c>
      <c r="L47" s="254">
        <v>2552100</v>
      </c>
      <c r="M47" s="252">
        <f>SUM(N47:P47)</f>
        <v>45140246</v>
      </c>
      <c r="N47" s="253">
        <v>24244872.870000001</v>
      </c>
      <c r="O47" s="253">
        <v>19836714.190000001</v>
      </c>
      <c r="P47" s="254">
        <v>1058658.94</v>
      </c>
      <c r="Q47" s="255">
        <f t="shared" ref="Q47" si="40">M47/E47*100</f>
        <v>63.84397770988911</v>
      </c>
      <c r="R47" s="256">
        <f t="shared" ref="R47" si="41">N47/F47*100</f>
        <v>63.871210701019521</v>
      </c>
      <c r="S47" s="256">
        <f t="shared" ref="S47" si="42">O47/G47*100</f>
        <v>63.814425575036196</v>
      </c>
      <c r="T47" s="257">
        <f t="shared" ref="T47" si="43">P47/H47*100</f>
        <v>63.774634939759032</v>
      </c>
      <c r="U47" s="258">
        <f t="shared" ref="U47" si="44">M47/I47*100</f>
        <v>41.481876360054109</v>
      </c>
      <c r="V47" s="256">
        <f t="shared" ref="V47" si="45">N47/J47*100</f>
        <v>41.481879911509424</v>
      </c>
      <c r="W47" s="256">
        <f t="shared" ref="W47" si="46">O47/K47*100</f>
        <v>41.48187207498087</v>
      </c>
      <c r="X47" s="257">
        <f t="shared" ref="X47" si="47">P47/L47*100</f>
        <v>41.481875318365262</v>
      </c>
    </row>
    <row r="48" spans="1:24" s="38" customFormat="1" ht="37.5" x14ac:dyDescent="0.3">
      <c r="A48" s="78" t="s">
        <v>43</v>
      </c>
      <c r="B48" s="79"/>
      <c r="C48" s="80" t="s">
        <v>99</v>
      </c>
      <c r="D48" s="81" t="s">
        <v>3</v>
      </c>
      <c r="E48" s="82">
        <f t="shared" ref="E48:P48" si="48">E49</f>
        <v>4112200</v>
      </c>
      <c r="F48" s="83">
        <f t="shared" si="48"/>
        <v>4112200</v>
      </c>
      <c r="G48" s="83"/>
      <c r="H48" s="103">
        <f t="shared" si="48"/>
        <v>0</v>
      </c>
      <c r="I48" s="82">
        <f t="shared" si="48"/>
        <v>4535850</v>
      </c>
      <c r="J48" s="83">
        <f t="shared" si="48"/>
        <v>4112200</v>
      </c>
      <c r="K48" s="83"/>
      <c r="L48" s="103">
        <f t="shared" si="48"/>
        <v>423650</v>
      </c>
      <c r="M48" s="82">
        <f t="shared" si="48"/>
        <v>2953755.16</v>
      </c>
      <c r="N48" s="83">
        <f t="shared" si="48"/>
        <v>2953755.16</v>
      </c>
      <c r="O48" s="83"/>
      <c r="P48" s="84">
        <f t="shared" si="48"/>
        <v>0</v>
      </c>
      <c r="Q48" s="85">
        <f>Q49</f>
        <v>71.829073488643544</v>
      </c>
      <c r="R48" s="86">
        <f t="shared" ref="R48:T48" si="49">R49</f>
        <v>71.829073488643544</v>
      </c>
      <c r="S48" s="86">
        <f t="shared" si="49"/>
        <v>0</v>
      </c>
      <c r="T48" s="87">
        <f t="shared" si="49"/>
        <v>0</v>
      </c>
      <c r="U48" s="99">
        <f t="shared" si="3"/>
        <v>65.120212529073939</v>
      </c>
      <c r="V48" s="100">
        <f t="shared" si="3"/>
        <v>71.829073488643544</v>
      </c>
      <c r="W48" s="100"/>
      <c r="X48" s="101">
        <f t="shared" si="3"/>
        <v>0</v>
      </c>
    </row>
    <row r="49" spans="1:24" s="161" customFormat="1" ht="39" x14ac:dyDescent="0.35">
      <c r="A49" s="150" t="s">
        <v>50</v>
      </c>
      <c r="B49" s="259"/>
      <c r="C49" s="152" t="s">
        <v>130</v>
      </c>
      <c r="D49" s="260"/>
      <c r="E49" s="154">
        <f>E50+E51</f>
        <v>4112200</v>
      </c>
      <c r="F49" s="155">
        <f t="shared" ref="F49:H49" si="50">F50+F51</f>
        <v>4112200</v>
      </c>
      <c r="G49" s="155"/>
      <c r="H49" s="156">
        <f t="shared" si="50"/>
        <v>0</v>
      </c>
      <c r="I49" s="261">
        <f>I50+I51</f>
        <v>4535850</v>
      </c>
      <c r="J49" s="262">
        <f t="shared" ref="J49:L49" si="51">J50+J51</f>
        <v>4112200</v>
      </c>
      <c r="K49" s="262"/>
      <c r="L49" s="263">
        <f t="shared" si="51"/>
        <v>423650</v>
      </c>
      <c r="M49" s="261">
        <f>M50+M51</f>
        <v>2953755.16</v>
      </c>
      <c r="N49" s="262">
        <f t="shared" ref="N49:P49" si="52">N50+N51</f>
        <v>2953755.16</v>
      </c>
      <c r="O49" s="262"/>
      <c r="P49" s="264">
        <f t="shared" si="52"/>
        <v>0</v>
      </c>
      <c r="Q49" s="214">
        <f>M49/E49*100</f>
        <v>71.829073488643544</v>
      </c>
      <c r="R49" s="215">
        <f t="shared" ref="R49" si="53">N49/F49*100</f>
        <v>71.829073488643544</v>
      </c>
      <c r="S49" s="215"/>
      <c r="T49" s="216"/>
      <c r="U49" s="157">
        <f>M49/I49*100</f>
        <v>65.120212529073939</v>
      </c>
      <c r="V49" s="158">
        <f t="shared" si="3"/>
        <v>71.829073488643544</v>
      </c>
      <c r="W49" s="158"/>
      <c r="X49" s="160">
        <f t="shared" si="3"/>
        <v>0</v>
      </c>
    </row>
    <row r="50" spans="1:24" s="149" customFormat="1" ht="153" customHeight="1" x14ac:dyDescent="0.3">
      <c r="A50" s="265"/>
      <c r="B50" s="266" t="s">
        <v>148</v>
      </c>
      <c r="C50" s="267" t="s">
        <v>199</v>
      </c>
      <c r="D50" s="268"/>
      <c r="E50" s="126">
        <f t="shared" ref="E50:E51" si="54">F50+G50+H50</f>
        <v>4112200</v>
      </c>
      <c r="F50" s="127">
        <v>4112200</v>
      </c>
      <c r="G50" s="127"/>
      <c r="H50" s="192">
        <v>0</v>
      </c>
      <c r="I50" s="269">
        <f t="shared" ref="I50:I51" si="55">SUM(J50:L50)</f>
        <v>4112200</v>
      </c>
      <c r="J50" s="130">
        <v>4112200</v>
      </c>
      <c r="K50" s="130"/>
      <c r="L50" s="192"/>
      <c r="M50" s="126">
        <f t="shared" ref="M50:M51" si="56">N50+O50+P50</f>
        <v>2953755.16</v>
      </c>
      <c r="N50" s="269">
        <v>2953755.16</v>
      </c>
      <c r="O50" s="130"/>
      <c r="P50" s="131">
        <v>0</v>
      </c>
      <c r="Q50" s="132">
        <f>M50/E50*100</f>
        <v>71.829073488643544</v>
      </c>
      <c r="R50" s="133">
        <f>N50/F50*100</f>
        <v>71.829073488643544</v>
      </c>
      <c r="S50" s="133"/>
      <c r="T50" s="135">
        <v>0</v>
      </c>
      <c r="U50" s="132">
        <f t="shared" ref="U50" si="57">M50/I50*100</f>
        <v>71.829073488643544</v>
      </c>
      <c r="V50" s="133">
        <f t="shared" ref="V50" si="58">N50/J50*100</f>
        <v>71.829073488643544</v>
      </c>
      <c r="W50" s="133"/>
      <c r="X50" s="135"/>
    </row>
    <row r="51" spans="1:24" s="225" customFormat="1" ht="37.5" customHeight="1" thickBot="1" x14ac:dyDescent="0.3">
      <c r="A51" s="245"/>
      <c r="B51" s="270" t="s">
        <v>198</v>
      </c>
      <c r="C51" s="271" t="s">
        <v>124</v>
      </c>
      <c r="D51" s="272"/>
      <c r="E51" s="126">
        <f t="shared" si="54"/>
        <v>0</v>
      </c>
      <c r="F51" s="273"/>
      <c r="G51" s="273"/>
      <c r="H51" s="254">
        <v>0</v>
      </c>
      <c r="I51" s="269">
        <f t="shared" si="55"/>
        <v>423650</v>
      </c>
      <c r="J51" s="274"/>
      <c r="K51" s="274"/>
      <c r="L51" s="254">
        <v>423650</v>
      </c>
      <c r="M51" s="126">
        <f t="shared" si="56"/>
        <v>0</v>
      </c>
      <c r="N51" s="275"/>
      <c r="O51" s="274"/>
      <c r="P51" s="274">
        <v>0</v>
      </c>
      <c r="Q51" s="255">
        <v>0</v>
      </c>
      <c r="R51" s="256"/>
      <c r="S51" s="256"/>
      <c r="T51" s="257">
        <v>0</v>
      </c>
      <c r="U51" s="239">
        <f>M51/I51*100</f>
        <v>0</v>
      </c>
      <c r="V51" s="240"/>
      <c r="W51" s="240"/>
      <c r="X51" s="241">
        <f>P51/L51*100</f>
        <v>0</v>
      </c>
    </row>
    <row r="52" spans="1:24" s="38" customFormat="1" ht="37.5" x14ac:dyDescent="0.3">
      <c r="A52" s="78" t="s">
        <v>44</v>
      </c>
      <c r="B52" s="79"/>
      <c r="C52" s="80" t="s">
        <v>100</v>
      </c>
      <c r="D52" s="114" t="s">
        <v>123</v>
      </c>
      <c r="E52" s="189">
        <f t="shared" ref="E52:P52" si="59">E53</f>
        <v>46894569</v>
      </c>
      <c r="F52" s="84">
        <f t="shared" si="59"/>
        <v>40528781</v>
      </c>
      <c r="G52" s="84"/>
      <c r="H52" s="103">
        <f t="shared" si="59"/>
        <v>6365788</v>
      </c>
      <c r="I52" s="115">
        <f t="shared" si="59"/>
        <v>56658942</v>
      </c>
      <c r="J52" s="84">
        <f t="shared" si="59"/>
        <v>50169704</v>
      </c>
      <c r="K52" s="84"/>
      <c r="L52" s="103">
        <f t="shared" si="59"/>
        <v>6489238</v>
      </c>
      <c r="M52" s="115">
        <f t="shared" si="59"/>
        <v>24971318.510000002</v>
      </c>
      <c r="N52" s="84">
        <f t="shared" si="59"/>
        <v>20285590.52</v>
      </c>
      <c r="O52" s="84"/>
      <c r="P52" s="84">
        <f t="shared" si="59"/>
        <v>4685727.99</v>
      </c>
      <c r="Q52" s="85">
        <f t="shared" si="7"/>
        <v>53.249915805815384</v>
      </c>
      <c r="R52" s="86">
        <f t="shared" si="7"/>
        <v>50.052308555739685</v>
      </c>
      <c r="S52" s="86"/>
      <c r="T52" s="87">
        <f t="shared" ref="T52:T53" si="60">P52/H52*100</f>
        <v>73.607980504534552</v>
      </c>
      <c r="U52" s="96">
        <f t="shared" si="3"/>
        <v>44.073040597898924</v>
      </c>
      <c r="V52" s="94">
        <f t="shared" si="3"/>
        <v>40.433944995968083</v>
      </c>
      <c r="W52" s="94"/>
      <c r="X52" s="95">
        <f t="shared" si="3"/>
        <v>72.207676617809369</v>
      </c>
    </row>
    <row r="53" spans="1:24" s="161" customFormat="1" ht="39" x14ac:dyDescent="0.35">
      <c r="A53" s="276" t="s">
        <v>128</v>
      </c>
      <c r="B53" s="208"/>
      <c r="C53" s="209" t="s">
        <v>127</v>
      </c>
      <c r="D53" s="277"/>
      <c r="E53" s="278">
        <f>E56+E54+E55+E57</f>
        <v>46894569</v>
      </c>
      <c r="F53" s="264">
        <f>F56+F54+F55+F57</f>
        <v>40528781</v>
      </c>
      <c r="G53" s="264"/>
      <c r="H53" s="263">
        <f>H56+H54+H55+H57</f>
        <v>6365788</v>
      </c>
      <c r="I53" s="279">
        <f>I56+I54+I55+I57</f>
        <v>56658942</v>
      </c>
      <c r="J53" s="264">
        <f>J56+J54+J55+J57</f>
        <v>50169704</v>
      </c>
      <c r="K53" s="264"/>
      <c r="L53" s="263">
        <f>L56+L54+L55+L57</f>
        <v>6489238</v>
      </c>
      <c r="M53" s="279">
        <f>M56+M54+M55+M57</f>
        <v>24971318.510000002</v>
      </c>
      <c r="N53" s="264">
        <f>N56+N54+N55+N57</f>
        <v>20285590.52</v>
      </c>
      <c r="O53" s="264"/>
      <c r="P53" s="264">
        <f>P56+P54+P55+P57</f>
        <v>4685727.99</v>
      </c>
      <c r="Q53" s="157">
        <f t="shared" ref="Q53:Q54" si="61">M53/E53*100</f>
        <v>53.249915805815384</v>
      </c>
      <c r="R53" s="158">
        <f t="shared" ref="R53" si="62">N53/F53*100</f>
        <v>50.052308555739685</v>
      </c>
      <c r="S53" s="158"/>
      <c r="T53" s="280">
        <f t="shared" si="60"/>
        <v>73.607980504534552</v>
      </c>
      <c r="U53" s="217">
        <f t="shared" ref="U53" si="63">M53/I53*100</f>
        <v>44.073040597898924</v>
      </c>
      <c r="V53" s="215">
        <f t="shared" ref="V53" si="64">N53/J53*100</f>
        <v>40.433944995968083</v>
      </c>
      <c r="W53" s="215"/>
      <c r="X53" s="216">
        <f t="shared" ref="X53" si="65">P53/L53*100</f>
        <v>72.207676617809369</v>
      </c>
    </row>
    <row r="54" spans="1:24" s="206" customFormat="1" ht="43.5" customHeight="1" x14ac:dyDescent="0.25">
      <c r="A54" s="281"/>
      <c r="B54" s="265" t="s">
        <v>149</v>
      </c>
      <c r="C54" s="162" t="s">
        <v>120</v>
      </c>
      <c r="D54" s="277"/>
      <c r="E54" s="282">
        <f t="shared" ref="E54:E57" si="66">SUM(F54:H54)</f>
        <v>6365788</v>
      </c>
      <c r="F54" s="127">
        <v>0</v>
      </c>
      <c r="G54" s="127"/>
      <c r="H54" s="128">
        <v>6365788</v>
      </c>
      <c r="I54" s="129">
        <f t="shared" ref="I54:I57" si="67">SUM(J54:L54)</f>
        <v>6489238</v>
      </c>
      <c r="J54" s="130">
        <v>0</v>
      </c>
      <c r="K54" s="130"/>
      <c r="L54" s="192">
        <v>6489238</v>
      </c>
      <c r="M54" s="129">
        <f>SUM(N54:P54)</f>
        <v>4685727.99</v>
      </c>
      <c r="N54" s="130">
        <v>0</v>
      </c>
      <c r="O54" s="130"/>
      <c r="P54" s="131">
        <v>4685727.99</v>
      </c>
      <c r="Q54" s="132">
        <f t="shared" si="61"/>
        <v>73.607980504534552</v>
      </c>
      <c r="R54" s="133"/>
      <c r="S54" s="133"/>
      <c r="T54" s="257">
        <f t="shared" ref="T54" si="68">P54/H54*100</f>
        <v>73.607980504534552</v>
      </c>
      <c r="U54" s="283">
        <f t="shared" si="3"/>
        <v>72.207676617809369</v>
      </c>
      <c r="V54" s="133"/>
      <c r="W54" s="133"/>
      <c r="X54" s="135">
        <f t="shared" si="3"/>
        <v>72.207676617809369</v>
      </c>
    </row>
    <row r="55" spans="1:24" s="149" customFormat="1" ht="92.25" customHeight="1" x14ac:dyDescent="0.3">
      <c r="A55" s="281"/>
      <c r="B55" s="284" t="s">
        <v>150</v>
      </c>
      <c r="C55" s="285" t="s">
        <v>121</v>
      </c>
      <c r="D55" s="277"/>
      <c r="E55" s="282">
        <f t="shared" si="66"/>
        <v>11675082</v>
      </c>
      <c r="F55" s="286">
        <v>11675082</v>
      </c>
      <c r="G55" s="286"/>
      <c r="H55" s="287">
        <v>0</v>
      </c>
      <c r="I55" s="129">
        <f t="shared" si="67"/>
        <v>18033953</v>
      </c>
      <c r="J55" s="288">
        <v>18033953</v>
      </c>
      <c r="K55" s="288"/>
      <c r="L55" s="289">
        <v>0</v>
      </c>
      <c r="M55" s="129">
        <f>SUM(N55:P55)</f>
        <v>9218534.5600000005</v>
      </c>
      <c r="N55" s="288">
        <v>9218534.5600000005</v>
      </c>
      <c r="O55" s="288"/>
      <c r="P55" s="290">
        <v>0</v>
      </c>
      <c r="Q55" s="132">
        <f t="shared" ref="Q55:R57" si="69">M55/E55*100</f>
        <v>78.959056219048406</v>
      </c>
      <c r="R55" s="133">
        <f t="shared" si="69"/>
        <v>78.959056219048406</v>
      </c>
      <c r="S55" s="133"/>
      <c r="T55" s="135"/>
      <c r="U55" s="291">
        <f>M55/I55*100</f>
        <v>51.117658785070589</v>
      </c>
      <c r="V55" s="196">
        <f t="shared" si="3"/>
        <v>51.117658785070589</v>
      </c>
      <c r="W55" s="196"/>
      <c r="X55" s="197"/>
    </row>
    <row r="56" spans="1:24" s="149" customFormat="1" ht="63.75" customHeight="1" x14ac:dyDescent="0.3">
      <c r="A56" s="281"/>
      <c r="B56" s="266" t="s">
        <v>151</v>
      </c>
      <c r="C56" s="124" t="s">
        <v>183</v>
      </c>
      <c r="D56" s="277"/>
      <c r="E56" s="282">
        <f>SUM(F56:H56)</f>
        <v>24962000</v>
      </c>
      <c r="F56" s="127">
        <v>24962000</v>
      </c>
      <c r="G56" s="127"/>
      <c r="H56" s="128">
        <v>0</v>
      </c>
      <c r="I56" s="129">
        <f>SUM(J56:L56)</f>
        <v>26124400</v>
      </c>
      <c r="J56" s="130">
        <v>26124400</v>
      </c>
      <c r="K56" s="130"/>
      <c r="L56" s="192">
        <v>0</v>
      </c>
      <c r="M56" s="129">
        <f>SUM(N56:P56)</f>
        <v>7547699.2699999996</v>
      </c>
      <c r="N56" s="130">
        <v>7547699.2699999996</v>
      </c>
      <c r="O56" s="130"/>
      <c r="P56" s="131">
        <v>0</v>
      </c>
      <c r="Q56" s="132">
        <f t="shared" si="69"/>
        <v>30.236756950564857</v>
      </c>
      <c r="R56" s="133">
        <f t="shared" si="69"/>
        <v>30.236756950564857</v>
      </c>
      <c r="S56" s="133"/>
      <c r="T56" s="135"/>
      <c r="U56" s="283">
        <f>M56/I56*100</f>
        <v>28.891378443141274</v>
      </c>
      <c r="V56" s="133">
        <f>N56/J56*100</f>
        <v>28.891378443141274</v>
      </c>
      <c r="W56" s="133"/>
      <c r="X56" s="135"/>
    </row>
    <row r="57" spans="1:24" s="149" customFormat="1" ht="46.5" customHeight="1" thickBot="1" x14ac:dyDescent="0.35">
      <c r="A57" s="245"/>
      <c r="B57" s="233" t="s">
        <v>152</v>
      </c>
      <c r="C57" s="234" t="s">
        <v>122</v>
      </c>
      <c r="D57" s="292"/>
      <c r="E57" s="293">
        <f t="shared" si="66"/>
        <v>3891699</v>
      </c>
      <c r="F57" s="250">
        <v>3891699</v>
      </c>
      <c r="G57" s="250"/>
      <c r="H57" s="251">
        <v>0</v>
      </c>
      <c r="I57" s="294">
        <f t="shared" si="67"/>
        <v>6011351</v>
      </c>
      <c r="J57" s="253">
        <v>6011351</v>
      </c>
      <c r="K57" s="253"/>
      <c r="L57" s="254">
        <v>0</v>
      </c>
      <c r="M57" s="252">
        <f>SUM(N57:P57)</f>
        <v>3519356.69</v>
      </c>
      <c r="N57" s="253">
        <v>3519356.69</v>
      </c>
      <c r="O57" s="253"/>
      <c r="P57" s="274">
        <v>0</v>
      </c>
      <c r="Q57" s="204">
        <f t="shared" si="69"/>
        <v>90.432397007065546</v>
      </c>
      <c r="R57" s="193">
        <f t="shared" si="69"/>
        <v>90.432397007065546</v>
      </c>
      <c r="S57" s="193"/>
      <c r="T57" s="205"/>
      <c r="U57" s="291">
        <f>M57/I57*100</f>
        <v>58.545187096877228</v>
      </c>
      <c r="V57" s="256">
        <f t="shared" si="3"/>
        <v>58.545187096877228</v>
      </c>
      <c r="W57" s="256"/>
      <c r="X57" s="257"/>
    </row>
    <row r="58" spans="1:24" s="38" customFormat="1" x14ac:dyDescent="0.3">
      <c r="A58" s="78" t="s">
        <v>45</v>
      </c>
      <c r="B58" s="116"/>
      <c r="C58" s="80" t="s">
        <v>23</v>
      </c>
      <c r="D58" s="81"/>
      <c r="E58" s="115">
        <f>E59+E65</f>
        <v>54100230</v>
      </c>
      <c r="F58" s="84">
        <f>F59+F65</f>
        <v>3990151</v>
      </c>
      <c r="G58" s="84"/>
      <c r="H58" s="103">
        <f>H59+H65</f>
        <v>50110079</v>
      </c>
      <c r="I58" s="115">
        <f>I59+I65</f>
        <v>67648553</v>
      </c>
      <c r="J58" s="84">
        <f>J59+J65</f>
        <v>4660300</v>
      </c>
      <c r="K58" s="84"/>
      <c r="L58" s="103">
        <f>L59+L65</f>
        <v>62988253</v>
      </c>
      <c r="M58" s="115">
        <f>M59+M65</f>
        <v>35592625.410000004</v>
      </c>
      <c r="N58" s="84">
        <f>N59+N65</f>
        <v>2534380.96</v>
      </c>
      <c r="O58" s="84"/>
      <c r="P58" s="103">
        <f>P59+P65</f>
        <v>33058244.450000003</v>
      </c>
      <c r="Q58" s="85">
        <f t="shared" ref="Q58" si="70">M58/E58*100</f>
        <v>65.790155439265234</v>
      </c>
      <c r="R58" s="86">
        <f t="shared" ref="R58" si="71">N58/F58*100</f>
        <v>63.515916064329389</v>
      </c>
      <c r="S58" s="86"/>
      <c r="T58" s="87">
        <f t="shared" ref="T58" si="72">P58/H58*100</f>
        <v>65.971247920004288</v>
      </c>
      <c r="U58" s="97">
        <f>M58/I58*100</f>
        <v>52.614023259300168</v>
      </c>
      <c r="V58" s="86">
        <f>N58/J58*100</f>
        <v>54.38235650065446</v>
      </c>
      <c r="W58" s="86"/>
      <c r="X58" s="87">
        <f>P58/L58*100</f>
        <v>52.483189921142923</v>
      </c>
    </row>
    <row r="59" spans="1:24" s="161" customFormat="1" ht="39" x14ac:dyDescent="0.35">
      <c r="A59" s="207" t="s">
        <v>46</v>
      </c>
      <c r="B59" s="295"/>
      <c r="C59" s="209" t="s">
        <v>127</v>
      </c>
      <c r="D59" s="296" t="s">
        <v>3</v>
      </c>
      <c r="E59" s="242">
        <f>F59+G59+H59</f>
        <v>54066230</v>
      </c>
      <c r="F59" s="243">
        <f>F60+F64+F63+F62+F61</f>
        <v>3990151</v>
      </c>
      <c r="G59" s="243"/>
      <c r="H59" s="243">
        <f>H60+H64+H63+H62+H61</f>
        <v>50076079</v>
      </c>
      <c r="I59" s="242">
        <f>J59+K59+L59</f>
        <v>67580553</v>
      </c>
      <c r="J59" s="243">
        <f>J60+J64+J63+J62+J61</f>
        <v>4660300</v>
      </c>
      <c r="K59" s="243"/>
      <c r="L59" s="243">
        <f>L60+L64+L63+L62+L61</f>
        <v>62920253</v>
      </c>
      <c r="M59" s="242">
        <f>N59+O59+P59</f>
        <v>35562625.410000004</v>
      </c>
      <c r="N59" s="243">
        <f>N60+N64+N63+N62+N61</f>
        <v>2534380.96</v>
      </c>
      <c r="O59" s="243"/>
      <c r="P59" s="243">
        <f>P60+P64+P63+P62+P61</f>
        <v>33028244.450000003</v>
      </c>
      <c r="Q59" s="214">
        <f t="shared" si="7"/>
        <v>65.776040626468685</v>
      </c>
      <c r="R59" s="215">
        <f t="shared" si="7"/>
        <v>63.515916064329389</v>
      </c>
      <c r="S59" s="215"/>
      <c r="T59" s="216">
        <f t="shared" si="30"/>
        <v>65.956131369630597</v>
      </c>
      <c r="U59" s="214">
        <f>M59/I59*100</f>
        <v>52.622572369302759</v>
      </c>
      <c r="V59" s="215">
        <f t="shared" ref="V59:X59" si="73">N59/J59*100</f>
        <v>54.38235650065446</v>
      </c>
      <c r="W59" s="215"/>
      <c r="X59" s="216">
        <f t="shared" si="73"/>
        <v>52.492230840203405</v>
      </c>
    </row>
    <row r="60" spans="1:24" s="149" customFormat="1" ht="38.25" customHeight="1" x14ac:dyDescent="0.3">
      <c r="A60" s="200"/>
      <c r="B60" s="297" t="s">
        <v>153</v>
      </c>
      <c r="C60" s="298" t="s">
        <v>19</v>
      </c>
      <c r="D60" s="299"/>
      <c r="E60" s="126">
        <f t="shared" ref="E60:E62" si="74">F60+G60+H60</f>
        <v>32232790</v>
      </c>
      <c r="F60" s="127">
        <v>0</v>
      </c>
      <c r="G60" s="127"/>
      <c r="H60" s="192">
        <v>32232790</v>
      </c>
      <c r="I60" s="300">
        <f>SUM(J60:L60)</f>
        <v>43731194</v>
      </c>
      <c r="J60" s="194">
        <v>0</v>
      </c>
      <c r="K60" s="194"/>
      <c r="L60" s="134">
        <v>43731194</v>
      </c>
      <c r="M60" s="126">
        <f t="shared" ref="M60:M62" si="75">N60+O60+P60</f>
        <v>21617908.02</v>
      </c>
      <c r="N60" s="300">
        <v>0</v>
      </c>
      <c r="O60" s="194"/>
      <c r="P60" s="301">
        <v>21617908.02</v>
      </c>
      <c r="Q60" s="132">
        <f t="shared" ref="Q60:Q63" si="76">M60/E60*100</f>
        <v>67.06806336032345</v>
      </c>
      <c r="R60" s="133"/>
      <c r="S60" s="133"/>
      <c r="T60" s="135">
        <f t="shared" ref="T60:T66" si="77">P60/H60*100</f>
        <v>67.06806336032345</v>
      </c>
      <c r="U60" s="132">
        <f t="shared" ref="U60:U66" si="78">M60/I60*100</f>
        <v>49.433610296576852</v>
      </c>
      <c r="V60" s="133"/>
      <c r="W60" s="133"/>
      <c r="X60" s="135">
        <f t="shared" ref="X60:X66" si="79">P60/L60*100</f>
        <v>49.433610296576852</v>
      </c>
    </row>
    <row r="61" spans="1:24" s="206" customFormat="1" ht="37.5" customHeight="1" x14ac:dyDescent="0.25">
      <c r="A61" s="122"/>
      <c r="B61" s="122" t="s">
        <v>157</v>
      </c>
      <c r="C61" s="302" t="s">
        <v>126</v>
      </c>
      <c r="D61" s="303"/>
      <c r="E61" s="126">
        <f>F61+G61+H61</f>
        <v>16164330</v>
      </c>
      <c r="F61" s="127">
        <v>0</v>
      </c>
      <c r="G61" s="127"/>
      <c r="H61" s="192">
        <v>16164330</v>
      </c>
      <c r="I61" s="269">
        <f>SUM(J61:L61)</f>
        <v>17480100</v>
      </c>
      <c r="J61" s="130">
        <v>0</v>
      </c>
      <c r="K61" s="130"/>
      <c r="L61" s="134">
        <v>17480100</v>
      </c>
      <c r="M61" s="126">
        <f>N61+O61+P61</f>
        <v>10291967.470000001</v>
      </c>
      <c r="N61" s="269">
        <v>0</v>
      </c>
      <c r="O61" s="130"/>
      <c r="P61" s="131">
        <v>10291967.470000001</v>
      </c>
      <c r="Q61" s="132">
        <f>M61/E61*100</f>
        <v>63.670857189874255</v>
      </c>
      <c r="R61" s="133"/>
      <c r="S61" s="133"/>
      <c r="T61" s="135">
        <f>P61/H61*100</f>
        <v>63.670857189874255</v>
      </c>
      <c r="U61" s="132">
        <f>M61/I61*100</f>
        <v>58.878195605288312</v>
      </c>
      <c r="V61" s="133"/>
      <c r="W61" s="133"/>
      <c r="X61" s="135">
        <f>P61/L61*100</f>
        <v>58.878195605288312</v>
      </c>
    </row>
    <row r="62" spans="1:24" s="206" customFormat="1" ht="40.5" customHeight="1" x14ac:dyDescent="0.25">
      <c r="A62" s="200"/>
      <c r="B62" s="200" t="s">
        <v>155</v>
      </c>
      <c r="C62" s="302" t="s">
        <v>184</v>
      </c>
      <c r="D62" s="299"/>
      <c r="E62" s="126">
        <f t="shared" si="74"/>
        <v>3853151</v>
      </c>
      <c r="F62" s="130">
        <v>3853151</v>
      </c>
      <c r="G62" s="127"/>
      <c r="H62" s="192">
        <v>0</v>
      </c>
      <c r="I62" s="129">
        <f t="shared" ref="I62" si="80">SUM(J62:L62)</f>
        <v>4523300</v>
      </c>
      <c r="J62" s="133">
        <v>4523300</v>
      </c>
      <c r="K62" s="130"/>
      <c r="L62" s="134">
        <v>0</v>
      </c>
      <c r="M62" s="126">
        <f t="shared" si="75"/>
        <v>2397380.96</v>
      </c>
      <c r="N62" s="130">
        <v>2397380.96</v>
      </c>
      <c r="O62" s="130"/>
      <c r="P62" s="192"/>
      <c r="Q62" s="132">
        <f t="shared" si="76"/>
        <v>62.218712944288967</v>
      </c>
      <c r="R62" s="133">
        <f t="shared" ref="R62:R63" si="81">N62/F62*100</f>
        <v>62.218712944288967</v>
      </c>
      <c r="S62" s="133"/>
      <c r="T62" s="135"/>
      <c r="U62" s="132">
        <f t="shared" si="78"/>
        <v>53.000706563791923</v>
      </c>
      <c r="V62" s="133">
        <f t="shared" ref="V62" si="82">N62/J62*100</f>
        <v>53.000706563791923</v>
      </c>
      <c r="W62" s="133"/>
      <c r="X62" s="135"/>
    </row>
    <row r="63" spans="1:24" s="149" customFormat="1" ht="64.5" customHeight="1" x14ac:dyDescent="0.3">
      <c r="A63" s="200"/>
      <c r="B63" s="297" t="s">
        <v>156</v>
      </c>
      <c r="C63" s="298" t="s">
        <v>125</v>
      </c>
      <c r="D63" s="299"/>
      <c r="E63" s="126">
        <f>F63+G63+H63</f>
        <v>137000</v>
      </c>
      <c r="F63" s="130">
        <v>137000</v>
      </c>
      <c r="G63" s="127"/>
      <c r="H63" s="192">
        <v>0</v>
      </c>
      <c r="I63" s="300">
        <f>SUM(J63:L63)</f>
        <v>137000</v>
      </c>
      <c r="J63" s="133">
        <v>137000</v>
      </c>
      <c r="K63" s="194"/>
      <c r="L63" s="134">
        <v>0</v>
      </c>
      <c r="M63" s="126">
        <f>N63+O63+P63</f>
        <v>137000</v>
      </c>
      <c r="N63" s="300">
        <v>137000</v>
      </c>
      <c r="O63" s="194"/>
      <c r="P63" s="301"/>
      <c r="Q63" s="132">
        <f t="shared" si="76"/>
        <v>100</v>
      </c>
      <c r="R63" s="133">
        <f t="shared" si="81"/>
        <v>100</v>
      </c>
      <c r="S63" s="133"/>
      <c r="T63" s="135"/>
      <c r="U63" s="132">
        <f>M63/I63*100</f>
        <v>100</v>
      </c>
      <c r="V63" s="133">
        <f>N63/J63*100</f>
        <v>100</v>
      </c>
      <c r="W63" s="133"/>
      <c r="X63" s="135"/>
    </row>
    <row r="64" spans="1:24" s="206" customFormat="1" ht="36" customHeight="1" x14ac:dyDescent="0.25">
      <c r="A64" s="265"/>
      <c r="B64" s="265" t="s">
        <v>154</v>
      </c>
      <c r="C64" s="302" t="s">
        <v>124</v>
      </c>
      <c r="D64" s="268"/>
      <c r="E64" s="126">
        <f>F64+G64+H64</f>
        <v>1678959</v>
      </c>
      <c r="F64" s="127">
        <v>0</v>
      </c>
      <c r="G64" s="127"/>
      <c r="H64" s="192">
        <v>1678959</v>
      </c>
      <c r="I64" s="129">
        <f>SUM(J64:L64)</f>
        <v>1708959</v>
      </c>
      <c r="J64" s="130">
        <v>0</v>
      </c>
      <c r="K64" s="130"/>
      <c r="L64" s="134">
        <v>1708959</v>
      </c>
      <c r="M64" s="126">
        <f>N64+O64+P64</f>
        <v>1118368.96</v>
      </c>
      <c r="N64" s="130">
        <v>0</v>
      </c>
      <c r="O64" s="130"/>
      <c r="P64" s="192">
        <v>1118368.96</v>
      </c>
      <c r="Q64" s="132">
        <f>M64/E64*100</f>
        <v>66.6108558934435</v>
      </c>
      <c r="R64" s="133"/>
      <c r="S64" s="133"/>
      <c r="T64" s="135">
        <f>P64/H64*100</f>
        <v>66.6108558934435</v>
      </c>
      <c r="U64" s="132">
        <f>M64/I64*100</f>
        <v>65.441532535303651</v>
      </c>
      <c r="V64" s="133"/>
      <c r="W64" s="133"/>
      <c r="X64" s="135">
        <f>P64/L64*100</f>
        <v>65.441532535303651</v>
      </c>
    </row>
    <row r="65" spans="1:24" s="161" customFormat="1" ht="78" customHeight="1" x14ac:dyDescent="0.35">
      <c r="A65" s="207" t="s">
        <v>94</v>
      </c>
      <c r="B65" s="295"/>
      <c r="C65" s="209" t="s">
        <v>112</v>
      </c>
      <c r="D65" s="296" t="s">
        <v>3</v>
      </c>
      <c r="E65" s="242">
        <f>E66</f>
        <v>34000</v>
      </c>
      <c r="F65" s="243"/>
      <c r="G65" s="243"/>
      <c r="H65" s="244">
        <f>H66</f>
        <v>34000</v>
      </c>
      <c r="I65" s="242">
        <f>I66</f>
        <v>68000</v>
      </c>
      <c r="J65" s="243"/>
      <c r="K65" s="243"/>
      <c r="L65" s="304">
        <f>L66</f>
        <v>68000</v>
      </c>
      <c r="M65" s="242">
        <f>M66</f>
        <v>30000</v>
      </c>
      <c r="N65" s="243"/>
      <c r="O65" s="243"/>
      <c r="P65" s="244">
        <f>P66</f>
        <v>30000</v>
      </c>
      <c r="Q65" s="214">
        <f>M65/E65*100</f>
        <v>88.235294117647058</v>
      </c>
      <c r="R65" s="215"/>
      <c r="S65" s="215"/>
      <c r="T65" s="160">
        <f>P65/H65*100</f>
        <v>88.235294117647058</v>
      </c>
      <c r="U65" s="217">
        <f>M65/I65*100</f>
        <v>44.117647058823529</v>
      </c>
      <c r="V65" s="215"/>
      <c r="W65" s="215"/>
      <c r="X65" s="216">
        <f>P65/L65*100</f>
        <v>44.117647058823529</v>
      </c>
    </row>
    <row r="66" spans="1:24" s="206" customFormat="1" ht="35.25" customHeight="1" thickBot="1" x14ac:dyDescent="0.3">
      <c r="A66" s="232"/>
      <c r="B66" s="232" t="s">
        <v>161</v>
      </c>
      <c r="C66" s="305" t="s">
        <v>124</v>
      </c>
      <c r="D66" s="306"/>
      <c r="E66" s="169">
        <f t="shared" ref="E66" si="83">F66+G66+H66</f>
        <v>34000</v>
      </c>
      <c r="F66" s="237"/>
      <c r="G66" s="237"/>
      <c r="H66" s="307">
        <v>34000</v>
      </c>
      <c r="I66" s="308">
        <f t="shared" ref="I66" si="84">SUM(J66:L66)</f>
        <v>68000</v>
      </c>
      <c r="J66" s="309"/>
      <c r="K66" s="309"/>
      <c r="L66" s="310">
        <v>68000</v>
      </c>
      <c r="M66" s="222">
        <f t="shared" ref="M66" si="85">SUM(N66:P66)</f>
        <v>30000</v>
      </c>
      <c r="N66" s="309"/>
      <c r="O66" s="309"/>
      <c r="P66" s="241">
        <v>30000</v>
      </c>
      <c r="Q66" s="174">
        <f t="shared" ref="Q66" si="86">M66/E66*100</f>
        <v>88.235294117647058</v>
      </c>
      <c r="R66" s="175"/>
      <c r="S66" s="175"/>
      <c r="T66" s="135">
        <f t="shared" si="77"/>
        <v>88.235294117647058</v>
      </c>
      <c r="U66" s="291">
        <f t="shared" si="78"/>
        <v>44.117647058823529</v>
      </c>
      <c r="V66" s="196"/>
      <c r="W66" s="196"/>
      <c r="X66" s="197">
        <f t="shared" si="79"/>
        <v>44.117647058823529</v>
      </c>
    </row>
    <row r="67" spans="1:24" s="38" customFormat="1" ht="37.5" x14ac:dyDescent="0.3">
      <c r="A67" s="78" t="s">
        <v>47</v>
      </c>
      <c r="B67" s="116"/>
      <c r="C67" s="80" t="s">
        <v>101</v>
      </c>
      <c r="D67" s="117"/>
      <c r="E67" s="82">
        <f>E68+E70</f>
        <v>103374423</v>
      </c>
      <c r="F67" s="83"/>
      <c r="G67" s="83"/>
      <c r="H67" s="103">
        <f t="shared" ref="H67:L67" si="87">H68+H70</f>
        <v>103374423</v>
      </c>
      <c r="I67" s="82">
        <f t="shared" si="87"/>
        <v>130297563</v>
      </c>
      <c r="J67" s="83"/>
      <c r="K67" s="83"/>
      <c r="L67" s="103">
        <f t="shared" si="87"/>
        <v>130297563</v>
      </c>
      <c r="M67" s="82">
        <f>M68+M70</f>
        <v>73050545.030000001</v>
      </c>
      <c r="N67" s="83"/>
      <c r="O67" s="83"/>
      <c r="P67" s="103">
        <f t="shared" ref="P67" si="88">P68+P70</f>
        <v>73050545.030000001</v>
      </c>
      <c r="Q67" s="85">
        <f t="shared" si="7"/>
        <v>70.66597607998257</v>
      </c>
      <c r="R67" s="86"/>
      <c r="S67" s="86"/>
      <c r="T67" s="87">
        <f t="shared" si="30"/>
        <v>70.66597607998257</v>
      </c>
      <c r="U67" s="85">
        <f t="shared" si="3"/>
        <v>56.064398556709769</v>
      </c>
      <c r="V67" s="86"/>
      <c r="W67" s="86"/>
      <c r="X67" s="87">
        <f t="shared" si="3"/>
        <v>56.064398556709769</v>
      </c>
    </row>
    <row r="68" spans="1:24" s="161" customFormat="1" ht="58.5" x14ac:dyDescent="0.35">
      <c r="A68" s="150" t="s">
        <v>48</v>
      </c>
      <c r="B68" s="311"/>
      <c r="C68" s="152" t="s">
        <v>131</v>
      </c>
      <c r="D68" s="153" t="s">
        <v>3</v>
      </c>
      <c r="E68" s="154">
        <f>SUM(F68:H68)</f>
        <v>45503183</v>
      </c>
      <c r="F68" s="155"/>
      <c r="G68" s="155"/>
      <c r="H68" s="156">
        <f>H69</f>
        <v>45503183</v>
      </c>
      <c r="I68" s="261">
        <f>SUM(J68:L68)</f>
        <v>59306640</v>
      </c>
      <c r="J68" s="262"/>
      <c r="K68" s="262"/>
      <c r="L68" s="263">
        <f>L69</f>
        <v>59306640</v>
      </c>
      <c r="M68" s="261">
        <f>N68+P68</f>
        <v>34172961.659999996</v>
      </c>
      <c r="N68" s="262"/>
      <c r="O68" s="262"/>
      <c r="P68" s="263">
        <f>P69</f>
        <v>34172961.659999996</v>
      </c>
      <c r="Q68" s="157">
        <f t="shared" si="7"/>
        <v>75.100156531906777</v>
      </c>
      <c r="R68" s="158"/>
      <c r="S68" s="158"/>
      <c r="T68" s="160">
        <f t="shared" si="30"/>
        <v>75.100156531906777</v>
      </c>
      <c r="U68" s="157">
        <f t="shared" si="3"/>
        <v>57.620802088939783</v>
      </c>
      <c r="V68" s="158"/>
      <c r="W68" s="158"/>
      <c r="X68" s="160">
        <f t="shared" si="3"/>
        <v>57.620802088939783</v>
      </c>
    </row>
    <row r="69" spans="1:24" s="136" customFormat="1" ht="41.25" customHeight="1" x14ac:dyDescent="0.3">
      <c r="A69" s="200"/>
      <c r="B69" s="297" t="s">
        <v>158</v>
      </c>
      <c r="C69" s="312" t="s">
        <v>22</v>
      </c>
      <c r="D69" s="202"/>
      <c r="E69" s="126">
        <f>SUM(F69:H69)</f>
        <v>45503183</v>
      </c>
      <c r="F69" s="127"/>
      <c r="G69" s="127"/>
      <c r="H69" s="128">
        <v>45503183</v>
      </c>
      <c r="I69" s="129">
        <f>SUM(J69:L69)</f>
        <v>59306640</v>
      </c>
      <c r="J69" s="130"/>
      <c r="K69" s="130"/>
      <c r="L69" s="192">
        <v>59306640</v>
      </c>
      <c r="M69" s="129">
        <f>N69+P69</f>
        <v>34172961.659999996</v>
      </c>
      <c r="N69" s="130"/>
      <c r="O69" s="130"/>
      <c r="P69" s="192">
        <v>34172961.659999996</v>
      </c>
      <c r="Q69" s="132">
        <f t="shared" ref="Q69" si="89">M69/E69*100</f>
        <v>75.100156531906777</v>
      </c>
      <c r="R69" s="133"/>
      <c r="S69" s="133"/>
      <c r="T69" s="135">
        <f t="shared" ref="T69" si="90">P69/H69*100</f>
        <v>75.100156531906777</v>
      </c>
      <c r="U69" s="132">
        <f t="shared" ref="U69:U71" si="91">M69/I69*100</f>
        <v>57.620802088939783</v>
      </c>
      <c r="V69" s="133"/>
      <c r="W69" s="133"/>
      <c r="X69" s="135">
        <f t="shared" ref="X69:X71" si="92">P69/L69*100</f>
        <v>57.620802088939783</v>
      </c>
    </row>
    <row r="70" spans="1:24" s="161" customFormat="1" ht="39" x14ac:dyDescent="0.35">
      <c r="A70" s="150" t="s">
        <v>74</v>
      </c>
      <c r="B70" s="311"/>
      <c r="C70" s="152" t="s">
        <v>132</v>
      </c>
      <c r="D70" s="153" t="s">
        <v>3</v>
      </c>
      <c r="E70" s="154">
        <f>SUM(F70:H70)</f>
        <v>57871240</v>
      </c>
      <c r="F70" s="155"/>
      <c r="G70" s="155"/>
      <c r="H70" s="156">
        <f>H71</f>
        <v>57871240</v>
      </c>
      <c r="I70" s="261">
        <f>SUM(J70:L70)</f>
        <v>70990923</v>
      </c>
      <c r="J70" s="262"/>
      <c r="K70" s="262"/>
      <c r="L70" s="263">
        <f>L71</f>
        <v>70990923</v>
      </c>
      <c r="M70" s="261">
        <f>M71</f>
        <v>38877583.369999997</v>
      </c>
      <c r="N70" s="262"/>
      <c r="O70" s="262"/>
      <c r="P70" s="263">
        <f>P71</f>
        <v>38877583.369999997</v>
      </c>
      <c r="Q70" s="157">
        <f t="shared" si="7"/>
        <v>67.179454544260665</v>
      </c>
      <c r="R70" s="158"/>
      <c r="S70" s="158"/>
      <c r="T70" s="160">
        <f t="shared" si="30"/>
        <v>67.179454544260665</v>
      </c>
      <c r="U70" s="157">
        <f t="shared" si="91"/>
        <v>54.764161004076527</v>
      </c>
      <c r="V70" s="158"/>
      <c r="W70" s="158"/>
      <c r="X70" s="160">
        <f t="shared" si="92"/>
        <v>54.764161004076527</v>
      </c>
    </row>
    <row r="71" spans="1:24" s="136" customFormat="1" ht="39" customHeight="1" thickBot="1" x14ac:dyDescent="0.35">
      <c r="A71" s="232"/>
      <c r="B71" s="313" t="s">
        <v>159</v>
      </c>
      <c r="C71" s="234" t="s">
        <v>19</v>
      </c>
      <c r="D71" s="314"/>
      <c r="E71" s="169">
        <f>SUM(F71:H71)</f>
        <v>57871240</v>
      </c>
      <c r="F71" s="170"/>
      <c r="G71" s="170"/>
      <c r="H71" s="221">
        <v>57871240</v>
      </c>
      <c r="I71" s="222">
        <f>SUM(J71:L71)</f>
        <v>70990923</v>
      </c>
      <c r="J71" s="172"/>
      <c r="K71" s="172"/>
      <c r="L71" s="223">
        <v>70990923</v>
      </c>
      <c r="M71" s="222">
        <f>N71+P71</f>
        <v>38877583.369999997</v>
      </c>
      <c r="N71" s="172"/>
      <c r="O71" s="172"/>
      <c r="P71" s="223">
        <v>38877583.369999997</v>
      </c>
      <c r="Q71" s="174">
        <f t="shared" ref="Q71" si="93">M71/E71*100</f>
        <v>67.179454544260665</v>
      </c>
      <c r="R71" s="175"/>
      <c r="S71" s="175"/>
      <c r="T71" s="177">
        <f t="shared" ref="T71" si="94">P71/H71*100</f>
        <v>67.179454544260665</v>
      </c>
      <c r="U71" s="174">
        <f t="shared" si="91"/>
        <v>54.764161004076527</v>
      </c>
      <c r="V71" s="175"/>
      <c r="W71" s="175"/>
      <c r="X71" s="177">
        <f t="shared" si="92"/>
        <v>54.764161004076527</v>
      </c>
    </row>
    <row r="72" spans="1:24" s="38" customFormat="1" ht="37.5" x14ac:dyDescent="0.3">
      <c r="A72" s="88" t="s">
        <v>107</v>
      </c>
      <c r="B72" s="118"/>
      <c r="C72" s="119" t="s">
        <v>105</v>
      </c>
      <c r="D72" s="89"/>
      <c r="E72" s="90">
        <f t="shared" ref="E72:P72" si="95">E73</f>
        <v>71431</v>
      </c>
      <c r="F72" s="91"/>
      <c r="G72" s="91"/>
      <c r="H72" s="92">
        <f t="shared" si="95"/>
        <v>71431</v>
      </c>
      <c r="I72" s="90">
        <f t="shared" si="95"/>
        <v>71431</v>
      </c>
      <c r="J72" s="91"/>
      <c r="K72" s="91"/>
      <c r="L72" s="92">
        <f t="shared" si="95"/>
        <v>71431</v>
      </c>
      <c r="M72" s="90">
        <f t="shared" si="95"/>
        <v>42454.3</v>
      </c>
      <c r="N72" s="91"/>
      <c r="O72" s="91"/>
      <c r="P72" s="92">
        <f t="shared" si="95"/>
        <v>42454.3</v>
      </c>
      <c r="Q72" s="93">
        <f t="shared" ref="Q72" si="96">M72/E72*100</f>
        <v>59.433999244025706</v>
      </c>
      <c r="R72" s="94"/>
      <c r="S72" s="94"/>
      <c r="T72" s="95">
        <f t="shared" ref="T72" si="97">P72/H72*100</f>
        <v>59.433999244025706</v>
      </c>
      <c r="U72" s="93">
        <f t="shared" si="3"/>
        <v>59.433999244025706</v>
      </c>
      <c r="V72" s="94"/>
      <c r="W72" s="94"/>
      <c r="X72" s="95">
        <f t="shared" si="3"/>
        <v>59.433999244025706</v>
      </c>
    </row>
    <row r="73" spans="1:24" s="161" customFormat="1" ht="57.75" customHeight="1" x14ac:dyDescent="0.35">
      <c r="A73" s="150" t="s">
        <v>108</v>
      </c>
      <c r="B73" s="311"/>
      <c r="C73" s="315" t="s">
        <v>106</v>
      </c>
      <c r="D73" s="260" t="s">
        <v>3</v>
      </c>
      <c r="E73" s="154">
        <f t="shared" ref="E73:P73" si="98">E74</f>
        <v>71431</v>
      </c>
      <c r="F73" s="155"/>
      <c r="G73" s="155"/>
      <c r="H73" s="156">
        <f t="shared" si="98"/>
        <v>71431</v>
      </c>
      <c r="I73" s="154">
        <f t="shared" si="98"/>
        <v>71431</v>
      </c>
      <c r="J73" s="155"/>
      <c r="K73" s="155"/>
      <c r="L73" s="156">
        <f t="shared" si="98"/>
        <v>71431</v>
      </c>
      <c r="M73" s="154">
        <f t="shared" si="98"/>
        <v>42454.3</v>
      </c>
      <c r="N73" s="155"/>
      <c r="O73" s="155"/>
      <c r="P73" s="156">
        <f t="shared" si="98"/>
        <v>42454.3</v>
      </c>
      <c r="Q73" s="157">
        <f t="shared" ref="Q73:Q74" si="99">M73/E73*100</f>
        <v>59.433999244025706</v>
      </c>
      <c r="R73" s="158"/>
      <c r="S73" s="158"/>
      <c r="T73" s="160">
        <f t="shared" ref="T73:T74" si="100">P73/H73*100</f>
        <v>59.433999244025706</v>
      </c>
      <c r="U73" s="157">
        <f t="shared" si="3"/>
        <v>59.433999244025706</v>
      </c>
      <c r="V73" s="158"/>
      <c r="W73" s="158"/>
      <c r="X73" s="160">
        <f t="shared" si="3"/>
        <v>59.433999244025706</v>
      </c>
    </row>
    <row r="74" spans="1:24" s="318" customFormat="1" ht="38.25" customHeight="1" thickBot="1" x14ac:dyDescent="0.3">
      <c r="A74" s="165"/>
      <c r="B74" s="165" t="s">
        <v>160</v>
      </c>
      <c r="C74" s="316" t="s">
        <v>60</v>
      </c>
      <c r="D74" s="317"/>
      <c r="E74" s="169">
        <f>SUM(F74:H74)</f>
        <v>71431</v>
      </c>
      <c r="F74" s="170"/>
      <c r="G74" s="170"/>
      <c r="H74" s="221">
        <v>71431</v>
      </c>
      <c r="I74" s="222">
        <f>SUM(J74:L74)</f>
        <v>71431</v>
      </c>
      <c r="J74" s="172"/>
      <c r="K74" s="172"/>
      <c r="L74" s="223">
        <v>71431</v>
      </c>
      <c r="M74" s="222">
        <f>SUM(N74:P74)</f>
        <v>42454.3</v>
      </c>
      <c r="N74" s="172"/>
      <c r="O74" s="172"/>
      <c r="P74" s="223">
        <v>42454.3</v>
      </c>
      <c r="Q74" s="174">
        <f t="shared" si="99"/>
        <v>59.433999244025706</v>
      </c>
      <c r="R74" s="175"/>
      <c r="S74" s="175"/>
      <c r="T74" s="177">
        <f t="shared" si="100"/>
        <v>59.433999244025706</v>
      </c>
      <c r="U74" s="174">
        <f t="shared" ref="U74" si="101">M74/I74*100</f>
        <v>59.433999244025706</v>
      </c>
      <c r="V74" s="175"/>
      <c r="W74" s="175"/>
      <c r="X74" s="177">
        <f t="shared" ref="X74" si="102">P74/L74*100</f>
        <v>59.433999244025706</v>
      </c>
    </row>
    <row r="76" spans="1:24" hidden="1" x14ac:dyDescent="0.3"/>
    <row r="77" spans="1:24" hidden="1" x14ac:dyDescent="0.3">
      <c r="E77" s="42">
        <f t="shared" ref="E77:P77" si="103">E8+E42+E44+E46+E48+E52+E58+E67+E72</f>
        <v>3763992290</v>
      </c>
      <c r="F77" s="42">
        <f t="shared" si="103"/>
        <v>2877861262</v>
      </c>
      <c r="G77" s="42">
        <f t="shared" si="103"/>
        <v>107753000</v>
      </c>
      <c r="H77" s="42">
        <f t="shared" si="103"/>
        <v>778378028</v>
      </c>
      <c r="I77" s="42">
        <f t="shared" si="103"/>
        <v>4727639757</v>
      </c>
      <c r="J77" s="42">
        <f t="shared" si="103"/>
        <v>3606743504</v>
      </c>
      <c r="K77" s="42">
        <f t="shared" si="103"/>
        <v>137970700</v>
      </c>
      <c r="L77" s="42">
        <f t="shared" si="103"/>
        <v>982925553</v>
      </c>
      <c r="M77" s="42">
        <f t="shared" si="103"/>
        <v>2738713083.9300008</v>
      </c>
      <c r="N77" s="42">
        <f t="shared" si="103"/>
        <v>2156428791.1700001</v>
      </c>
      <c r="O77" s="42">
        <f t="shared" si="103"/>
        <v>75550038.859999999</v>
      </c>
      <c r="P77" s="42">
        <f t="shared" si="103"/>
        <v>506734253.90000004</v>
      </c>
    </row>
    <row r="78" spans="1:24" hidden="1" x14ac:dyDescent="0.3">
      <c r="E78" s="42" t="b">
        <f>E77=F77+G77+H77</f>
        <v>1</v>
      </c>
      <c r="I78" s="42" t="b">
        <f>I77=J77+K77+L77</f>
        <v>1</v>
      </c>
      <c r="J78" s="42"/>
      <c r="K78" s="42"/>
      <c r="L78" s="42"/>
      <c r="M78" s="42" t="b">
        <f>M77=N77+O77+P77</f>
        <v>1</v>
      </c>
      <c r="N78" s="42"/>
      <c r="O78" s="42"/>
      <c r="P78" s="42"/>
    </row>
    <row r="79" spans="1:24" hidden="1" x14ac:dyDescent="0.3"/>
    <row r="80" spans="1:24" hidden="1" x14ac:dyDescent="0.3"/>
  </sheetData>
  <mergeCells count="10">
    <mergeCell ref="A1:X1"/>
    <mergeCell ref="A5:X5"/>
    <mergeCell ref="C6:D6"/>
    <mergeCell ref="A2:A3"/>
    <mergeCell ref="D2:D3"/>
    <mergeCell ref="E2:H2"/>
    <mergeCell ref="I2:L2"/>
    <mergeCell ref="M2:P2"/>
    <mergeCell ref="Q2:T2"/>
    <mergeCell ref="U2:X2"/>
  </mergeCells>
  <pageMargins left="0.23622047244094491" right="0.23622047244094491" top="0.74803149606299213" bottom="0.74803149606299213" header="0.31496062992125984" footer="0.31496062992125984"/>
  <pageSetup paperSize="9" scale="31" fitToHeight="0" orientation="landscape" r:id="rId1"/>
  <rowBreaks count="2" manualBreakCount="2">
    <brk id="25" max="32" man="1"/>
    <brk id="49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31.07.2022</vt:lpstr>
      <vt:lpstr>'31.07.2022'!Заголовки_для_печати</vt:lpstr>
      <vt:lpstr>'31.07.2022'!Область_печати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Кристина Чурилова</cp:lastModifiedBy>
  <cp:lastPrinted>2022-08-05T07:38:33Z</cp:lastPrinted>
  <dcterms:created xsi:type="dcterms:W3CDTF">2012-05-22T08:33:39Z</dcterms:created>
  <dcterms:modified xsi:type="dcterms:W3CDTF">2022-08-05T07:38:37Z</dcterms:modified>
</cp:coreProperties>
</file>