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 КРИСТИНА\ЕЖЕМЕСЯЧНО\Отчёт в ДДА на сайт до 10\_________2022\6. на 30.06.2022\"/>
    </mc:Choice>
  </mc:AlternateContent>
  <bookViews>
    <workbookView xWindow="0" yWindow="0" windowWidth="28800" windowHeight="12345" firstSheet="2" activeTab="2"/>
  </bookViews>
  <sheets>
    <sheet name="ведомственная" sheetId="36" state="hidden" r:id="rId1"/>
    <sheet name="АИП" sheetId="37" state="hidden" r:id="rId2"/>
    <sheet name="30.06.2022" sheetId="38" r:id="rId3"/>
  </sheets>
  <externalReferences>
    <externalReference r:id="rId4"/>
  </externalReferences>
  <definedNames>
    <definedName name="_xlnm._FilterDatabase" localSheetId="2" hidden="1">'30.06.2022'!$A$4:$Z$73</definedName>
    <definedName name="для">'[1]УКС по состоянию на 01.05.2010'!#REF!</definedName>
    <definedName name="_xlnm.Print_Titles" localSheetId="2">'30.06.2022'!$2:$4</definedName>
    <definedName name="копия">'[1]УКС по состоянию на 01.05.2010'!#REF!</definedName>
    <definedName name="_xlnm.Print_Area" localSheetId="2">'30.06.2022'!$A$1:$X$73</definedName>
  </definedNames>
  <calcPr calcId="162913"/>
</workbook>
</file>

<file path=xl/calcChain.xml><?xml version="1.0" encoding="utf-8"?>
<calcChain xmlns="http://schemas.openxmlformats.org/spreadsheetml/2006/main">
  <c r="E6" i="38" l="1"/>
  <c r="F21" i="38" l="1"/>
  <c r="G21" i="38"/>
  <c r="H21" i="38"/>
  <c r="I21" i="38"/>
  <c r="J21" i="38"/>
  <c r="K21" i="38"/>
  <c r="L21" i="38"/>
  <c r="M21" i="38"/>
  <c r="N21" i="38"/>
  <c r="O21" i="38"/>
  <c r="P21" i="38"/>
  <c r="E21" i="38"/>
  <c r="U24" i="38"/>
  <c r="Q24" i="38"/>
  <c r="P24" i="38"/>
  <c r="M24" i="38"/>
  <c r="L24" i="38"/>
  <c r="I24" i="38"/>
  <c r="H24" i="38"/>
  <c r="E24" i="38"/>
  <c r="X31" i="38"/>
  <c r="X32" i="38"/>
  <c r="X33" i="38"/>
  <c r="M31" i="38"/>
  <c r="U31" i="38" s="1"/>
  <c r="M32" i="38"/>
  <c r="U32" i="38" s="1"/>
  <c r="M33" i="38"/>
  <c r="U33" i="38" s="1"/>
  <c r="I31" i="38"/>
  <c r="I32" i="38"/>
  <c r="I33" i="38"/>
  <c r="E31" i="38"/>
  <c r="E32" i="38"/>
  <c r="E33" i="38"/>
  <c r="R62" i="38" l="1"/>
  <c r="T26" i="38" l="1"/>
  <c r="K43" i="38" l="1"/>
  <c r="L43" i="38"/>
  <c r="J43" i="38"/>
  <c r="G43" i="38"/>
  <c r="H43" i="38"/>
  <c r="F43" i="38"/>
  <c r="E43" i="38" l="1"/>
  <c r="X59" i="38"/>
  <c r="X63" i="38"/>
  <c r="V62" i="38"/>
  <c r="V61" i="38"/>
  <c r="X60" i="38"/>
  <c r="X65" i="38"/>
  <c r="R56" i="38"/>
  <c r="R54" i="38"/>
  <c r="S47" i="38"/>
  <c r="T47" i="38"/>
  <c r="X50" i="38"/>
  <c r="N48" i="38"/>
  <c r="P48" i="38"/>
  <c r="M50" i="38"/>
  <c r="J48" i="38"/>
  <c r="L48" i="38"/>
  <c r="I50" i="38"/>
  <c r="U50" i="38" l="1"/>
  <c r="F48" i="38"/>
  <c r="R48" i="38" s="1"/>
  <c r="R47" i="38" s="1"/>
  <c r="H48" i="38"/>
  <c r="E50" i="38" l="1"/>
  <c r="X48" i="38"/>
  <c r="R49" i="38"/>
  <c r="X70" i="38" l="1"/>
  <c r="X68" i="38"/>
  <c r="W44" i="38" l="1"/>
  <c r="V49" i="38"/>
  <c r="I37" i="38" l="1"/>
  <c r="I38" i="38"/>
  <c r="I39" i="38"/>
  <c r="I40" i="38"/>
  <c r="R23" i="38" l="1"/>
  <c r="T23" i="38"/>
  <c r="T27" i="38"/>
  <c r="T28" i="38"/>
  <c r="T29" i="38"/>
  <c r="T35" i="38"/>
  <c r="T36" i="38"/>
  <c r="F22" i="38"/>
  <c r="G22" i="38"/>
  <c r="H22" i="38"/>
  <c r="J22" i="38"/>
  <c r="K22" i="38"/>
  <c r="L22" i="38"/>
  <c r="N22" i="38"/>
  <c r="O22" i="38"/>
  <c r="P22" i="38"/>
  <c r="M40" i="38"/>
  <c r="M39" i="38"/>
  <c r="U39" i="38" s="1"/>
  <c r="M38" i="38"/>
  <c r="U38" i="38" s="1"/>
  <c r="X27" i="38"/>
  <c r="X28" i="38"/>
  <c r="X29" i="38"/>
  <c r="X30" i="38"/>
  <c r="X26" i="38"/>
  <c r="X25" i="38"/>
  <c r="X35" i="38"/>
  <c r="X36" i="38"/>
  <c r="X37" i="38"/>
  <c r="X38" i="38"/>
  <c r="X39" i="38"/>
  <c r="X40" i="38"/>
  <c r="H34" i="38"/>
  <c r="J34" i="38"/>
  <c r="K34" i="38"/>
  <c r="L34" i="38"/>
  <c r="P34" i="38"/>
  <c r="T34" i="38" s="1"/>
  <c r="E40" i="38"/>
  <c r="E39" i="38"/>
  <c r="E38" i="38"/>
  <c r="E35" i="38"/>
  <c r="E36" i="38"/>
  <c r="E37" i="38"/>
  <c r="M27" i="38"/>
  <c r="M28" i="38"/>
  <c r="M29" i="38"/>
  <c r="M30" i="38"/>
  <c r="M26" i="38"/>
  <c r="M25" i="38"/>
  <c r="M35" i="38"/>
  <c r="M36" i="38"/>
  <c r="M37" i="38"/>
  <c r="U37" i="38" s="1"/>
  <c r="I27" i="38"/>
  <c r="I28" i="38"/>
  <c r="I29" i="38"/>
  <c r="I30" i="38"/>
  <c r="I26" i="38"/>
  <c r="I25" i="38"/>
  <c r="I35" i="38"/>
  <c r="I36" i="38"/>
  <c r="E27" i="38"/>
  <c r="E28" i="38"/>
  <c r="E29" i="38"/>
  <c r="E30" i="38"/>
  <c r="E26" i="38"/>
  <c r="E25" i="38"/>
  <c r="H41" i="38"/>
  <c r="L41" i="38"/>
  <c r="P41" i="38"/>
  <c r="X23" i="38"/>
  <c r="V23" i="38"/>
  <c r="M23" i="38"/>
  <c r="M22" i="38" s="1"/>
  <c r="I23" i="38"/>
  <c r="I22" i="38" s="1"/>
  <c r="E23" i="38"/>
  <c r="E22" i="38" s="1"/>
  <c r="Q26" i="38" l="1"/>
  <c r="R22" i="38"/>
  <c r="T22" i="38"/>
  <c r="Q35" i="38"/>
  <c r="X24" i="38"/>
  <c r="I34" i="38"/>
  <c r="U30" i="38"/>
  <c r="Q27" i="38"/>
  <c r="Q36" i="38"/>
  <c r="U36" i="38"/>
  <c r="T24" i="38"/>
  <c r="U35" i="38"/>
  <c r="Q29" i="38"/>
  <c r="T41" i="38"/>
  <c r="U25" i="38"/>
  <c r="U28" i="38"/>
  <c r="Q22" i="38"/>
  <c r="U22" i="38"/>
  <c r="V22" i="38"/>
  <c r="Q28" i="38"/>
  <c r="U40" i="38"/>
  <c r="U26" i="38"/>
  <c r="U29" i="38"/>
  <c r="U27" i="38"/>
  <c r="X22" i="38"/>
  <c r="Q23" i="38"/>
  <c r="X34" i="38"/>
  <c r="M34" i="38"/>
  <c r="E34" i="38"/>
  <c r="X41" i="38"/>
  <c r="U23" i="38"/>
  <c r="I9" i="38"/>
  <c r="N43" i="38"/>
  <c r="O43" i="38"/>
  <c r="W43" i="38" s="1"/>
  <c r="P43" i="38"/>
  <c r="M44" i="38"/>
  <c r="E9" i="38"/>
  <c r="E10" i="38"/>
  <c r="E11" i="38"/>
  <c r="E12" i="38"/>
  <c r="E13" i="38"/>
  <c r="E14" i="38"/>
  <c r="E15" i="38"/>
  <c r="E16" i="38"/>
  <c r="E17" i="38"/>
  <c r="E18" i="38"/>
  <c r="E19" i="38"/>
  <c r="E20" i="38"/>
  <c r="X53" i="38"/>
  <c r="P67" i="38"/>
  <c r="M67" i="38" s="1"/>
  <c r="T53" i="38"/>
  <c r="P58" i="38"/>
  <c r="T58" i="38" s="1"/>
  <c r="N58" i="38"/>
  <c r="N57" i="38" s="1"/>
  <c r="L58" i="38"/>
  <c r="J58" i="38"/>
  <c r="H58" i="38"/>
  <c r="E58" i="38" s="1"/>
  <c r="F58" i="38"/>
  <c r="F57" i="38" s="1"/>
  <c r="S44" i="38"/>
  <c r="T65" i="38"/>
  <c r="P69" i="38"/>
  <c r="E60" i="38"/>
  <c r="E59" i="38"/>
  <c r="R55" i="38"/>
  <c r="V46" i="38"/>
  <c r="W46" i="38"/>
  <c r="X46" i="38"/>
  <c r="R46" i="38"/>
  <c r="S46" i="38"/>
  <c r="T46" i="38"/>
  <c r="P72" i="38"/>
  <c r="P71" i="38" s="1"/>
  <c r="H72" i="38"/>
  <c r="T73" i="38"/>
  <c r="T68" i="38"/>
  <c r="T70" i="38"/>
  <c r="L72" i="38"/>
  <c r="I73" i="38"/>
  <c r="I72" i="38" s="1"/>
  <c r="I71" i="38" s="1"/>
  <c r="X73" i="38"/>
  <c r="M73" i="38"/>
  <c r="E73" i="38"/>
  <c r="E72" i="38" s="1"/>
  <c r="E71" i="38" s="1"/>
  <c r="P45" i="38"/>
  <c r="O45" i="38"/>
  <c r="N45" i="38"/>
  <c r="L45" i="38"/>
  <c r="K45" i="38"/>
  <c r="J45" i="38"/>
  <c r="H45" i="38"/>
  <c r="G45" i="38"/>
  <c r="F45" i="38"/>
  <c r="M46" i="38"/>
  <c r="M45" i="38" s="1"/>
  <c r="I46" i="38"/>
  <c r="I45" i="38" s="1"/>
  <c r="E46" i="38"/>
  <c r="E45" i="38" s="1"/>
  <c r="T59" i="38"/>
  <c r="T63" i="38"/>
  <c r="R61" i="38"/>
  <c r="T60" i="38"/>
  <c r="M20" i="38"/>
  <c r="M19" i="38"/>
  <c r="Q19" i="38" s="1"/>
  <c r="M18" i="38"/>
  <c r="M17" i="38"/>
  <c r="M16" i="38"/>
  <c r="Q16" i="38" s="1"/>
  <c r="M15" i="38"/>
  <c r="M14" i="38"/>
  <c r="M13" i="38"/>
  <c r="M12" i="38"/>
  <c r="M11" i="38"/>
  <c r="M10" i="38"/>
  <c r="M9" i="38"/>
  <c r="I20" i="38"/>
  <c r="I19" i="38"/>
  <c r="I18" i="38"/>
  <c r="I17" i="38"/>
  <c r="I16" i="38"/>
  <c r="I15" i="38"/>
  <c r="I14" i="38"/>
  <c r="I13" i="38"/>
  <c r="I12" i="38"/>
  <c r="I11" i="38"/>
  <c r="I10" i="38"/>
  <c r="L69" i="38"/>
  <c r="L67" i="38"/>
  <c r="H67" i="38"/>
  <c r="E67" i="38" s="1"/>
  <c r="H69" i="38"/>
  <c r="M70" i="38"/>
  <c r="I70" i="38"/>
  <c r="E70" i="38"/>
  <c r="M68" i="38"/>
  <c r="I68" i="38"/>
  <c r="E68" i="38"/>
  <c r="I44" i="38"/>
  <c r="E44" i="38"/>
  <c r="I49" i="38"/>
  <c r="I48" i="38" s="1"/>
  <c r="I47" i="38" s="1"/>
  <c r="H47" i="38"/>
  <c r="F47" i="38"/>
  <c r="M49" i="38"/>
  <c r="E49" i="38"/>
  <c r="P64" i="38"/>
  <c r="M65" i="38"/>
  <c r="L64" i="38"/>
  <c r="J57" i="38"/>
  <c r="H64" i="38"/>
  <c r="I65" i="38"/>
  <c r="I64" i="38" s="1"/>
  <c r="E65" i="38"/>
  <c r="E64" i="38" s="1"/>
  <c r="M59" i="38"/>
  <c r="I59" i="38"/>
  <c r="M63" i="38"/>
  <c r="M62" i="38"/>
  <c r="M61" i="38"/>
  <c r="M60" i="38"/>
  <c r="I60" i="38"/>
  <c r="E63" i="38"/>
  <c r="E62" i="38"/>
  <c r="E61" i="38"/>
  <c r="I63" i="38"/>
  <c r="I62" i="38"/>
  <c r="I61" i="38"/>
  <c r="U61" i="38" s="1"/>
  <c r="F52" i="38"/>
  <c r="H52" i="38"/>
  <c r="J52" i="38"/>
  <c r="J51" i="38" s="1"/>
  <c r="L52" i="38"/>
  <c r="L51" i="38" s="1"/>
  <c r="N52" i="38"/>
  <c r="P52" i="38"/>
  <c r="M56" i="38"/>
  <c r="V56" i="38"/>
  <c r="M54" i="38"/>
  <c r="V54" i="38"/>
  <c r="M53" i="38"/>
  <c r="E53" i="38"/>
  <c r="E54" i="38"/>
  <c r="E56" i="38"/>
  <c r="I53" i="38"/>
  <c r="I54" i="38"/>
  <c r="I56" i="38"/>
  <c r="V18" i="38"/>
  <c r="V16" i="38"/>
  <c r="J8" i="38"/>
  <c r="V55" i="38"/>
  <c r="M55" i="38"/>
  <c r="I55" i="38"/>
  <c r="E55" i="38"/>
  <c r="V48" i="38"/>
  <c r="P47" i="38"/>
  <c r="N47" i="38"/>
  <c r="L47" i="38"/>
  <c r="J47" i="38"/>
  <c r="I43" i="38"/>
  <c r="X42" i="38"/>
  <c r="T42" i="38"/>
  <c r="M42" i="38"/>
  <c r="M41" i="38" s="1"/>
  <c r="I42" i="38"/>
  <c r="I41" i="38" s="1"/>
  <c r="E42" i="38"/>
  <c r="X20" i="38"/>
  <c r="T20" i="38"/>
  <c r="V19" i="38"/>
  <c r="R19" i="38"/>
  <c r="R18" i="38"/>
  <c r="V17" i="38"/>
  <c r="R17" i="38"/>
  <c r="R16" i="38"/>
  <c r="V15" i="38"/>
  <c r="R15" i="38"/>
  <c r="V14" i="38"/>
  <c r="R14" i="38"/>
  <c r="V13" i="38"/>
  <c r="R13" i="38"/>
  <c r="V12" i="38"/>
  <c r="R12" i="38"/>
  <c r="V11" i="38"/>
  <c r="R11" i="38"/>
  <c r="X10" i="38"/>
  <c r="T10" i="38"/>
  <c r="X9" i="38"/>
  <c r="T9" i="38"/>
  <c r="P8" i="38"/>
  <c r="O8" i="38"/>
  <c r="N8" i="38"/>
  <c r="L8" i="38"/>
  <c r="K8" i="38"/>
  <c r="H8" i="38"/>
  <c r="G8" i="38"/>
  <c r="F8" i="38"/>
  <c r="G18" i="37"/>
  <c r="W18" i="37"/>
  <c r="P15" i="37"/>
  <c r="T15" i="37" s="1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/>
  <c r="P13" i="37"/>
  <c r="O13" i="37"/>
  <c r="L13" i="37" s="1"/>
  <c r="H13" i="37"/>
  <c r="D13" i="37"/>
  <c r="K8" i="37"/>
  <c r="G8" i="37"/>
  <c r="E5" i="37"/>
  <c r="F5" i="37"/>
  <c r="F4" i="37" s="1"/>
  <c r="G5" i="37"/>
  <c r="G4" i="37" s="1"/>
  <c r="I5" i="37"/>
  <c r="J5" i="37"/>
  <c r="K5" i="37"/>
  <c r="K4" i="37" s="1"/>
  <c r="M5" i="37"/>
  <c r="M4" i="37" s="1"/>
  <c r="N5" i="37"/>
  <c r="Q5" i="37"/>
  <c r="R5" i="37"/>
  <c r="S5" i="37"/>
  <c r="W5" i="37" s="1"/>
  <c r="P6" i="37"/>
  <c r="P5" i="37"/>
  <c r="H6" i="37"/>
  <c r="H5" i="37"/>
  <c r="H4" i="37" s="1"/>
  <c r="U18" i="37"/>
  <c r="P18" i="37"/>
  <c r="L18" i="37"/>
  <c r="W17" i="37"/>
  <c r="U17" i="37"/>
  <c r="P17" i="37"/>
  <c r="L17" i="37"/>
  <c r="D17" i="37"/>
  <c r="T17" i="37" s="1"/>
  <c r="W16" i="37"/>
  <c r="U16" i="37"/>
  <c r="P16" i="37"/>
  <c r="T16" i="37" s="1"/>
  <c r="L16" i="37"/>
  <c r="D16" i="37"/>
  <c r="W15" i="37"/>
  <c r="U15" i="37"/>
  <c r="L14" i="37"/>
  <c r="S14" i="37"/>
  <c r="R14" i="37"/>
  <c r="Q14" i="37"/>
  <c r="P14" i="37" s="1"/>
  <c r="T14" i="37" s="1"/>
  <c r="N14" i="37"/>
  <c r="M14" i="37"/>
  <c r="K14" i="37"/>
  <c r="J14" i="37"/>
  <c r="J4" i="37"/>
  <c r="I14" i="37"/>
  <c r="I4" i="37" s="1"/>
  <c r="H14" i="37"/>
  <c r="H12" i="37"/>
  <c r="F14" i="37"/>
  <c r="E14" i="37"/>
  <c r="W13" i="37"/>
  <c r="U13" i="37"/>
  <c r="S12" i="37"/>
  <c r="O12" i="37" s="1"/>
  <c r="L12" i="37" s="1"/>
  <c r="R12" i="37"/>
  <c r="Q12" i="37"/>
  <c r="P12" i="37" s="1"/>
  <c r="T12" i="37" s="1"/>
  <c r="N12" i="37"/>
  <c r="M12" i="37"/>
  <c r="G12" i="37"/>
  <c r="F12" i="37"/>
  <c r="E12" i="37"/>
  <c r="D12" i="37" s="1"/>
  <c r="W11" i="37"/>
  <c r="W10" i="37"/>
  <c r="P11" i="37"/>
  <c r="T11" i="37" s="1"/>
  <c r="T10" i="37" s="1"/>
  <c r="P10" i="37"/>
  <c r="O11" i="37"/>
  <c r="L11" i="37"/>
  <c r="L10" i="37"/>
  <c r="D11" i="37"/>
  <c r="D10" i="37" s="1"/>
  <c r="W9" i="37"/>
  <c r="U9" i="37"/>
  <c r="P9" i="37"/>
  <c r="T9" i="37" s="1"/>
  <c r="L9" i="37"/>
  <c r="D9" i="37"/>
  <c r="W8" i="37"/>
  <c r="U8" i="37"/>
  <c r="P8" i="37"/>
  <c r="L8" i="37"/>
  <c r="D8" i="37"/>
  <c r="S7" i="37"/>
  <c r="O7" i="37" s="1"/>
  <c r="R7" i="37"/>
  <c r="Q7" i="37"/>
  <c r="P7" i="37" s="1"/>
  <c r="N7" i="37"/>
  <c r="M7" i="37"/>
  <c r="G7" i="37"/>
  <c r="F7" i="37"/>
  <c r="E7" i="37"/>
  <c r="E4" i="37" s="1"/>
  <c r="W6" i="37"/>
  <c r="U6" i="37"/>
  <c r="O6" i="37"/>
  <c r="O5" i="37" s="1"/>
  <c r="L6" i="37"/>
  <c r="L5" i="37" s="1"/>
  <c r="D6" i="37"/>
  <c r="T6" i="37" s="1"/>
  <c r="D5" i="37"/>
  <c r="T13" i="37"/>
  <c r="G14" i="37"/>
  <c r="W14" i="37"/>
  <c r="D18" i="37"/>
  <c r="T18" i="37" s="1"/>
  <c r="D14" i="37"/>
  <c r="S4" i="37"/>
  <c r="W4" i="37" s="1"/>
  <c r="R4" i="37"/>
  <c r="H7" i="37"/>
  <c r="O10" i="37"/>
  <c r="D7" i="37"/>
  <c r="D4" i="37" s="1"/>
  <c r="U7" i="37"/>
  <c r="T8" i="37"/>
  <c r="O14" i="37"/>
  <c r="U12" i="37"/>
  <c r="U5" i="37"/>
  <c r="T5" i="37"/>
  <c r="M7" i="36"/>
  <c r="M6" i="36"/>
  <c r="N6" i="36" s="1"/>
  <c r="L6" i="36"/>
  <c r="L7" i="36"/>
  <c r="G7" i="36"/>
  <c r="D7" i="36"/>
  <c r="G6" i="36"/>
  <c r="J6" i="36" s="1"/>
  <c r="D6" i="36"/>
  <c r="I5" i="36"/>
  <c r="L5" i="36" s="1"/>
  <c r="H5" i="36"/>
  <c r="F5" i="36"/>
  <c r="E5" i="36"/>
  <c r="D5" i="36"/>
  <c r="N7" i="36"/>
  <c r="J7" i="36"/>
  <c r="E52" i="38" l="1"/>
  <c r="V57" i="38"/>
  <c r="Q62" i="38"/>
  <c r="U15" i="38"/>
  <c r="U9" i="38"/>
  <c r="Q44" i="38"/>
  <c r="T69" i="38"/>
  <c r="T45" i="38"/>
  <c r="S43" i="38"/>
  <c r="U20" i="38"/>
  <c r="Q9" i="38"/>
  <c r="O4" i="37"/>
  <c r="L7" i="37"/>
  <c r="L4" i="37" s="1"/>
  <c r="T7" i="37"/>
  <c r="P4" i="37"/>
  <c r="T4" i="37" s="1"/>
  <c r="G5" i="36"/>
  <c r="J5" i="36" s="1"/>
  <c r="M5" i="36"/>
  <c r="N5" i="36" s="1"/>
  <c r="W7" i="37"/>
  <c r="U19" i="38"/>
  <c r="O76" i="38"/>
  <c r="X58" i="38"/>
  <c r="U14" i="37"/>
  <c r="Q4" i="37"/>
  <c r="U4" i="37" s="1"/>
  <c r="N4" i="37"/>
  <c r="W12" i="37"/>
  <c r="T21" i="38"/>
  <c r="K7" i="38"/>
  <c r="K76" i="38"/>
  <c r="P7" i="38"/>
  <c r="U63" i="38"/>
  <c r="U65" i="38"/>
  <c r="U73" i="38"/>
  <c r="L7" i="38"/>
  <c r="J76" i="38"/>
  <c r="U54" i="38"/>
  <c r="Q54" i="38"/>
  <c r="G7" i="38"/>
  <c r="G6" i="38" s="1"/>
  <c r="G76" i="38"/>
  <c r="Q59" i="38"/>
  <c r="U59" i="38"/>
  <c r="E48" i="38"/>
  <c r="E47" i="38" s="1"/>
  <c r="U56" i="38"/>
  <c r="Q56" i="38"/>
  <c r="U62" i="38"/>
  <c r="M48" i="38"/>
  <c r="Q49" i="38"/>
  <c r="X67" i="38"/>
  <c r="P57" i="38"/>
  <c r="X64" i="38"/>
  <c r="V58" i="38"/>
  <c r="Q60" i="38"/>
  <c r="U60" i="38"/>
  <c r="L57" i="38"/>
  <c r="U49" i="38"/>
  <c r="M64" i="38"/>
  <c r="E51" i="38"/>
  <c r="R58" i="38"/>
  <c r="T67" i="38"/>
  <c r="Q68" i="38"/>
  <c r="U68" i="38"/>
  <c r="V45" i="38"/>
  <c r="R21" i="38"/>
  <c r="Q73" i="38"/>
  <c r="X69" i="38"/>
  <c r="M69" i="38"/>
  <c r="M66" i="38" s="1"/>
  <c r="U70" i="38"/>
  <c r="V8" i="38"/>
  <c r="U42" i="38"/>
  <c r="T72" i="38"/>
  <c r="I69" i="38"/>
  <c r="P51" i="38"/>
  <c r="X51" i="38" s="1"/>
  <c r="X52" i="38"/>
  <c r="Q63" i="38"/>
  <c r="Q70" i="38"/>
  <c r="X72" i="38"/>
  <c r="Q55" i="38"/>
  <c r="T64" i="38"/>
  <c r="N51" i="38"/>
  <c r="V51" i="38" s="1"/>
  <c r="V52" i="38"/>
  <c r="M43" i="38"/>
  <c r="U43" i="38" s="1"/>
  <c r="U44" i="38"/>
  <c r="V21" i="38"/>
  <c r="J7" i="38"/>
  <c r="U34" i="38"/>
  <c r="Q34" i="38"/>
  <c r="X47" i="38"/>
  <c r="U11" i="38"/>
  <c r="M58" i="38"/>
  <c r="O7" i="38"/>
  <c r="X21" i="38"/>
  <c r="V47" i="38"/>
  <c r="R45" i="38"/>
  <c r="Q13" i="38"/>
  <c r="R8" i="38"/>
  <c r="F7" i="38"/>
  <c r="X8" i="38"/>
  <c r="U55" i="38"/>
  <c r="R52" i="38"/>
  <c r="L71" i="38"/>
  <c r="X71" i="38" s="1"/>
  <c r="E57" i="38"/>
  <c r="Q46" i="38"/>
  <c r="H51" i="38"/>
  <c r="Q61" i="38"/>
  <c r="E69" i="38"/>
  <c r="L66" i="38"/>
  <c r="I58" i="38"/>
  <c r="I57" i="38" s="1"/>
  <c r="P66" i="38"/>
  <c r="Q10" i="38"/>
  <c r="U16" i="38"/>
  <c r="U12" i="38"/>
  <c r="Q20" i="38"/>
  <c r="Q14" i="38"/>
  <c r="Q18" i="38"/>
  <c r="Q15" i="38"/>
  <c r="U17" i="38"/>
  <c r="U14" i="38"/>
  <c r="Q12" i="38"/>
  <c r="U13" i="38"/>
  <c r="Q17" i="38"/>
  <c r="Q11" i="38"/>
  <c r="H7" i="38"/>
  <c r="U41" i="38"/>
  <c r="H66" i="38"/>
  <c r="T66" i="38" s="1"/>
  <c r="I52" i="38"/>
  <c r="I51" i="38" s="1"/>
  <c r="F51" i="38"/>
  <c r="F76" i="38" s="1"/>
  <c r="R57" i="38"/>
  <c r="U10" i="38"/>
  <c r="S45" i="38"/>
  <c r="E41" i="38"/>
  <c r="Q41" i="38" s="1"/>
  <c r="X45" i="38"/>
  <c r="H57" i="38"/>
  <c r="N7" i="38"/>
  <c r="U53" i="38"/>
  <c r="Q45" i="38"/>
  <c r="U45" i="38"/>
  <c r="Q67" i="38"/>
  <c r="Q42" i="38"/>
  <c r="T8" i="38"/>
  <c r="M52" i="38"/>
  <c r="W45" i="38"/>
  <c r="I67" i="38"/>
  <c r="M72" i="38"/>
  <c r="T52" i="38"/>
  <c r="Q53" i="38"/>
  <c r="H71" i="38"/>
  <c r="Q65" i="38"/>
  <c r="U46" i="38"/>
  <c r="I8" i="38"/>
  <c r="M8" i="38"/>
  <c r="U18" i="38"/>
  <c r="E8" i="38"/>
  <c r="U58" i="38" l="1"/>
  <c r="X57" i="38"/>
  <c r="L76" i="38"/>
  <c r="H76" i="38"/>
  <c r="X7" i="38"/>
  <c r="T7" i="38"/>
  <c r="T57" i="38"/>
  <c r="S7" i="38"/>
  <c r="N76" i="38"/>
  <c r="P76" i="38"/>
  <c r="I7" i="38"/>
  <c r="U48" i="38"/>
  <c r="Q48" i="38"/>
  <c r="Q47" i="38" s="1"/>
  <c r="M47" i="38"/>
  <c r="U47" i="38" s="1"/>
  <c r="Q69" i="38"/>
  <c r="U69" i="38"/>
  <c r="Q64" i="38"/>
  <c r="U64" i="38"/>
  <c r="Q58" i="38"/>
  <c r="Q21" i="38"/>
  <c r="J6" i="38"/>
  <c r="K6" i="38"/>
  <c r="Q43" i="38"/>
  <c r="L6" i="38"/>
  <c r="U52" i="38"/>
  <c r="N6" i="38"/>
  <c r="X66" i="38"/>
  <c r="O6" i="38"/>
  <c r="W7" i="38"/>
  <c r="M57" i="38"/>
  <c r="H6" i="38"/>
  <c r="E66" i="38"/>
  <c r="Q66" i="38" s="1"/>
  <c r="R7" i="38"/>
  <c r="F6" i="38"/>
  <c r="R51" i="38"/>
  <c r="T51" i="38"/>
  <c r="M7" i="38"/>
  <c r="V7" i="38"/>
  <c r="P6" i="38"/>
  <c r="U8" i="38"/>
  <c r="E7" i="38"/>
  <c r="U21" i="38"/>
  <c r="Q72" i="38"/>
  <c r="M71" i="38"/>
  <c r="U72" i="38"/>
  <c r="I66" i="38"/>
  <c r="U66" i="38" s="1"/>
  <c r="U67" i="38"/>
  <c r="T71" i="38"/>
  <c r="M51" i="38"/>
  <c r="Q52" i="38"/>
  <c r="Q8" i="38"/>
  <c r="Q57" i="38" l="1"/>
  <c r="U57" i="38"/>
  <c r="M76" i="38"/>
  <c r="M77" i="38" s="1"/>
  <c r="U7" i="38"/>
  <c r="I76" i="38"/>
  <c r="I77" i="38" s="1"/>
  <c r="E76" i="38"/>
  <c r="V6" i="38"/>
  <c r="W6" i="38"/>
  <c r="R6" i="38"/>
  <c r="S6" i="38"/>
  <c r="T6" i="38"/>
  <c r="M6" i="38"/>
  <c r="X6" i="38"/>
  <c r="Q7" i="38"/>
  <c r="U51" i="38"/>
  <c r="Q51" i="38"/>
  <c r="I6" i="38"/>
  <c r="U71" i="38"/>
  <c r="Q71" i="38"/>
  <c r="E77" i="38" l="1"/>
  <c r="Q6" i="38"/>
  <c r="U6" i="38"/>
</calcChain>
</file>

<file path=xl/sharedStrings.xml><?xml version="1.0" encoding="utf-8"?>
<sst xmlns="http://schemas.openxmlformats.org/spreadsheetml/2006/main" count="325" uniqueCount="204">
  <si>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</si>
  <si>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</si>
  <si>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</si>
  <si>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</si>
  <si>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</si>
  <si>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</si>
  <si>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</si>
  <si>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</si>
  <si>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</si>
  <si>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</si>
  <si>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</si>
  <si>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</si>
  <si>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</si>
  <si>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</si>
  <si>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</si>
  <si>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</si>
  <si>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</si>
  <si>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</si>
  <si>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</si>
  <si>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</si>
  <si>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</si>
  <si>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</si>
  <si>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</si>
  <si>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</si>
  <si>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</si>
  <si>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</si>
  <si>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</si>
  <si>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</si>
  <si>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</si>
  <si>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</si>
  <si>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</si>
  <si>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</si>
  <si>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</si>
  <si>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</si>
  <si>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</si>
  <si>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</si>
  <si>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</si>
  <si>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</si>
  <si>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</si>
  <si>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</si>
  <si>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7.1</t>
  </si>
  <si>
    <t>7.1.1</t>
  </si>
  <si>
    <t>7.1.2</t>
  </si>
  <si>
    <t>7.2</t>
  </si>
  <si>
    <t>7.3</t>
  </si>
  <si>
    <t>7.4</t>
  </si>
  <si>
    <t>7.4.1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</si>
  <si>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</si>
  <si>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</si>
  <si>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</si>
  <si>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</si>
  <si>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</si>
  <si>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</si>
  <si>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</si>
  <si>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</si>
  <si>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</si>
  <si>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</si>
  <si>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</si>
  <si>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</si>
  <si>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</si>
  <si>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</si>
  <si>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</si>
  <si>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</si>
  <si>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</si>
  <si>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</si>
  <si>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</si>
  <si>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</si>
  <si>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7.1.1.9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</si>
  <si>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</si>
  <si>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</si>
  <si>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</si>
  <si>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</si>
  <si>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</si>
  <si>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</si>
  <si>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7.5.2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</si>
  <si>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</si>
  <si>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</si>
  <si>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</si>
  <si>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</si>
  <si>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</si>
  <si>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</si>
  <si>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</si>
  <si>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</si>
  <si>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</si>
  <si>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</si>
  <si>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</si>
  <si>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</si>
  <si>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</si>
  <si>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</si>
  <si>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</si>
  <si>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</si>
  <si>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</si>
  <si>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</si>
  <si>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7.1.1.12</t>
  </si>
  <si>
    <t>7.4.2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</si>
  <si>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</si>
  <si>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</si>
  <si>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</si>
  <si>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</si>
  <si>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</si>
  <si>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</si>
  <si>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</si>
  <si>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Развитие материально-технической базы образовательных организаций</t>
  </si>
  <si>
    <t>7.1.3</t>
  </si>
  <si>
    <t>7.1.3.1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</si>
  <si>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</si>
  <si>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</si>
  <si>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</si>
  <si>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</si>
  <si>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7.1.1.11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</si>
  <si>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</si>
  <si>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7.1.4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</si>
  <si>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</si>
  <si>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7.1.1.8</t>
  </si>
  <si>
    <t>7.1.1.10</t>
  </si>
  <si>
    <t>7.1.1.2</t>
  </si>
  <si>
    <t>7.1.5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</si>
  <si>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</si>
  <si>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</si>
  <si>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ПЛАН на 2022 год                                                                                                                                          (рублей)</t>
  </si>
  <si>
    <t>Мероприятия по организации отдыха и оздоровления детей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</si>
  <si>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</si>
  <si>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</si>
  <si>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</si>
  <si>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</si>
  <si>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</si>
  <si>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</si>
  <si>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</si>
  <si>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7.3.1.</t>
  </si>
  <si>
    <t>Обеспечение предоставления дошкольного, общего, дополнительного образования (показатель №№ 1,2,5,7,8,21,22,23)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</si>
  <si>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</si>
  <si>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</si>
  <si>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</si>
  <si>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кцср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</si>
  <si>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</si>
  <si>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</si>
  <si>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</si>
  <si>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</si>
  <si>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</si>
  <si>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</si>
  <si>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</si>
  <si>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</si>
  <si>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</si>
  <si>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</si>
  <si>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</si>
  <si>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</si>
  <si>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</si>
  <si>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</si>
  <si>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</si>
  <si>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</si>
  <si>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</si>
  <si>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</si>
  <si>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</si>
  <si>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</si>
  <si>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</si>
  <si>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</si>
  <si>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</si>
  <si>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</si>
  <si>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</si>
  <si>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</si>
  <si>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</si>
  <si>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</si>
  <si>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</si>
  <si>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0210282090, 02102S2090</t>
  </si>
  <si>
    <t>% исполнения к плану за 2022 год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</si>
  <si>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</si>
  <si>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</si>
  <si>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</si>
  <si>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МБДОУ "Детский сад №20 "Золушка" (наружное освещение территории). Расходы, осуществляемые за счет остатков средств городского бюджета, неиспользованных в отчетном финансовом году</t>
  </si>
  <si>
    <t>Здание детского сада №25 (наружное освещение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</si>
  <si>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</si>
  <si>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</si>
  <si>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</si>
  <si>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</si>
  <si>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</si>
  <si>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</si>
  <si>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</si>
  <si>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</si>
  <si>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</si>
  <si>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</si>
  <si>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</si>
  <si>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</si>
  <si>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</si>
  <si>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</si>
  <si>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</si>
  <si>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</si>
  <si>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«Детский сад №25 «Ромашка». Расходы, осуществляемые за счет остатков средств городского бюджета, неиспользованных в отчетном финансовом году</t>
  </si>
  <si>
    <t>Выполнение работ по ремонту МБДОУ "Детский сад №25 "Ромашка" (авторский надзор). Расходы, осуществляемые за счет остатков средств городского бюджета, неиспользованных в отчетном финансовом году</t>
  </si>
  <si>
    <t>"Здание детского сада №25" (благоустройство территории), расположенного по адресу: г.Нефтеюганск, мкр-н 12, здание №22. 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</si>
  <si>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</si>
  <si>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</si>
  <si>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</si>
  <si>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7.1.2.1</t>
  </si>
  <si>
    <t>7.1.2.3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</si>
  <si>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</si>
  <si>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МБДОУ "Детский сад №10 "Гусельки" (наружное освещение территории) (1корпус). Расходы, осуществляемые за счет остатков средств городского бюджета, неиспользованных в отчетном финансовом году</t>
  </si>
  <si>
    <t>МБДОУ "Детский сад №10 "Гусельки" (наружное освещение территории) (2корпус). Расходы, осуществляемые за счет остатков средств городского бюджета, неиспользованных в отчетном финансовом году</t>
  </si>
  <si>
    <t>20</t>
  </si>
  <si>
    <t>% исполнения к плану на 1 полугодие 2022 года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</si>
  <si>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</si>
  <si>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</si>
  <si>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</si>
  <si>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ПЛАН на 1 полугодие 2022 года (рублей) на 30.06.2022 год</t>
  </si>
  <si>
    <t>Освоение на 30.06.2022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</si>
</sst>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</numFmts>
  <fonts count="45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380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0" fontId="41" fillId="25" borderId="21" xfId="0" applyFont="1" applyFill="1" applyBorder="1" applyAlignment="1">
      <alignment horizontal="left" vertical="top" wrapText="1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0" fontId="41" fillId="25" borderId="2" xfId="0" applyFont="1" applyFill="1" applyBorder="1" applyAlignment="1">
      <alignment horizontal="center" vertical="center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4" fontId="41" fillId="26" borderId="32" xfId="0" applyNumberFormat="1" applyFont="1" applyFill="1" applyBorder="1" applyAlignment="1">
      <alignment horizontal="center" vertical="center" wrapText="1"/>
    </xf>
    <xf numFmtId="4" fontId="41" fillId="26" borderId="33" xfId="0" applyNumberFormat="1" applyFont="1" applyFill="1" applyBorder="1" applyAlignment="1">
      <alignment horizontal="center" vertical="center" wrapText="1"/>
    </xf>
    <xf numFmtId="4" fontId="41" fillId="26" borderId="34" xfId="0" applyNumberFormat="1" applyFont="1" applyFill="1" applyBorder="1" applyAlignment="1">
      <alignment horizontal="center" vertical="center" wrapText="1"/>
    </xf>
    <xf numFmtId="49" fontId="32" fillId="26" borderId="38" xfId="0" applyNumberFormat="1" applyFont="1" applyFill="1" applyBorder="1" applyAlignment="1">
      <alignment horizontal="center" vertical="center"/>
    </xf>
    <xf numFmtId="49" fontId="32" fillId="26" borderId="41" xfId="0" applyNumberFormat="1" applyFont="1" applyFill="1" applyBorder="1" applyAlignment="1">
      <alignment horizontal="center" vertical="top"/>
    </xf>
    <xf numFmtId="2" fontId="32" fillId="26" borderId="38" xfId="0" applyNumberFormat="1" applyFont="1" applyFill="1" applyBorder="1" applyAlignment="1">
      <alignment horizontal="left" vertical="top" wrapText="1"/>
    </xf>
    <xf numFmtId="0" fontId="32" fillId="26" borderId="34" xfId="0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/>
    </xf>
    <xf numFmtId="4" fontId="32" fillId="26" borderId="33" xfId="0" applyNumberFormat="1" applyFont="1" applyFill="1" applyBorder="1" applyAlignment="1">
      <alignment horizontal="center" vertical="center"/>
    </xf>
    <xf numFmtId="4" fontId="32" fillId="26" borderId="52" xfId="0" applyNumberFormat="1" applyFont="1" applyFill="1" applyBorder="1" applyAlignment="1">
      <alignment horizontal="center" vertical="center"/>
    </xf>
    <xf numFmtId="4" fontId="32" fillId="26" borderId="32" xfId="0" applyNumberFormat="1" applyFont="1" applyFill="1" applyBorder="1" applyAlignment="1">
      <alignment horizontal="center" vertical="center" wrapText="1"/>
    </xf>
    <xf numFmtId="4" fontId="32" fillId="26" borderId="33" xfId="0" applyNumberFormat="1" applyFont="1" applyFill="1" applyBorder="1" applyAlignment="1">
      <alignment horizontal="center" vertical="center" wrapText="1"/>
    </xf>
    <xf numFmtId="4" fontId="32" fillId="26" borderId="34" xfId="0" applyNumberFormat="1" applyFont="1" applyFill="1" applyBorder="1" applyAlignment="1">
      <alignment horizontal="center" vertical="center" wrapText="1"/>
    </xf>
    <xf numFmtId="49" fontId="32" fillId="26" borderId="54" xfId="0" applyNumberFormat="1" applyFont="1" applyFill="1" applyBorder="1" applyAlignment="1">
      <alignment horizontal="center" vertical="center"/>
    </xf>
    <xf numFmtId="0" fontId="32" fillId="26" borderId="24" xfId="0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/>
    </xf>
    <xf numFmtId="4" fontId="32" fillId="26" borderId="5" xfId="0" applyNumberFormat="1" applyFont="1" applyFill="1" applyBorder="1" applyAlignment="1">
      <alignment horizontal="center" vertical="center"/>
    </xf>
    <xf numFmtId="4" fontId="32" fillId="26" borderId="24" xfId="0" applyNumberFormat="1" applyFont="1" applyFill="1" applyBorder="1" applyAlignment="1">
      <alignment horizontal="center" vertical="center"/>
    </xf>
    <xf numFmtId="4" fontId="32" fillId="26" borderId="23" xfId="0" applyNumberFormat="1" applyFont="1" applyFill="1" applyBorder="1" applyAlignment="1">
      <alignment horizontal="center" vertical="center" wrapText="1"/>
    </xf>
    <xf numFmtId="4" fontId="32" fillId="26" borderId="5" xfId="0" applyNumberFormat="1" applyFont="1" applyFill="1" applyBorder="1" applyAlignment="1">
      <alignment horizontal="center" vertical="center" wrapText="1"/>
    </xf>
    <xf numFmtId="4" fontId="32" fillId="26" borderId="24" xfId="0" applyNumberFormat="1" applyFont="1" applyFill="1" applyBorder="1" applyAlignment="1">
      <alignment horizontal="center" vertical="center" wrapText="1"/>
    </xf>
    <xf numFmtId="4" fontId="32" fillId="26" borderId="30" xfId="0" applyNumberFormat="1" applyFont="1" applyFill="1" applyBorder="1" applyAlignment="1">
      <alignment horizontal="center" vertical="center" wrapText="1"/>
    </xf>
    <xf numFmtId="4" fontId="32" fillId="26" borderId="37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center"/>
    </xf>
    <xf numFmtId="4" fontId="3" fillId="26" borderId="32" xfId="0" applyNumberFormat="1" applyFont="1" applyFill="1" applyBorder="1" applyAlignment="1">
      <alignment horizontal="center" vertical="center" wrapText="1"/>
    </xf>
    <xf numFmtId="4" fontId="3" fillId="26" borderId="33" xfId="0" applyNumberFormat="1" applyFont="1" applyFill="1" applyBorder="1" applyAlignment="1">
      <alignment horizontal="center" vertical="center" wrapText="1"/>
    </xf>
    <xf numFmtId="4" fontId="3" fillId="26" borderId="34" xfId="0" applyNumberFormat="1" applyFont="1" applyFill="1" applyBorder="1" applyAlignment="1">
      <alignment horizontal="center" vertical="center" wrapText="1"/>
    </xf>
    <xf numFmtId="49" fontId="41" fillId="26" borderId="38" xfId="0" applyNumberFormat="1" applyFont="1" applyFill="1" applyBorder="1" applyAlignment="1">
      <alignment horizontal="center" vertical="top"/>
    </xf>
    <xf numFmtId="4" fontId="32" fillId="26" borderId="34" xfId="0" applyNumberFormat="1" applyFont="1" applyFill="1" applyBorder="1" applyAlignment="1">
      <alignment horizontal="center" vertical="center"/>
    </xf>
    <xf numFmtId="0" fontId="32" fillId="26" borderId="2" xfId="0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center"/>
    </xf>
    <xf numFmtId="49" fontId="32" fillId="26" borderId="35" xfId="0" applyNumberFormat="1" applyFont="1" applyFill="1" applyBorder="1" applyAlignment="1">
      <alignment horizontal="center" vertical="top"/>
    </xf>
    <xf numFmtId="0" fontId="32" fillId="26" borderId="21" xfId="0" applyFont="1" applyFill="1" applyBorder="1" applyAlignment="1">
      <alignment horizontal="left" vertical="top" wrapText="1"/>
    </xf>
    <xf numFmtId="4" fontId="32" fillId="26" borderId="21" xfId="0" applyNumberFormat="1" applyFont="1" applyFill="1" applyBorder="1" applyAlignment="1">
      <alignment horizontal="center" vertical="center"/>
    </xf>
    <xf numFmtId="4" fontId="32" fillId="26" borderId="1" xfId="0" applyNumberFormat="1" applyFont="1" applyFill="1" applyBorder="1" applyAlignment="1">
      <alignment horizontal="center" vertical="center"/>
    </xf>
    <xf numFmtId="4" fontId="32" fillId="26" borderId="22" xfId="0" applyNumberFormat="1" applyFont="1" applyFill="1" applyBorder="1" applyAlignment="1">
      <alignment horizontal="center" vertical="center"/>
    </xf>
    <xf numFmtId="4" fontId="32" fillId="26" borderId="21" xfId="0" applyNumberFormat="1" applyFont="1" applyFill="1" applyBorder="1" applyAlignment="1">
      <alignment horizontal="center" vertical="center" wrapText="1"/>
    </xf>
    <xf numFmtId="4" fontId="32" fillId="26" borderId="1" xfId="0" applyNumberFormat="1" applyFont="1" applyFill="1" applyBorder="1" applyAlignment="1">
      <alignment horizontal="center" vertical="center" wrapText="1"/>
    </xf>
    <xf numFmtId="4" fontId="32" fillId="26" borderId="22" xfId="0" applyNumberFormat="1" applyFont="1" applyFill="1" applyBorder="1" applyAlignment="1">
      <alignment horizontal="center" vertical="center" wrapText="1"/>
    </xf>
    <xf numFmtId="0" fontId="32" fillId="26" borderId="34" xfId="0" applyFont="1" applyFill="1" applyBorder="1" applyAlignment="1">
      <alignment vertical="center"/>
    </xf>
    <xf numFmtId="4" fontId="32" fillId="26" borderId="38" xfId="0" applyNumberFormat="1" applyFont="1" applyFill="1" applyBorder="1" applyAlignment="1">
      <alignment horizontal="center" vertical="center"/>
    </xf>
    <xf numFmtId="49" fontId="32" fillId="26" borderId="38" xfId="0" applyNumberFormat="1" applyFont="1" applyFill="1" applyBorder="1" applyAlignment="1">
      <alignment horizontal="center" vertical="top"/>
    </xf>
    <xf numFmtId="0" fontId="32" fillId="26" borderId="52" xfId="0" applyFont="1" applyFill="1" applyBorder="1" applyAlignment="1">
      <alignment horizontal="center" vertical="center"/>
    </xf>
    <xf numFmtId="49" fontId="32" fillId="26" borderId="54" xfId="0" applyNumberFormat="1" applyFont="1" applyFill="1" applyBorder="1" applyAlignment="1">
      <alignment horizontal="center" vertical="top"/>
    </xf>
    <xf numFmtId="2" fontId="32" fillId="26" borderId="23" xfId="0" applyNumberFormat="1" applyFont="1" applyFill="1" applyBorder="1" applyAlignment="1">
      <alignment horizontal="left" vertical="top" wrapText="1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49" fontId="3" fillId="0" borderId="35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 wrapText="1"/>
    </xf>
    <xf numFmtId="2" fontId="3" fillId="0" borderId="35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4" fontId="3" fillId="0" borderId="21" xfId="2" applyNumberFormat="1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22" xfId="2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2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49" fontId="32" fillId="0" borderId="35" xfId="0" applyNumberFormat="1" applyFont="1" applyFill="1" applyBorder="1" applyAlignment="1">
      <alignment horizontal="center" vertical="center"/>
    </xf>
    <xf numFmtId="49" fontId="32" fillId="0" borderId="44" xfId="0" applyNumberFormat="1" applyFont="1" applyFill="1" applyBorder="1" applyAlignment="1">
      <alignment horizontal="center" vertical="top" wrapText="1"/>
    </xf>
    <xf numFmtId="2" fontId="32" fillId="0" borderId="35" xfId="0" applyNumberFormat="1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center" vertical="center"/>
    </xf>
    <xf numFmtId="4" fontId="32" fillId="0" borderId="21" xfId="2" applyNumberFormat="1" applyFont="1" applyFill="1" applyBorder="1" applyAlignment="1">
      <alignment horizontal="center" vertical="center"/>
    </xf>
    <xf numFmtId="4" fontId="32" fillId="0" borderId="1" xfId="2" applyNumberFormat="1" applyFont="1" applyFill="1" applyBorder="1" applyAlignment="1">
      <alignment horizontal="center" vertical="center"/>
    </xf>
    <xf numFmtId="4" fontId="32" fillId="0" borderId="22" xfId="2" applyNumberFormat="1" applyFont="1" applyFill="1" applyBorder="1" applyAlignment="1">
      <alignment horizontal="center" vertical="center"/>
    </xf>
    <xf numFmtId="4" fontId="32" fillId="0" borderId="2" xfId="2" applyNumberFormat="1" applyFont="1" applyFill="1" applyBorder="1" applyAlignment="1">
      <alignment horizontal="center" vertical="center"/>
    </xf>
    <xf numFmtId="4" fontId="32" fillId="0" borderId="2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center" vertical="center" wrapText="1"/>
    </xf>
    <xf numFmtId="4" fontId="32" fillId="0" borderId="2" xfId="0" applyNumberFormat="1" applyFont="1" applyFill="1" applyBorder="1" applyAlignment="1">
      <alignment horizontal="center" vertical="center" wrapText="1"/>
    </xf>
    <xf numFmtId="4" fontId="32" fillId="0" borderId="22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/>
    <xf numFmtId="49" fontId="41" fillId="0" borderId="35" xfId="0" applyNumberFormat="1" applyFont="1" applyFill="1" applyBorder="1" applyAlignment="1">
      <alignment horizontal="center" vertical="center"/>
    </xf>
    <xf numFmtId="49" fontId="41" fillId="0" borderId="44" xfId="0" applyNumberFormat="1" applyFont="1" applyFill="1" applyBorder="1" applyAlignment="1">
      <alignment horizontal="center" vertical="top" wrapText="1"/>
    </xf>
    <xf numFmtId="2" fontId="41" fillId="0" borderId="35" xfId="0" applyNumberFormat="1" applyFont="1" applyFill="1" applyBorder="1" applyAlignment="1">
      <alignment horizontal="left" vertical="top" wrapText="1"/>
    </xf>
    <xf numFmtId="0" fontId="41" fillId="0" borderId="2" xfId="0" applyFont="1" applyFill="1" applyBorder="1" applyAlignment="1">
      <alignment horizontal="center" vertical="center"/>
    </xf>
    <xf numFmtId="4" fontId="41" fillId="0" borderId="21" xfId="2" applyNumberFormat="1" applyFont="1" applyFill="1" applyBorder="1" applyAlignment="1">
      <alignment horizontal="center" vertical="center"/>
    </xf>
    <xf numFmtId="4" fontId="41" fillId="0" borderId="1" xfId="2" applyNumberFormat="1" applyFont="1" applyFill="1" applyBorder="1" applyAlignment="1">
      <alignment horizontal="center" vertical="center"/>
    </xf>
    <xf numFmtId="4" fontId="41" fillId="0" borderId="22" xfId="2" applyNumberFormat="1" applyFont="1" applyFill="1" applyBorder="1" applyAlignment="1">
      <alignment horizontal="center" vertical="center"/>
    </xf>
    <xf numFmtId="4" fontId="41" fillId="0" borderId="21" xfId="0" applyNumberFormat="1" applyFont="1" applyFill="1" applyBorder="1" applyAlignment="1">
      <alignment horizontal="center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4" fontId="41" fillId="0" borderId="2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/>
    <xf numFmtId="49" fontId="3" fillId="0" borderId="35" xfId="0" applyNumberFormat="1" applyFont="1" applyFill="1" applyBorder="1" applyAlignment="1" applyProtection="1">
      <alignment horizontal="left" vertical="center" wrapText="1"/>
    </xf>
    <xf numFmtId="4" fontId="3" fillId="0" borderId="22" xfId="0" applyNumberFormat="1" applyFont="1" applyFill="1" applyBorder="1" applyAlignment="1" applyProtection="1">
      <alignment horizontal="center" vertical="center" wrapText="1"/>
    </xf>
    <xf numFmtId="4" fontId="3" fillId="0" borderId="2" xfId="0" applyNumberFormat="1" applyFont="1" applyFill="1" applyBorder="1" applyAlignment="1" applyProtection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/>
    </xf>
    <xf numFmtId="49" fontId="3" fillId="0" borderId="42" xfId="0" applyNumberFormat="1" applyFont="1" applyFill="1" applyBorder="1" applyAlignment="1">
      <alignment horizontal="center" vertical="top" wrapText="1"/>
    </xf>
    <xf numFmtId="49" fontId="3" fillId="0" borderId="36" xfId="0" applyNumberFormat="1" applyFont="1" applyFill="1" applyBorder="1" applyAlignment="1" applyProtection="1">
      <alignment horizontal="left" vertical="center" wrapText="1"/>
    </xf>
    <xf numFmtId="0" fontId="3" fillId="0" borderId="55" xfId="0" applyFont="1" applyFill="1" applyBorder="1" applyAlignment="1">
      <alignment horizontal="center" vertical="center"/>
    </xf>
    <xf numFmtId="4" fontId="3" fillId="0" borderId="25" xfId="2" applyNumberFormat="1" applyFont="1" applyFill="1" applyBorder="1" applyAlignment="1">
      <alignment horizontal="center" vertical="center"/>
    </xf>
    <xf numFmtId="4" fontId="3" fillId="0" borderId="26" xfId="2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 applyProtection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/>
    </xf>
    <xf numFmtId="4" fontId="3" fillId="0" borderId="55" xfId="0" applyNumberFormat="1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>
      <alignment horizontal="center" vertical="center" wrapText="1"/>
    </xf>
    <xf numFmtId="4" fontId="3" fillId="0" borderId="26" xfId="0" applyNumberFormat="1" applyFont="1" applyFill="1" applyBorder="1" applyAlignment="1">
      <alignment horizontal="center" vertical="center" wrapText="1"/>
    </xf>
    <xf numFmtId="4" fontId="3" fillId="0" borderId="55" xfId="0" applyNumberFormat="1" applyFont="1" applyFill="1" applyBorder="1" applyAlignment="1">
      <alignment horizontal="center" vertical="center" wrapText="1"/>
    </xf>
    <xf numFmtId="4" fontId="3" fillId="0" borderId="27" xfId="0" applyNumberFormat="1" applyFont="1" applyFill="1" applyBorder="1" applyAlignment="1">
      <alignment horizontal="center" vertical="center" wrapText="1"/>
    </xf>
    <xf numFmtId="49" fontId="41" fillId="0" borderId="38" xfId="0" applyNumberFormat="1" applyFont="1" applyFill="1" applyBorder="1" applyAlignment="1">
      <alignment horizontal="center" vertical="center"/>
    </xf>
    <xf numFmtId="49" fontId="41" fillId="0" borderId="41" xfId="0" applyNumberFormat="1" applyFont="1" applyFill="1" applyBorder="1" applyAlignment="1">
      <alignment horizontal="center" vertical="top"/>
    </xf>
    <xf numFmtId="2" fontId="41" fillId="0" borderId="38" xfId="0" applyNumberFormat="1" applyFont="1" applyFill="1" applyBorder="1" applyAlignment="1">
      <alignment horizontal="left" vertical="top" wrapText="1"/>
    </xf>
    <xf numFmtId="4" fontId="41" fillId="0" borderId="32" xfId="0" applyNumberFormat="1" applyFont="1" applyFill="1" applyBorder="1" applyAlignment="1">
      <alignment horizontal="center" vertical="center"/>
    </xf>
    <xf numFmtId="4" fontId="41" fillId="0" borderId="33" xfId="0" applyNumberFormat="1" applyFont="1" applyFill="1" applyBorder="1" applyAlignment="1">
      <alignment horizontal="center" vertical="center"/>
    </xf>
    <xf numFmtId="4" fontId="41" fillId="0" borderId="34" xfId="0" applyNumberFormat="1" applyFont="1" applyFill="1" applyBorder="1" applyAlignment="1">
      <alignment horizontal="center" vertical="center"/>
    </xf>
    <xf numFmtId="4" fontId="41" fillId="0" borderId="52" xfId="0" applyNumberFormat="1" applyFont="1" applyFill="1" applyBorder="1" applyAlignment="1">
      <alignment horizontal="center" vertical="center"/>
    </xf>
    <xf numFmtId="4" fontId="41" fillId="0" borderId="32" xfId="0" applyNumberFormat="1" applyFont="1" applyFill="1" applyBorder="1" applyAlignment="1">
      <alignment horizontal="center" vertical="center" wrapText="1"/>
    </xf>
    <xf numFmtId="4" fontId="41" fillId="0" borderId="33" xfId="0" applyNumberFormat="1" applyFont="1" applyFill="1" applyBorder="1" applyAlignment="1">
      <alignment horizontal="center" vertical="center" wrapText="1"/>
    </xf>
    <xf numFmtId="4" fontId="41" fillId="0" borderId="52" xfId="0" applyNumberFormat="1" applyFont="1" applyFill="1" applyBorder="1" applyAlignment="1">
      <alignment horizontal="center" vertical="center" wrapText="1"/>
    </xf>
    <xf numFmtId="4" fontId="41" fillId="0" borderId="34" xfId="0" applyNumberFormat="1" applyFont="1" applyFill="1" applyBorder="1" applyAlignment="1">
      <alignment horizontal="center" vertical="center" wrapText="1"/>
    </xf>
    <xf numFmtId="4" fontId="32" fillId="26" borderId="39" xfId="0" applyNumberFormat="1" applyFont="1" applyFill="1" applyBorder="1" applyAlignment="1">
      <alignment horizontal="center" vertical="center"/>
    </xf>
    <xf numFmtId="49" fontId="3" fillId="0" borderId="35" xfId="0" applyNumberFormat="1" applyFont="1" applyFill="1" applyBorder="1" applyAlignment="1">
      <alignment horizontal="center" vertical="top"/>
    </xf>
    <xf numFmtId="2" fontId="3" fillId="0" borderId="21" xfId="0" applyNumberFormat="1" applyFont="1" applyFill="1" applyBorder="1" applyAlignment="1">
      <alignment horizontal="left" vertical="top" wrapText="1"/>
    </xf>
    <xf numFmtId="4" fontId="3" fillId="0" borderId="22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28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 wrapText="1"/>
    </xf>
    <xf numFmtId="4" fontId="3" fillId="0" borderId="2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53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/>
    </xf>
    <xf numFmtId="4" fontId="3" fillId="0" borderId="51" xfId="2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49" fontId="41" fillId="0" borderId="54" xfId="0" applyNumberFormat="1" applyFont="1" applyFill="1" applyBorder="1" applyAlignment="1">
      <alignment horizontal="center" vertical="center"/>
    </xf>
    <xf numFmtId="49" fontId="41" fillId="0" borderId="43" xfId="0" applyNumberFormat="1" applyFont="1" applyFill="1" applyBorder="1" applyAlignment="1">
      <alignment horizontal="center" vertical="top"/>
    </xf>
    <xf numFmtId="2" fontId="41" fillId="0" borderId="54" xfId="0" applyNumberFormat="1" applyFont="1" applyFill="1" applyBorder="1" applyAlignment="1">
      <alignment horizontal="left" vertical="top" wrapText="1"/>
    </xf>
    <xf numFmtId="0" fontId="41" fillId="0" borderId="24" xfId="0" applyFont="1" applyFill="1" applyBorder="1" applyAlignment="1">
      <alignment horizontal="center" vertical="center"/>
    </xf>
    <xf numFmtId="4" fontId="41" fillId="0" borderId="23" xfId="0" applyNumberFormat="1" applyFont="1" applyFill="1" applyBorder="1" applyAlignment="1">
      <alignment horizontal="center" vertical="center"/>
    </xf>
    <xf numFmtId="4" fontId="41" fillId="0" borderId="5" xfId="0" applyNumberFormat="1" applyFont="1" applyFill="1" applyBorder="1" applyAlignment="1">
      <alignment horizontal="center" vertical="center"/>
    </xf>
    <xf numFmtId="4" fontId="41" fillId="0" borderId="24" xfId="0" applyNumberFormat="1" applyFont="1" applyFill="1" applyBorder="1" applyAlignment="1">
      <alignment horizontal="center" vertical="center"/>
    </xf>
    <xf numFmtId="4" fontId="41" fillId="0" borderId="23" xfId="0" applyNumberFormat="1" applyFont="1" applyFill="1" applyBorder="1" applyAlignment="1">
      <alignment horizontal="center" vertical="center" wrapText="1"/>
    </xf>
    <xf numFmtId="4" fontId="41" fillId="0" borderId="5" xfId="0" applyNumberFormat="1" applyFont="1" applyFill="1" applyBorder="1" applyAlignment="1">
      <alignment horizontal="center" vertical="center" wrapText="1"/>
    </xf>
    <xf numFmtId="4" fontId="41" fillId="0" borderId="24" xfId="0" applyNumberFormat="1" applyFont="1" applyFill="1" applyBorder="1" applyAlignment="1">
      <alignment horizontal="center" vertical="center" wrapText="1"/>
    </xf>
    <xf numFmtId="4" fontId="41" fillId="0" borderId="30" xfId="0" applyNumberFormat="1" applyFont="1" applyFill="1" applyBorder="1" applyAlignment="1">
      <alignment horizontal="center" vertical="center" wrapText="1"/>
    </xf>
    <xf numFmtId="49" fontId="3" fillId="0" borderId="42" xfId="0" applyNumberFormat="1" applyFont="1" applyFill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center" vertical="center"/>
    </xf>
    <xf numFmtId="4" fontId="3" fillId="0" borderId="27" xfId="2" applyNumberFormat="1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" fontId="3" fillId="0" borderId="27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4" fontId="41" fillId="0" borderId="32" xfId="2" applyNumberFormat="1" applyFont="1" applyFill="1" applyBorder="1" applyAlignment="1">
      <alignment horizontal="center" vertical="center"/>
    </xf>
    <xf numFmtId="4" fontId="41" fillId="0" borderId="33" xfId="2" applyNumberFormat="1" applyFont="1" applyFill="1" applyBorder="1" applyAlignment="1">
      <alignment horizontal="center" vertical="center"/>
    </xf>
    <xf numFmtId="4" fontId="41" fillId="0" borderId="38" xfId="2" applyNumberFormat="1" applyFont="1" applyFill="1" applyBorder="1" applyAlignment="1">
      <alignment horizontal="center" vertical="center"/>
    </xf>
    <xf numFmtId="4" fontId="41" fillId="0" borderId="52" xfId="2" applyNumberFormat="1" applyFont="1" applyFill="1" applyBorder="1" applyAlignment="1">
      <alignment horizontal="center" vertical="center"/>
    </xf>
    <xf numFmtId="4" fontId="41" fillId="0" borderId="34" xfId="2" applyNumberFormat="1" applyFont="1" applyFill="1" applyBorder="1" applyAlignment="1">
      <alignment horizontal="center" vertical="center"/>
    </xf>
    <xf numFmtId="49" fontId="3" fillId="0" borderId="56" xfId="0" applyNumberFormat="1" applyFont="1" applyFill="1" applyBorder="1" applyAlignment="1">
      <alignment horizontal="center" vertical="center"/>
    </xf>
    <xf numFmtId="49" fontId="3" fillId="0" borderId="49" xfId="0" applyNumberFormat="1" applyFont="1" applyFill="1" applyBorder="1" applyAlignment="1">
      <alignment horizontal="center" vertical="top"/>
    </xf>
    <xf numFmtId="2" fontId="3" fillId="0" borderId="56" xfId="0" applyNumberFormat="1" applyFont="1" applyFill="1" applyBorder="1" applyAlignment="1">
      <alignment horizontal="left" vertical="top" wrapText="1"/>
    </xf>
    <xf numFmtId="0" fontId="3" fillId="0" borderId="50" xfId="0" applyFont="1" applyFill="1" applyBorder="1" applyAlignment="1">
      <alignment horizontal="center" vertical="center"/>
    </xf>
    <xf numFmtId="4" fontId="3" fillId="0" borderId="57" xfId="2" applyNumberFormat="1" applyFont="1" applyFill="1" applyBorder="1" applyAlignment="1">
      <alignment horizontal="center" vertical="center"/>
    </xf>
    <xf numFmtId="4" fontId="3" fillId="0" borderId="58" xfId="2" applyNumberFormat="1" applyFont="1" applyFill="1" applyBorder="1" applyAlignment="1">
      <alignment horizontal="center" vertical="center"/>
    </xf>
    <xf numFmtId="4" fontId="3" fillId="0" borderId="50" xfId="2" applyNumberFormat="1" applyFont="1" applyFill="1" applyBorder="1" applyAlignment="1">
      <alignment horizontal="center" vertical="center"/>
    </xf>
    <xf numFmtId="4" fontId="3" fillId="0" borderId="57" xfId="0" applyNumberFormat="1" applyFont="1" applyFill="1" applyBorder="1" applyAlignment="1">
      <alignment horizontal="center" vertical="center" wrapText="1"/>
    </xf>
    <xf numFmtId="4" fontId="3" fillId="0" borderId="58" xfId="0" applyNumberFormat="1" applyFont="1" applyFill="1" applyBorder="1" applyAlignment="1">
      <alignment horizontal="center" vertical="center" wrapText="1"/>
    </xf>
    <xf numFmtId="4" fontId="3" fillId="0" borderId="50" xfId="0" applyNumberFormat="1" applyFont="1" applyFill="1" applyBorder="1" applyAlignment="1">
      <alignment horizontal="center" vertical="center" wrapText="1"/>
    </xf>
    <xf numFmtId="4" fontId="41" fillId="0" borderId="23" xfId="2" applyNumberFormat="1" applyFont="1" applyFill="1" applyBorder="1" applyAlignment="1">
      <alignment horizontal="center" vertical="center"/>
    </xf>
    <xf numFmtId="4" fontId="41" fillId="0" borderId="5" xfId="2" applyNumberFormat="1" applyFont="1" applyFill="1" applyBorder="1" applyAlignment="1">
      <alignment horizontal="center" vertical="center"/>
    </xf>
    <xf numFmtId="4" fontId="41" fillId="0" borderId="24" xfId="2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top"/>
    </xf>
    <xf numFmtId="2" fontId="3" fillId="0" borderId="45" xfId="0" applyNumberFormat="1" applyFont="1" applyFill="1" applyBorder="1" applyAlignment="1">
      <alignment horizontal="left" vertical="top" wrapText="1"/>
    </xf>
    <xf numFmtId="0" fontId="3" fillId="0" borderId="47" xfId="0" applyFont="1" applyFill="1" applyBorder="1" applyAlignment="1">
      <alignment horizontal="center" vertical="center"/>
    </xf>
    <xf numFmtId="4" fontId="3" fillId="0" borderId="46" xfId="2" applyNumberFormat="1" applyFont="1" applyFill="1" applyBorder="1" applyAlignment="1">
      <alignment horizontal="center" vertical="center"/>
    </xf>
    <xf numFmtId="4" fontId="3" fillId="0" borderId="7" xfId="2" applyNumberFormat="1" applyFont="1" applyFill="1" applyBorder="1" applyAlignment="1">
      <alignment horizontal="center" vertical="center"/>
    </xf>
    <xf numFmtId="4" fontId="3" fillId="0" borderId="47" xfId="2" applyNumberFormat="1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47" xfId="0" applyNumberFormat="1" applyFont="1" applyFill="1" applyBorder="1" applyAlignment="1">
      <alignment horizontal="center" vertical="center"/>
    </xf>
    <xf numFmtId="4" fontId="3" fillId="0" borderId="4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47" xfId="0" applyNumberFormat="1" applyFont="1" applyFill="1" applyBorder="1" applyAlignment="1">
      <alignment horizontal="center" vertical="center" wrapText="1"/>
    </xf>
    <xf numFmtId="4" fontId="3" fillId="0" borderId="48" xfId="0" applyNumberFormat="1" applyFont="1" applyFill="1" applyBorder="1" applyAlignment="1">
      <alignment horizontal="center" vertical="center" wrapText="1"/>
    </xf>
    <xf numFmtId="49" fontId="41" fillId="0" borderId="44" xfId="0" applyNumberFormat="1" applyFont="1" applyFill="1" applyBorder="1" applyAlignment="1">
      <alignment horizontal="center" vertical="top"/>
    </xf>
    <xf numFmtId="0" fontId="41" fillId="0" borderId="22" xfId="0" applyFont="1" applyFill="1" applyBorder="1" applyAlignment="1">
      <alignment horizontal="center" vertical="center"/>
    </xf>
    <xf numFmtId="4" fontId="41" fillId="0" borderId="21" xfId="0" applyNumberFormat="1" applyFont="1" applyFill="1" applyBorder="1" applyAlignment="1">
      <alignment horizontal="center" vertical="center"/>
    </xf>
    <xf numFmtId="4" fontId="41" fillId="0" borderId="1" xfId="0" applyNumberFormat="1" applyFont="1" applyFill="1" applyBorder="1" applyAlignment="1">
      <alignment horizontal="center" vertical="center"/>
    </xf>
    <xf numFmtId="4" fontId="41" fillId="0" borderId="22" xfId="0" applyNumberFormat="1" applyFont="1" applyFill="1" applyBorder="1" applyAlignment="1">
      <alignment horizontal="center" vertical="center"/>
    </xf>
    <xf numFmtId="4" fontId="41" fillId="0" borderId="2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top"/>
    </xf>
    <xf numFmtId="4" fontId="40" fillId="0" borderId="21" xfId="0" applyNumberFormat="1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9" fontId="3" fillId="0" borderId="61" xfId="0" applyNumberFormat="1" applyFont="1" applyFill="1" applyBorder="1" applyAlignment="1">
      <alignment horizontal="center" vertical="center"/>
    </xf>
    <xf numFmtId="4" fontId="40" fillId="0" borderId="57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4" fontId="3" fillId="0" borderId="20" xfId="2" applyNumberFormat="1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9" fontId="41" fillId="0" borderId="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4" fontId="41" fillId="0" borderId="62" xfId="0" applyNumberFormat="1" applyFont="1" applyFill="1" applyBorder="1" applyAlignment="1">
      <alignment horizontal="center" vertical="center"/>
    </xf>
    <xf numFmtId="4" fontId="41" fillId="0" borderId="54" xfId="0" applyNumberFormat="1" applyFont="1" applyFill="1" applyBorder="1" applyAlignment="1">
      <alignment horizontal="center" vertical="center"/>
    </xf>
    <xf numFmtId="4" fontId="42" fillId="0" borderId="2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" fontId="3" fillId="0" borderId="6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49" fontId="3" fillId="0" borderId="43" xfId="0" applyNumberFormat="1" applyFont="1" applyFill="1" applyBorder="1" applyAlignment="1">
      <alignment horizontal="center" vertical="top"/>
    </xf>
    <xf numFmtId="169" fontId="40" fillId="0" borderId="35" xfId="0" applyNumberFormat="1" applyFont="1" applyFill="1" applyBorder="1" applyAlignment="1" applyProtection="1">
      <alignment horizontal="left" vertical="top" wrapText="1"/>
    </xf>
    <xf numFmtId="4" fontId="3" fillId="0" borderId="5" xfId="2" applyNumberFormat="1" applyFont="1" applyFill="1" applyBorder="1" applyAlignment="1">
      <alignment horizontal="center" vertical="center"/>
    </xf>
    <xf numFmtId="4" fontId="3" fillId="0" borderId="24" xfId="2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>
      <alignment horizontal="center" vertical="center"/>
    </xf>
    <xf numFmtId="4" fontId="3" fillId="0" borderId="30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vertical="center"/>
    </xf>
    <xf numFmtId="4" fontId="3" fillId="0" borderId="8" xfId="2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/>
    </xf>
    <xf numFmtId="49" fontId="41" fillId="0" borderId="54" xfId="0" applyNumberFormat="1" applyFont="1" applyFill="1" applyBorder="1" applyAlignment="1">
      <alignment horizontal="center" vertical="top"/>
    </xf>
    <xf numFmtId="0" fontId="41" fillId="0" borderId="29" xfId="0" applyFont="1" applyFill="1" applyBorder="1" applyAlignment="1">
      <alignment horizontal="center" vertical="center"/>
    </xf>
    <xf numFmtId="49" fontId="3" fillId="0" borderId="53" xfId="0" applyNumberFormat="1" applyFont="1" applyFill="1" applyBorder="1" applyAlignment="1">
      <alignment horizontal="center" vertical="top"/>
    </xf>
    <xf numFmtId="4" fontId="3" fillId="0" borderId="21" xfId="0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4" fontId="41" fillId="0" borderId="29" xfId="2" applyNumberFormat="1" applyFont="1" applyFill="1" applyBorder="1" applyAlignment="1">
      <alignment horizontal="center" vertical="center"/>
    </xf>
    <xf numFmtId="4" fontId="3" fillId="0" borderId="57" xfId="0" applyNumberFormat="1" applyFont="1" applyFill="1" applyBorder="1" applyAlignment="1">
      <alignment horizontal="left" vertical="center" wrapText="1"/>
    </xf>
    <xf numFmtId="0" fontId="3" fillId="0" borderId="60" xfId="0" applyFont="1" applyFill="1" applyBorder="1" applyAlignment="1">
      <alignment horizontal="center" vertical="center"/>
    </xf>
    <xf numFmtId="4" fontId="3" fillId="0" borderId="50" xfId="0" applyNumberFormat="1" applyFont="1" applyFill="1" applyBorder="1" applyAlignment="1">
      <alignment horizontal="center" vertical="center"/>
    </xf>
    <xf numFmtId="4" fontId="3" fillId="0" borderId="31" xfId="0" applyNumberFormat="1" applyFont="1" applyFill="1" applyBorder="1" applyAlignment="1">
      <alignment horizontal="center" vertical="center"/>
    </xf>
    <xf numFmtId="4" fontId="3" fillId="0" borderId="58" xfId="0" applyNumberFormat="1" applyFont="1" applyFill="1" applyBorder="1" applyAlignment="1">
      <alignment horizontal="center" vertical="center"/>
    </xf>
    <xf numFmtId="4" fontId="3" fillId="0" borderId="59" xfId="0" applyNumberFormat="1" applyFont="1" applyFill="1" applyBorder="1" applyAlignment="1">
      <alignment horizontal="center" vertical="center" wrapText="1"/>
    </xf>
    <xf numFmtId="49" fontId="41" fillId="0" borderId="35" xfId="0" applyNumberFormat="1" applyFont="1" applyFill="1" applyBorder="1" applyAlignment="1">
      <alignment horizontal="center" vertical="top"/>
    </xf>
    <xf numFmtId="2" fontId="3" fillId="0" borderId="53" xfId="0" applyNumberFormat="1" applyFont="1" applyFill="1" applyBorder="1" applyAlignment="1">
      <alignment horizontal="left" vertical="top" wrapText="1"/>
    </xf>
    <xf numFmtId="49" fontId="3" fillId="0" borderId="56" xfId="0" applyNumberFormat="1" applyFont="1" applyFill="1" applyBorder="1" applyAlignment="1">
      <alignment horizontal="center" vertical="top"/>
    </xf>
    <xf numFmtId="0" fontId="3" fillId="0" borderId="59" xfId="0" applyFont="1" applyFill="1" applyBorder="1" applyAlignment="1">
      <alignment horizontal="center" vertical="center"/>
    </xf>
    <xf numFmtId="2" fontId="41" fillId="0" borderId="21" xfId="0" applyNumberFormat="1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60" xfId="0" applyNumberFormat="1" applyFont="1" applyFill="1" applyBorder="1" applyAlignment="1">
      <alignment horizontal="center" vertical="center" wrapText="1"/>
    </xf>
    <xf numFmtId="0" fontId="39" fillId="25" borderId="45" xfId="0" applyFont="1" applyFill="1" applyBorder="1" applyAlignment="1">
      <alignment horizontal="center" vertical="center"/>
    </xf>
    <xf numFmtId="0" fontId="39" fillId="25" borderId="0" xfId="0" applyFont="1" applyFill="1" applyBorder="1" applyAlignment="1">
      <alignment horizontal="center" vertical="center"/>
    </xf>
    <xf numFmtId="0" fontId="41" fillId="26" borderId="32" xfId="0" applyFont="1" applyFill="1" applyBorder="1" applyAlignment="1">
      <alignment horizontal="left" vertical="center" wrapText="1"/>
    </xf>
    <xf numFmtId="0" fontId="41" fillId="26" borderId="52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25" borderId="38" xfId="2" applyNumberFormat="1" applyFont="1" applyFill="1" applyBorder="1" applyAlignment="1">
      <alignment horizontal="center" vertical="center" wrapText="1"/>
    </xf>
    <xf numFmtId="4" fontId="32" fillId="25" borderId="39" xfId="2" applyNumberFormat="1" applyFont="1" applyFill="1" applyBorder="1" applyAlignment="1">
      <alignment horizontal="center" vertical="center" wrapText="1"/>
    </xf>
    <xf numFmtId="4" fontId="32" fillId="25" borderId="40" xfId="2" applyNumberFormat="1" applyFont="1" applyFill="1" applyBorder="1" applyAlignment="1">
      <alignment horizontal="center" vertical="center" wrapText="1"/>
    </xf>
    <xf numFmtId="0" fontId="32" fillId="25" borderId="38" xfId="0" applyFont="1" applyFill="1" applyBorder="1" applyAlignment="1">
      <alignment horizontal="center" vertical="center" wrapText="1"/>
    </xf>
    <xf numFmtId="0" fontId="32" fillId="25" borderId="39" xfId="0" applyFont="1" applyFill="1" applyBorder="1" applyAlignment="1">
      <alignment horizontal="center" vertical="center" wrapText="1"/>
    </xf>
    <xf numFmtId="0" fontId="32" fillId="25" borderId="40" xfId="0" applyFont="1" applyFill="1" applyBorder="1" applyAlignment="1">
      <alignment horizontal="center" vertical="center" wrapText="1"/>
    </xf>
    <xf numFmtId="2" fontId="32" fillId="25" borderId="32" xfId="0" applyNumberFormat="1" applyFont="1" applyFill="1" applyBorder="1" applyAlignment="1">
      <alignment horizontal="center" vertical="center" wrapText="1"/>
    </xf>
    <xf numFmtId="2" fontId="32" fillId="25" borderId="33" xfId="0" applyNumberFormat="1" applyFont="1" applyFill="1" applyBorder="1" applyAlignment="1">
      <alignment horizontal="center" vertical="center" wrapText="1"/>
    </xf>
    <xf numFmtId="2" fontId="32" fillId="25" borderId="34" xfId="0" applyNumberFormat="1" applyFont="1" applyFill="1" applyBorder="1" applyAlignment="1">
      <alignment horizontal="center" vertical="center" wrapText="1"/>
    </xf>
    <xf numFmtId="165" fontId="32" fillId="25" borderId="38" xfId="0" applyNumberFormat="1" applyFont="1" applyFill="1" applyBorder="1" applyAlignment="1">
      <alignment horizontal="center" vertical="center" wrapText="1"/>
    </xf>
    <xf numFmtId="165" fontId="32" fillId="25" borderId="39" xfId="0" applyNumberFormat="1" applyFont="1" applyFill="1" applyBorder="1" applyAlignment="1">
      <alignment horizontal="center" vertical="center" wrapText="1"/>
    </xf>
    <xf numFmtId="165" fontId="32" fillId="25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 applyProtection="1">
      <alignment horizontal="left" vertical="center" wrapText="1"/>
    </xf>
    <xf numFmtId="49" fontId="3" fillId="0" borderId="54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top" wrapText="1"/>
    </xf>
    <xf numFmtId="49" fontId="3" fillId="0" borderId="54" xfId="0" applyNumberFormat="1" applyFont="1" applyFill="1" applyBorder="1" applyAlignment="1" applyProtection="1">
      <alignment horizontal="left" vertical="center" wrapText="1"/>
    </xf>
    <xf numFmtId="0" fontId="3" fillId="0" borderId="29" xfId="0" applyFont="1" applyFill="1" applyBorder="1" applyAlignment="1">
      <alignment horizontal="center" vertical="center"/>
    </xf>
    <xf numFmtId="4" fontId="3" fillId="0" borderId="23" xfId="2" applyNumberFormat="1" applyFont="1" applyFill="1" applyBorder="1" applyAlignment="1">
      <alignment horizontal="center" vertical="center"/>
    </xf>
    <xf numFmtId="4" fontId="3" fillId="0" borderId="24" xfId="0" applyNumberFormat="1" applyFont="1" applyFill="1" applyBorder="1" applyAlignment="1" applyProtection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/>
    </xf>
    <xf numFmtId="4" fontId="3" fillId="0" borderId="29" xfId="0" applyNumberFormat="1" applyFont="1" applyFill="1" applyBorder="1" applyAlignment="1" applyProtection="1">
      <alignment horizontal="center" vertical="center" wrapText="1"/>
    </xf>
    <xf numFmtId="4" fontId="3" fillId="0" borderId="23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20" t="s">
        <v>53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</row>
    <row r="2" spans="1:14" ht="32.25" customHeight="1" x14ac:dyDescent="0.25">
      <c r="A2" s="322" t="s">
        <v>0</v>
      </c>
      <c r="B2" s="1" t="s">
        <v>1</v>
      </c>
      <c r="C2" s="323" t="s">
        <v>18</v>
      </c>
      <c r="D2" s="324" t="s">
        <v>49</v>
      </c>
      <c r="E2" s="324"/>
      <c r="F2" s="324"/>
      <c r="G2" s="325" t="s">
        <v>58</v>
      </c>
      <c r="H2" s="325"/>
      <c r="I2" s="325"/>
      <c r="J2" s="326" t="s">
        <v>56</v>
      </c>
      <c r="K2" s="327"/>
      <c r="L2" s="328"/>
      <c r="M2" s="329" t="s">
        <v>51</v>
      </c>
      <c r="N2" s="329" t="s">
        <v>52</v>
      </c>
    </row>
    <row r="3" spans="1:14" ht="25.5" x14ac:dyDescent="0.25">
      <c r="A3" s="322"/>
      <c r="B3" s="2" t="s">
        <v>2</v>
      </c>
      <c r="C3" s="323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330"/>
      <c r="N3" s="330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19" t="s">
        <v>54</v>
      </c>
      <c r="C5" s="319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57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55</v>
      </c>
      <c r="C7" s="10" t="s">
        <v>57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38" t="s">
        <v>0</v>
      </c>
      <c r="B1" s="17" t="s">
        <v>1</v>
      </c>
      <c r="C1" s="339" t="s">
        <v>18</v>
      </c>
      <c r="D1" s="340" t="s">
        <v>77</v>
      </c>
      <c r="E1" s="340"/>
      <c r="F1" s="340"/>
      <c r="G1" s="340"/>
      <c r="H1" s="340" t="s">
        <v>78</v>
      </c>
      <c r="I1" s="340"/>
      <c r="J1" s="340"/>
      <c r="K1" s="340"/>
      <c r="L1" s="341" t="s">
        <v>88</v>
      </c>
      <c r="M1" s="342"/>
      <c r="N1" s="342"/>
      <c r="O1" s="343"/>
      <c r="P1" s="335" t="s">
        <v>79</v>
      </c>
      <c r="Q1" s="335"/>
      <c r="R1" s="335"/>
      <c r="S1" s="335"/>
      <c r="T1" s="335" t="s">
        <v>80</v>
      </c>
      <c r="U1" s="336"/>
      <c r="V1" s="336"/>
      <c r="W1" s="336"/>
    </row>
    <row r="2" spans="1:23" ht="22.5" x14ac:dyDescent="0.25">
      <c r="A2" s="338"/>
      <c r="B2" s="17" t="s">
        <v>2</v>
      </c>
      <c r="C2" s="339"/>
      <c r="D2" s="18" t="s">
        <v>24</v>
      </c>
      <c r="E2" s="18" t="s">
        <v>25</v>
      </c>
      <c r="F2" s="18" t="s">
        <v>59</v>
      </c>
      <c r="G2" s="18" t="s">
        <v>26</v>
      </c>
      <c r="H2" s="18" t="s">
        <v>24</v>
      </c>
      <c r="I2" s="18" t="s">
        <v>25</v>
      </c>
      <c r="J2" s="18" t="s">
        <v>59</v>
      </c>
      <c r="K2" s="18" t="s">
        <v>26</v>
      </c>
      <c r="L2" s="18" t="s">
        <v>24</v>
      </c>
      <c r="M2" s="18" t="s">
        <v>25</v>
      </c>
      <c r="N2" s="18" t="s">
        <v>59</v>
      </c>
      <c r="O2" s="18" t="s">
        <v>26</v>
      </c>
      <c r="P2" s="18" t="s">
        <v>24</v>
      </c>
      <c r="Q2" s="18" t="s">
        <v>25</v>
      </c>
      <c r="R2" s="18" t="s">
        <v>59</v>
      </c>
      <c r="S2" s="18" t="s">
        <v>26</v>
      </c>
      <c r="T2" s="18" t="s">
        <v>24</v>
      </c>
      <c r="U2" s="19" t="s">
        <v>25</v>
      </c>
      <c r="V2" s="18" t="s">
        <v>59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76</v>
      </c>
      <c r="S3" s="15" t="s">
        <v>33</v>
      </c>
      <c r="T3" s="15" t="s">
        <v>34</v>
      </c>
      <c r="U3" s="15" t="s">
        <v>81</v>
      </c>
      <c r="V3" s="15" t="s">
        <v>69</v>
      </c>
      <c r="W3" s="15" t="s">
        <v>75</v>
      </c>
    </row>
    <row r="4" spans="1:23" x14ac:dyDescent="0.25">
      <c r="A4" s="337" t="s">
        <v>27</v>
      </c>
      <c r="B4" s="337"/>
      <c r="C4" s="337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19" t="s">
        <v>10</v>
      </c>
      <c r="C5" s="319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68</v>
      </c>
      <c r="C6" s="1" t="s">
        <v>73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319" t="s">
        <v>82</v>
      </c>
      <c r="C7" s="319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83</v>
      </c>
      <c r="C8" s="1" t="s">
        <v>73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84</v>
      </c>
      <c r="C9" s="1" t="s">
        <v>73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85</v>
      </c>
      <c r="B11" s="25" t="s">
        <v>86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319" t="s">
        <v>12</v>
      </c>
      <c r="C12" s="319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73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331" t="s">
        <v>13</v>
      </c>
      <c r="C14" s="332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329" t="s">
        <v>20</v>
      </c>
      <c r="B15" s="25" t="s">
        <v>87</v>
      </c>
      <c r="C15" s="1" t="s">
        <v>73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333"/>
      <c r="B16" s="25" t="s">
        <v>70</v>
      </c>
      <c r="C16" s="1" t="s">
        <v>73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333"/>
      <c r="B17" s="25" t="s">
        <v>71</v>
      </c>
      <c r="C17" s="1" t="s">
        <v>73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334"/>
      <c r="B18" s="25" t="s">
        <v>72</v>
      </c>
      <c r="C18" s="1" t="s">
        <v>73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7"/>
  <sheetViews>
    <sheetView tabSelected="1" zoomScale="55" zoomScaleNormal="55" zoomScaleSheetLayoutView="55" workbookViewId="0">
      <pane ySplit="4" topLeftCell="A5" activePane="bottomLeft" state="frozen"/>
      <selection pane="bottomLeft" activeCell="C37" sqref="C37"/>
    </sheetView>
  </sheetViews>
  <sheetFormatPr defaultRowHeight="18.75" x14ac:dyDescent="0.3"/>
  <cols>
    <col min="1" max="1" width="11.140625" style="39" customWidth="1"/>
    <col min="2" max="2" width="19.28515625" style="55" hidden="1" customWidth="1"/>
    <col min="3" max="3" width="80.28515625" style="40" customWidth="1"/>
    <col min="4" max="4" width="13.140625" style="41" customWidth="1"/>
    <col min="5" max="6" width="22.42578125" style="42" customWidth="1"/>
    <col min="7" max="7" width="19.5703125" style="42" customWidth="1"/>
    <col min="8" max="8" width="22.5703125" style="42" customWidth="1"/>
    <col min="9" max="9" width="22.42578125" style="41" customWidth="1"/>
    <col min="10" max="11" width="22.85546875" style="41" customWidth="1"/>
    <col min="12" max="12" width="23.5703125" style="41" customWidth="1"/>
    <col min="13" max="13" width="23.5703125" style="43" customWidth="1"/>
    <col min="14" max="14" width="22.85546875" style="43" customWidth="1"/>
    <col min="15" max="15" width="19.42578125" style="43" customWidth="1"/>
    <col min="16" max="16" width="20.42578125" style="43" customWidth="1"/>
    <col min="17" max="17" width="9.42578125" style="43" customWidth="1"/>
    <col min="18" max="18" width="12.5703125" style="43" customWidth="1"/>
    <col min="19" max="19" width="15.7109375" style="43" customWidth="1"/>
    <col min="20" max="20" width="11.5703125" style="43" customWidth="1"/>
    <col min="21" max="21" width="10.140625" style="43" customWidth="1"/>
    <col min="22" max="22" width="13" style="43" customWidth="1"/>
    <col min="23" max="23" width="15.85546875" style="43" customWidth="1"/>
    <col min="24" max="24" width="14.7109375" style="43" customWidth="1"/>
    <col min="25" max="26" width="9.140625" style="41" customWidth="1"/>
    <col min="27" max="16384" width="9.140625" style="41"/>
  </cols>
  <sheetData>
    <row r="1" spans="1:24" s="36" customFormat="1" ht="45" customHeight="1" thickBot="1" x14ac:dyDescent="0.35">
      <c r="A1" s="344" t="s">
        <v>89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V1" s="344"/>
      <c r="W1" s="344"/>
      <c r="X1" s="344"/>
    </row>
    <row r="2" spans="1:24" s="37" customFormat="1" ht="41.25" customHeight="1" x14ac:dyDescent="0.3">
      <c r="A2" s="349" t="s">
        <v>0</v>
      </c>
      <c r="B2" s="56" t="s">
        <v>133</v>
      </c>
      <c r="C2" s="120" t="s">
        <v>1</v>
      </c>
      <c r="D2" s="351" t="s">
        <v>18</v>
      </c>
      <c r="E2" s="353" t="s">
        <v>202</v>
      </c>
      <c r="F2" s="354"/>
      <c r="G2" s="354"/>
      <c r="H2" s="355"/>
      <c r="I2" s="356" t="s">
        <v>119</v>
      </c>
      <c r="J2" s="357"/>
      <c r="K2" s="357"/>
      <c r="L2" s="358"/>
      <c r="M2" s="359" t="s">
        <v>203</v>
      </c>
      <c r="N2" s="360"/>
      <c r="O2" s="360"/>
      <c r="P2" s="361"/>
      <c r="Q2" s="362" t="s">
        <v>198</v>
      </c>
      <c r="R2" s="363"/>
      <c r="S2" s="363"/>
      <c r="T2" s="364"/>
      <c r="U2" s="365" t="s">
        <v>164</v>
      </c>
      <c r="V2" s="366"/>
      <c r="W2" s="366"/>
      <c r="X2" s="367"/>
    </row>
    <row r="3" spans="1:24" s="37" customFormat="1" ht="41.25" customHeight="1" x14ac:dyDescent="0.3">
      <c r="A3" s="350"/>
      <c r="B3" s="57"/>
      <c r="C3" s="121" t="s">
        <v>2</v>
      </c>
      <c r="D3" s="352"/>
      <c r="E3" s="58" t="s">
        <v>24</v>
      </c>
      <c r="F3" s="59" t="s">
        <v>25</v>
      </c>
      <c r="G3" s="59" t="s">
        <v>59</v>
      </c>
      <c r="H3" s="60" t="s">
        <v>26</v>
      </c>
      <c r="I3" s="61" t="s">
        <v>24</v>
      </c>
      <c r="J3" s="62" t="s">
        <v>25</v>
      </c>
      <c r="K3" s="62" t="s">
        <v>59</v>
      </c>
      <c r="L3" s="63" t="s">
        <v>26</v>
      </c>
      <c r="M3" s="64" t="s">
        <v>24</v>
      </c>
      <c r="N3" s="65" t="s">
        <v>25</v>
      </c>
      <c r="O3" s="65" t="s">
        <v>59</v>
      </c>
      <c r="P3" s="66" t="s">
        <v>26</v>
      </c>
      <c r="Q3" s="64" t="s">
        <v>24</v>
      </c>
      <c r="R3" s="65" t="s">
        <v>25</v>
      </c>
      <c r="S3" s="65" t="s">
        <v>59</v>
      </c>
      <c r="T3" s="66" t="s">
        <v>26</v>
      </c>
      <c r="U3" s="64" t="s">
        <v>24</v>
      </c>
      <c r="V3" s="65" t="s">
        <v>25</v>
      </c>
      <c r="W3" s="65" t="s">
        <v>59</v>
      </c>
      <c r="X3" s="66" t="s">
        <v>26</v>
      </c>
    </row>
    <row r="4" spans="1:24" s="37" customFormat="1" ht="19.5" thickBot="1" x14ac:dyDescent="0.35">
      <c r="A4" s="67" t="s">
        <v>4</v>
      </c>
      <c r="B4" s="68"/>
      <c r="C4" s="68" t="s">
        <v>14</v>
      </c>
      <c r="D4" s="74" t="s">
        <v>28</v>
      </c>
      <c r="E4" s="69">
        <v>4</v>
      </c>
      <c r="F4" s="70">
        <v>5</v>
      </c>
      <c r="G4" s="70">
        <v>6</v>
      </c>
      <c r="H4" s="71" t="s">
        <v>39</v>
      </c>
      <c r="I4" s="72" t="s">
        <v>17</v>
      </c>
      <c r="J4" s="73" t="s">
        <v>32</v>
      </c>
      <c r="K4" s="73" t="s">
        <v>33</v>
      </c>
      <c r="L4" s="74" t="s">
        <v>34</v>
      </c>
      <c r="M4" s="72" t="s">
        <v>35</v>
      </c>
      <c r="N4" s="73" t="s">
        <v>36</v>
      </c>
      <c r="O4" s="73" t="s">
        <v>37</v>
      </c>
      <c r="P4" s="74" t="s">
        <v>38</v>
      </c>
      <c r="Q4" s="72" t="s">
        <v>90</v>
      </c>
      <c r="R4" s="73" t="s">
        <v>91</v>
      </c>
      <c r="S4" s="73" t="s">
        <v>76</v>
      </c>
      <c r="T4" s="74" t="s">
        <v>92</v>
      </c>
      <c r="U4" s="72" t="s">
        <v>197</v>
      </c>
      <c r="V4" s="73" t="s">
        <v>81</v>
      </c>
      <c r="W4" s="73" t="s">
        <v>69</v>
      </c>
      <c r="X4" s="74" t="s">
        <v>75</v>
      </c>
    </row>
    <row r="5" spans="1:24" s="38" customFormat="1" ht="21" thickBot="1" x14ac:dyDescent="0.35">
      <c r="A5" s="345" t="s">
        <v>5</v>
      </c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6"/>
      <c r="P5" s="346"/>
      <c r="Q5" s="346"/>
      <c r="R5" s="346"/>
      <c r="S5" s="346"/>
      <c r="T5" s="346"/>
      <c r="U5" s="346"/>
      <c r="V5" s="346"/>
      <c r="W5" s="346"/>
      <c r="X5" s="346"/>
    </row>
    <row r="6" spans="1:24" s="49" customFormat="1" ht="19.5" x14ac:dyDescent="0.35">
      <c r="A6" s="98" t="s">
        <v>39</v>
      </c>
      <c r="B6" s="102"/>
      <c r="C6" s="347" t="s">
        <v>95</v>
      </c>
      <c r="D6" s="348"/>
      <c r="E6" s="75">
        <f>E7+E47+E51+E57+E66+E71</f>
        <v>2857969287</v>
      </c>
      <c r="F6" s="76">
        <f>F7+F47+F51+F57+F66+F71</f>
        <v>2226465668</v>
      </c>
      <c r="G6" s="76">
        <f>G7+G47+G51+G57+G66+G71</f>
        <v>79124452</v>
      </c>
      <c r="H6" s="77">
        <f>H7+H47+H51+H57+H66+H71</f>
        <v>552379167</v>
      </c>
      <c r="I6" s="75">
        <f>I7+I47+I51+I57+I66+I71</f>
        <v>4969451488</v>
      </c>
      <c r="J6" s="76">
        <f>J7+J47+J51+J57+J66+J71</f>
        <v>3791848204</v>
      </c>
      <c r="K6" s="76">
        <f>K7+K47+K51+K57+K66+K71</f>
        <v>137970700</v>
      </c>
      <c r="L6" s="77">
        <f>L7+L47+L51+L57+L66+L71</f>
        <v>1039632584</v>
      </c>
      <c r="M6" s="75">
        <f>M7+M47+M51+M57+M66+M71</f>
        <v>2415732363.6600003</v>
      </c>
      <c r="N6" s="76">
        <f>N7+N47+N51+N57+N66+N71</f>
        <v>1901706775.05</v>
      </c>
      <c r="O6" s="76">
        <f>O7+O47+O51+O57+O66+O71</f>
        <v>74772965.189999998</v>
      </c>
      <c r="P6" s="77">
        <f>P7+P47+P51+P57+P66+P71</f>
        <v>439252623.41999996</v>
      </c>
      <c r="Q6" s="75">
        <f>M6/E6*100</f>
        <v>84.526183491488311</v>
      </c>
      <c r="R6" s="76">
        <f t="shared" ref="R6:T21" si="0">N6/F6*100</f>
        <v>85.413703089267671</v>
      </c>
      <c r="S6" s="76">
        <f t="shared" si="0"/>
        <v>94.500452514982342</v>
      </c>
      <c r="T6" s="77">
        <f t="shared" si="0"/>
        <v>79.520128502601537</v>
      </c>
      <c r="U6" s="75">
        <f>M6/I6*100</f>
        <v>48.611649987798415</v>
      </c>
      <c r="V6" s="76">
        <f>N6/J6*100</f>
        <v>50.152502756937892</v>
      </c>
      <c r="W6" s="76">
        <f>O6/K6*100</f>
        <v>54.194814688915841</v>
      </c>
      <c r="X6" s="77">
        <f>P6/L6*100</f>
        <v>42.250755716983178</v>
      </c>
    </row>
    <row r="7" spans="1:24" s="38" customFormat="1" ht="37.5" customHeight="1" x14ac:dyDescent="0.3">
      <c r="A7" s="105" t="s">
        <v>40</v>
      </c>
      <c r="B7" s="106"/>
      <c r="C7" s="107" t="s">
        <v>96</v>
      </c>
      <c r="D7" s="104"/>
      <c r="E7" s="108">
        <f>E8+E21+E41+E43+E45</f>
        <v>2725620372</v>
      </c>
      <c r="F7" s="109">
        <f>F8+F21+F41+F43+F45</f>
        <v>2200889739</v>
      </c>
      <c r="G7" s="109">
        <f>G8+G21+G41+G43+G45</f>
        <v>79124452</v>
      </c>
      <c r="H7" s="110">
        <f>H8+H21+H41+H43+H45</f>
        <v>445606181</v>
      </c>
      <c r="I7" s="108">
        <f>I8+I21+I41+I43+I45</f>
        <v>4710410068</v>
      </c>
      <c r="J7" s="109">
        <f>J8+J21+J41+J43+J45</f>
        <v>3732906000</v>
      </c>
      <c r="K7" s="109">
        <f>K8+K21+K41+K43+K45</f>
        <v>137970700</v>
      </c>
      <c r="L7" s="110">
        <f>L8+L21+L41+L43+L45</f>
        <v>839533368</v>
      </c>
      <c r="M7" s="108">
        <f>M8+M21+M41+M43+M45</f>
        <v>2317177478.5</v>
      </c>
      <c r="N7" s="109">
        <f>N8+N21+N41+N43+N45</f>
        <v>1891174250.5</v>
      </c>
      <c r="O7" s="109">
        <f>O8+O21+O41+O43+O45</f>
        <v>74772965.189999998</v>
      </c>
      <c r="P7" s="110">
        <f>P8+P21+P41+P43+P45</f>
        <v>351230262.80999994</v>
      </c>
      <c r="Q7" s="111">
        <f>M7/E7*100</f>
        <v>85.014681512660786</v>
      </c>
      <c r="R7" s="112">
        <f t="shared" si="0"/>
        <v>85.927714459665623</v>
      </c>
      <c r="S7" s="112">
        <f t="shared" si="0"/>
        <v>94.500452514982342</v>
      </c>
      <c r="T7" s="113">
        <f t="shared" si="0"/>
        <v>78.820778926762685</v>
      </c>
      <c r="U7" s="111">
        <f t="shared" ref="U7:X72" si="1">M7/I7*100</f>
        <v>49.192691189280126</v>
      </c>
      <c r="V7" s="112">
        <f t="shared" si="1"/>
        <v>50.662252156898667</v>
      </c>
      <c r="W7" s="112">
        <f t="shared" si="1"/>
        <v>54.194814688915841</v>
      </c>
      <c r="X7" s="113">
        <f t="shared" si="1"/>
        <v>41.836367224655682</v>
      </c>
    </row>
    <row r="8" spans="1:24" s="49" customFormat="1" ht="60.75" customHeight="1" x14ac:dyDescent="0.35">
      <c r="A8" s="44" t="s">
        <v>41</v>
      </c>
      <c r="B8" s="54"/>
      <c r="C8" s="45" t="s">
        <v>129</v>
      </c>
      <c r="D8" s="53"/>
      <c r="E8" s="46">
        <f>SUM(E9:E20)</f>
        <v>2513664218</v>
      </c>
      <c r="F8" s="47">
        <f t="shared" ref="F8:P8" si="2">SUM(F9:F20)</f>
        <v>2104500970</v>
      </c>
      <c r="G8" s="47">
        <f t="shared" si="2"/>
        <v>0</v>
      </c>
      <c r="H8" s="48">
        <f t="shared" si="2"/>
        <v>409163248</v>
      </c>
      <c r="I8" s="46">
        <f t="shared" ref="I8" si="3">SUM(I9:I20)</f>
        <v>4237233545</v>
      </c>
      <c r="J8" s="47">
        <f t="shared" si="2"/>
        <v>3501907500</v>
      </c>
      <c r="K8" s="47">
        <f t="shared" si="2"/>
        <v>0</v>
      </c>
      <c r="L8" s="48">
        <f t="shared" si="2"/>
        <v>735326045</v>
      </c>
      <c r="M8" s="46">
        <f t="shared" ref="M8" si="4">SUM(M9:M20)</f>
        <v>2177639546.6100001</v>
      </c>
      <c r="N8" s="47">
        <f t="shared" si="2"/>
        <v>1851136966.3900001</v>
      </c>
      <c r="O8" s="47">
        <f t="shared" si="2"/>
        <v>0</v>
      </c>
      <c r="P8" s="48">
        <f t="shared" si="2"/>
        <v>326502580.21999997</v>
      </c>
      <c r="Q8" s="50">
        <f t="shared" ref="Q8:R69" si="5">M8/E8*100</f>
        <v>86.632078024432474</v>
      </c>
      <c r="R8" s="51">
        <f t="shared" si="0"/>
        <v>87.960851184117061</v>
      </c>
      <c r="S8" s="51"/>
      <c r="T8" s="52">
        <f t="shared" si="0"/>
        <v>79.797631340535247</v>
      </c>
      <c r="U8" s="50">
        <f t="shared" si="1"/>
        <v>51.392955414969933</v>
      </c>
      <c r="V8" s="51">
        <f t="shared" si="1"/>
        <v>52.860818465079397</v>
      </c>
      <c r="W8" s="51"/>
      <c r="X8" s="52">
        <f t="shared" si="1"/>
        <v>44.402422903434619</v>
      </c>
    </row>
    <row r="9" spans="1:24" s="136" customFormat="1" ht="45" customHeight="1" x14ac:dyDescent="0.3">
      <c r="A9" s="122" t="s">
        <v>61</v>
      </c>
      <c r="B9" s="190" t="s">
        <v>134</v>
      </c>
      <c r="C9" s="191" t="s">
        <v>19</v>
      </c>
      <c r="D9" s="125" t="s">
        <v>3</v>
      </c>
      <c r="E9" s="126">
        <f>SUM(F9:H9)</f>
        <v>406684131</v>
      </c>
      <c r="F9" s="130"/>
      <c r="G9" s="130"/>
      <c r="H9" s="192">
        <v>406684131</v>
      </c>
      <c r="I9" s="126">
        <f>SUM(J9:L9)</f>
        <v>729938625</v>
      </c>
      <c r="J9" s="130"/>
      <c r="K9" s="130"/>
      <c r="L9" s="192">
        <v>729938625</v>
      </c>
      <c r="M9" s="126">
        <f>SUM(N9:P9)</f>
        <v>324975576.58999997</v>
      </c>
      <c r="N9" s="130"/>
      <c r="O9" s="130"/>
      <c r="P9" s="192">
        <v>324975576.58999997</v>
      </c>
      <c r="Q9" s="132">
        <f t="shared" si="5"/>
        <v>79.908595349150715</v>
      </c>
      <c r="R9" s="133"/>
      <c r="S9" s="133"/>
      <c r="T9" s="135">
        <f t="shared" si="0"/>
        <v>79.908595349150715</v>
      </c>
      <c r="U9" s="132">
        <f t="shared" si="1"/>
        <v>44.52094538633299</v>
      </c>
      <c r="V9" s="133"/>
      <c r="W9" s="133"/>
      <c r="X9" s="135">
        <f t="shared" si="1"/>
        <v>44.52094538633299</v>
      </c>
    </row>
    <row r="10" spans="1:24" s="136" customFormat="1" ht="102" customHeight="1" x14ac:dyDescent="0.3">
      <c r="A10" s="122" t="s">
        <v>115</v>
      </c>
      <c r="B10" s="190" t="s">
        <v>135</v>
      </c>
      <c r="C10" s="191" t="s">
        <v>174</v>
      </c>
      <c r="D10" s="125" t="s">
        <v>3</v>
      </c>
      <c r="E10" s="126">
        <f t="shared" ref="E10:E20" si="6">SUM(F10:H10)</f>
        <v>420000</v>
      </c>
      <c r="F10" s="130"/>
      <c r="G10" s="130"/>
      <c r="H10" s="192">
        <v>420000</v>
      </c>
      <c r="I10" s="126">
        <f t="shared" ref="I10:I20" si="7">SUM(J10:L10)</f>
        <v>975520</v>
      </c>
      <c r="J10" s="130"/>
      <c r="K10" s="130"/>
      <c r="L10" s="192">
        <v>975520</v>
      </c>
      <c r="M10" s="126">
        <f t="shared" ref="M10:M20" si="8">SUM(N10:P10)</f>
        <v>204953</v>
      </c>
      <c r="N10" s="130"/>
      <c r="O10" s="130"/>
      <c r="P10" s="192">
        <v>204953</v>
      </c>
      <c r="Q10" s="132">
        <f t="shared" si="5"/>
        <v>48.798333333333332</v>
      </c>
      <c r="R10" s="133"/>
      <c r="S10" s="133"/>
      <c r="T10" s="135">
        <f t="shared" si="0"/>
        <v>48.798333333333332</v>
      </c>
      <c r="U10" s="132">
        <f t="shared" si="1"/>
        <v>21.009615384615383</v>
      </c>
      <c r="V10" s="133"/>
      <c r="W10" s="133"/>
      <c r="X10" s="135">
        <f t="shared" si="1"/>
        <v>21.009615384615383</v>
      </c>
    </row>
    <row r="11" spans="1:24" s="136" customFormat="1" ht="120" customHeight="1" x14ac:dyDescent="0.3">
      <c r="A11" s="122" t="s">
        <v>62</v>
      </c>
      <c r="B11" s="190" t="s">
        <v>136</v>
      </c>
      <c r="C11" s="191" t="s">
        <v>175</v>
      </c>
      <c r="D11" s="125" t="s">
        <v>3</v>
      </c>
      <c r="E11" s="126">
        <f t="shared" si="6"/>
        <v>23320000</v>
      </c>
      <c r="F11" s="133">
        <v>23320000</v>
      </c>
      <c r="G11" s="133"/>
      <c r="H11" s="135"/>
      <c r="I11" s="126">
        <f t="shared" si="7"/>
        <v>42480000</v>
      </c>
      <c r="J11" s="133">
        <v>42480000</v>
      </c>
      <c r="K11" s="133"/>
      <c r="L11" s="135"/>
      <c r="M11" s="126">
        <f t="shared" si="8"/>
        <v>23020000</v>
      </c>
      <c r="N11" s="133">
        <v>23020000</v>
      </c>
      <c r="O11" s="133"/>
      <c r="P11" s="135"/>
      <c r="Q11" s="132">
        <f t="shared" si="5"/>
        <v>98.713550600343055</v>
      </c>
      <c r="R11" s="133">
        <f t="shared" si="0"/>
        <v>98.713550600343055</v>
      </c>
      <c r="S11" s="133"/>
      <c r="T11" s="135"/>
      <c r="U11" s="132">
        <f t="shared" si="1"/>
        <v>54.190207156308858</v>
      </c>
      <c r="V11" s="133">
        <f t="shared" si="1"/>
        <v>54.190207156308858</v>
      </c>
      <c r="W11" s="133"/>
      <c r="X11" s="135"/>
    </row>
    <row r="12" spans="1:24" s="136" customFormat="1" ht="139.5" customHeight="1" x14ac:dyDescent="0.3">
      <c r="A12" s="122" t="s">
        <v>63</v>
      </c>
      <c r="B12" s="190" t="s">
        <v>137</v>
      </c>
      <c r="C12" s="191" t="s">
        <v>176</v>
      </c>
      <c r="D12" s="125" t="s">
        <v>3</v>
      </c>
      <c r="E12" s="126">
        <f t="shared" si="6"/>
        <v>400000</v>
      </c>
      <c r="F12" s="193">
        <v>400000</v>
      </c>
      <c r="G12" s="194"/>
      <c r="H12" s="195"/>
      <c r="I12" s="126">
        <f t="shared" si="7"/>
        <v>604800</v>
      </c>
      <c r="J12" s="133">
        <v>604800</v>
      </c>
      <c r="K12" s="130"/>
      <c r="L12" s="192"/>
      <c r="M12" s="126">
        <f t="shared" si="8"/>
        <v>182420</v>
      </c>
      <c r="N12" s="194">
        <v>182420</v>
      </c>
      <c r="O12" s="194"/>
      <c r="P12" s="195"/>
      <c r="Q12" s="132">
        <f t="shared" si="5"/>
        <v>45.605000000000004</v>
      </c>
      <c r="R12" s="133">
        <f t="shared" si="0"/>
        <v>45.605000000000004</v>
      </c>
      <c r="S12" s="133"/>
      <c r="T12" s="135"/>
      <c r="U12" s="132">
        <f t="shared" si="1"/>
        <v>30.162037037037038</v>
      </c>
      <c r="V12" s="133">
        <f t="shared" si="1"/>
        <v>30.162037037037038</v>
      </c>
      <c r="W12" s="133"/>
      <c r="X12" s="135"/>
    </row>
    <row r="13" spans="1:24" s="136" customFormat="1" ht="132.75" customHeight="1" x14ac:dyDescent="0.3">
      <c r="A13" s="122" t="s">
        <v>64</v>
      </c>
      <c r="B13" s="190" t="s">
        <v>138</v>
      </c>
      <c r="C13" s="191" t="s">
        <v>177</v>
      </c>
      <c r="D13" s="125" t="s">
        <v>3</v>
      </c>
      <c r="E13" s="126">
        <f t="shared" si="6"/>
        <v>105028519</v>
      </c>
      <c r="F13" s="133">
        <v>105028519</v>
      </c>
      <c r="G13" s="133"/>
      <c r="H13" s="135"/>
      <c r="I13" s="126">
        <f t="shared" si="7"/>
        <v>193060000</v>
      </c>
      <c r="J13" s="196">
        <v>193060000</v>
      </c>
      <c r="K13" s="196"/>
      <c r="L13" s="197"/>
      <c r="M13" s="126">
        <f t="shared" si="8"/>
        <v>95217560.25</v>
      </c>
      <c r="N13" s="133">
        <v>95217560.25</v>
      </c>
      <c r="O13" s="133"/>
      <c r="P13" s="135"/>
      <c r="Q13" s="132">
        <f t="shared" si="5"/>
        <v>90.658766929770763</v>
      </c>
      <c r="R13" s="133">
        <f t="shared" si="0"/>
        <v>90.658766929770763</v>
      </c>
      <c r="S13" s="133"/>
      <c r="T13" s="135"/>
      <c r="U13" s="132">
        <f t="shared" si="1"/>
        <v>49.320190743810215</v>
      </c>
      <c r="V13" s="133">
        <f t="shared" si="1"/>
        <v>49.320190743810215</v>
      </c>
      <c r="W13" s="133"/>
      <c r="X13" s="135"/>
    </row>
    <row r="14" spans="1:24" s="149" customFormat="1" ht="78" customHeight="1" x14ac:dyDescent="0.3">
      <c r="A14" s="122" t="s">
        <v>65</v>
      </c>
      <c r="B14" s="190" t="s">
        <v>139</v>
      </c>
      <c r="C14" s="191" t="s">
        <v>178</v>
      </c>
      <c r="D14" s="125" t="s">
        <v>3</v>
      </c>
      <c r="E14" s="126">
        <f t="shared" si="6"/>
        <v>44926224</v>
      </c>
      <c r="F14" s="133">
        <v>44926224</v>
      </c>
      <c r="G14" s="133"/>
      <c r="H14" s="135"/>
      <c r="I14" s="126">
        <f t="shared" si="7"/>
        <v>89976000</v>
      </c>
      <c r="J14" s="133">
        <v>89976000</v>
      </c>
      <c r="K14" s="133"/>
      <c r="L14" s="135"/>
      <c r="M14" s="126">
        <f t="shared" si="8"/>
        <v>36051714.729999997</v>
      </c>
      <c r="N14" s="133">
        <v>36051714.729999997</v>
      </c>
      <c r="O14" s="133"/>
      <c r="P14" s="135"/>
      <c r="Q14" s="132">
        <f t="shared" si="5"/>
        <v>80.246483056310268</v>
      </c>
      <c r="R14" s="133">
        <f t="shared" si="0"/>
        <v>80.246483056310268</v>
      </c>
      <c r="S14" s="133"/>
      <c r="T14" s="135"/>
      <c r="U14" s="132">
        <f t="shared" si="1"/>
        <v>40.068145649951092</v>
      </c>
      <c r="V14" s="133">
        <f t="shared" si="1"/>
        <v>40.068145649951092</v>
      </c>
      <c r="W14" s="133"/>
      <c r="X14" s="135"/>
    </row>
    <row r="15" spans="1:24" s="149" customFormat="1" ht="59.25" customHeight="1" x14ac:dyDescent="0.3">
      <c r="A15" s="122" t="s">
        <v>66</v>
      </c>
      <c r="B15" s="190" t="s">
        <v>140</v>
      </c>
      <c r="C15" s="191" t="s">
        <v>97</v>
      </c>
      <c r="D15" s="125" t="s">
        <v>3</v>
      </c>
      <c r="E15" s="126">
        <f t="shared" si="6"/>
        <v>517922400</v>
      </c>
      <c r="F15" s="196">
        <v>517922400</v>
      </c>
      <c r="G15" s="196"/>
      <c r="H15" s="197"/>
      <c r="I15" s="126">
        <f t="shared" si="7"/>
        <v>978659700</v>
      </c>
      <c r="J15" s="198">
        <v>978659700</v>
      </c>
      <c r="K15" s="196"/>
      <c r="L15" s="197"/>
      <c r="M15" s="126">
        <f t="shared" si="8"/>
        <v>446417480.72000003</v>
      </c>
      <c r="N15" s="198">
        <v>446417480.72000003</v>
      </c>
      <c r="O15" s="196"/>
      <c r="P15" s="197"/>
      <c r="Q15" s="132">
        <f t="shared" si="5"/>
        <v>86.193893278220841</v>
      </c>
      <c r="R15" s="133">
        <f t="shared" si="0"/>
        <v>86.193893278220841</v>
      </c>
      <c r="S15" s="133"/>
      <c r="T15" s="135"/>
      <c r="U15" s="132">
        <f t="shared" si="1"/>
        <v>45.615189909219723</v>
      </c>
      <c r="V15" s="133">
        <f t="shared" si="1"/>
        <v>45.615189909219723</v>
      </c>
      <c r="W15" s="133"/>
      <c r="X15" s="135"/>
    </row>
    <row r="16" spans="1:24" s="149" customFormat="1" ht="60.75" customHeight="1" x14ac:dyDescent="0.3">
      <c r="A16" s="122" t="s">
        <v>113</v>
      </c>
      <c r="B16" s="190" t="s">
        <v>141</v>
      </c>
      <c r="C16" s="191" t="s">
        <v>110</v>
      </c>
      <c r="D16" s="125" t="s">
        <v>3</v>
      </c>
      <c r="E16" s="126">
        <f t="shared" si="6"/>
        <v>118137580</v>
      </c>
      <c r="F16" s="133">
        <v>118137580</v>
      </c>
      <c r="G16" s="133"/>
      <c r="H16" s="135"/>
      <c r="I16" s="126">
        <f t="shared" si="7"/>
        <v>192462700</v>
      </c>
      <c r="J16" s="199">
        <v>192462700</v>
      </c>
      <c r="K16" s="133"/>
      <c r="L16" s="135"/>
      <c r="M16" s="126">
        <f t="shared" si="8"/>
        <v>115972083.62</v>
      </c>
      <c r="N16" s="199">
        <v>115972083.62</v>
      </c>
      <c r="O16" s="133"/>
      <c r="P16" s="135"/>
      <c r="Q16" s="132">
        <f t="shared" si="5"/>
        <v>98.166970764087097</v>
      </c>
      <c r="R16" s="133">
        <f t="shared" si="0"/>
        <v>98.166970764087097</v>
      </c>
      <c r="S16" s="133"/>
      <c r="T16" s="135"/>
      <c r="U16" s="132">
        <f t="shared" si="1"/>
        <v>60.256913999439895</v>
      </c>
      <c r="V16" s="133">
        <f t="shared" si="1"/>
        <v>60.256913999439895</v>
      </c>
      <c r="W16" s="133"/>
      <c r="X16" s="135"/>
    </row>
    <row r="17" spans="1:24" s="149" customFormat="1" ht="100.5" customHeight="1" x14ac:dyDescent="0.3">
      <c r="A17" s="122" t="s">
        <v>67</v>
      </c>
      <c r="B17" s="190" t="s">
        <v>142</v>
      </c>
      <c r="C17" s="191" t="s">
        <v>179</v>
      </c>
      <c r="D17" s="125" t="s">
        <v>3</v>
      </c>
      <c r="E17" s="126">
        <f t="shared" si="6"/>
        <v>1277620247</v>
      </c>
      <c r="F17" s="133">
        <v>1277620247</v>
      </c>
      <c r="G17" s="133"/>
      <c r="H17" s="135"/>
      <c r="I17" s="126">
        <f t="shared" si="7"/>
        <v>1978693500</v>
      </c>
      <c r="J17" s="199">
        <v>1978693500</v>
      </c>
      <c r="K17" s="133"/>
      <c r="L17" s="135"/>
      <c r="M17" s="126">
        <f t="shared" si="8"/>
        <v>1118295164.1600001</v>
      </c>
      <c r="N17" s="199">
        <v>1118295164.1600001</v>
      </c>
      <c r="O17" s="133"/>
      <c r="P17" s="135"/>
      <c r="Q17" s="132">
        <f t="shared" si="5"/>
        <v>87.529543053648879</v>
      </c>
      <c r="R17" s="133">
        <f t="shared" si="0"/>
        <v>87.529543053648879</v>
      </c>
      <c r="S17" s="133"/>
      <c r="T17" s="135"/>
      <c r="U17" s="132">
        <f t="shared" si="1"/>
        <v>56.516846300854581</v>
      </c>
      <c r="V17" s="133">
        <f t="shared" si="1"/>
        <v>56.516846300854581</v>
      </c>
      <c r="W17" s="133"/>
      <c r="X17" s="135"/>
    </row>
    <row r="18" spans="1:24" s="149" customFormat="1" ht="84" customHeight="1" x14ac:dyDescent="0.3">
      <c r="A18" s="122" t="s">
        <v>114</v>
      </c>
      <c r="B18" s="190" t="s">
        <v>143</v>
      </c>
      <c r="C18" s="191" t="s">
        <v>180</v>
      </c>
      <c r="D18" s="125" t="s">
        <v>3</v>
      </c>
      <c r="E18" s="126">
        <f t="shared" si="6"/>
        <v>14608000</v>
      </c>
      <c r="F18" s="133">
        <v>14608000</v>
      </c>
      <c r="G18" s="133"/>
      <c r="H18" s="135"/>
      <c r="I18" s="126">
        <f t="shared" si="7"/>
        <v>22972800</v>
      </c>
      <c r="J18" s="199">
        <v>22972800</v>
      </c>
      <c r="K18" s="133"/>
      <c r="L18" s="135"/>
      <c r="M18" s="126">
        <f t="shared" si="8"/>
        <v>13807542.91</v>
      </c>
      <c r="N18" s="199">
        <v>13807542.91</v>
      </c>
      <c r="O18" s="133"/>
      <c r="P18" s="135"/>
      <c r="Q18" s="132">
        <f t="shared" si="5"/>
        <v>94.520419701533413</v>
      </c>
      <c r="R18" s="133">
        <f t="shared" si="0"/>
        <v>94.520419701533413</v>
      </c>
      <c r="S18" s="133"/>
      <c r="T18" s="135"/>
      <c r="U18" s="132">
        <f t="shared" si="1"/>
        <v>60.103874625644238</v>
      </c>
      <c r="V18" s="133">
        <f t="shared" si="1"/>
        <v>60.103874625644238</v>
      </c>
      <c r="W18" s="133"/>
      <c r="X18" s="135"/>
    </row>
    <row r="19" spans="1:24" s="149" customFormat="1" ht="59.25" customHeight="1" x14ac:dyDescent="0.3">
      <c r="A19" s="122" t="s">
        <v>109</v>
      </c>
      <c r="B19" s="190" t="s">
        <v>144</v>
      </c>
      <c r="C19" s="191" t="s">
        <v>181</v>
      </c>
      <c r="D19" s="125" t="s">
        <v>3</v>
      </c>
      <c r="E19" s="126">
        <f t="shared" si="6"/>
        <v>2538000</v>
      </c>
      <c r="F19" s="133">
        <v>2538000</v>
      </c>
      <c r="G19" s="130"/>
      <c r="H19" s="192"/>
      <c r="I19" s="126">
        <f t="shared" si="7"/>
        <v>2998000</v>
      </c>
      <c r="J19" s="133">
        <v>2998000</v>
      </c>
      <c r="K19" s="130"/>
      <c r="L19" s="192"/>
      <c r="M19" s="126">
        <f t="shared" si="8"/>
        <v>2173000</v>
      </c>
      <c r="N19" s="130">
        <v>2173000</v>
      </c>
      <c r="O19" s="130"/>
      <c r="P19" s="192"/>
      <c r="Q19" s="132">
        <f t="shared" si="5"/>
        <v>85.618597320724973</v>
      </c>
      <c r="R19" s="133">
        <f t="shared" si="0"/>
        <v>85.618597320724973</v>
      </c>
      <c r="S19" s="133"/>
      <c r="T19" s="135"/>
      <c r="U19" s="132">
        <f t="shared" si="1"/>
        <v>72.481654436290867</v>
      </c>
      <c r="V19" s="133">
        <f t="shared" si="1"/>
        <v>72.481654436290867</v>
      </c>
      <c r="W19" s="133"/>
      <c r="X19" s="135"/>
    </row>
    <row r="20" spans="1:24" s="206" customFormat="1" ht="48.75" customHeight="1" thickBot="1" x14ac:dyDescent="0.3">
      <c r="A20" s="200" t="s">
        <v>93</v>
      </c>
      <c r="B20" s="200" t="s">
        <v>145</v>
      </c>
      <c r="C20" s="201" t="s">
        <v>60</v>
      </c>
      <c r="D20" s="202" t="s">
        <v>3</v>
      </c>
      <c r="E20" s="203">
        <f t="shared" si="6"/>
        <v>2059117</v>
      </c>
      <c r="F20" s="194"/>
      <c r="G20" s="194"/>
      <c r="H20" s="195">
        <v>2059117</v>
      </c>
      <c r="I20" s="203">
        <f t="shared" si="7"/>
        <v>4411900</v>
      </c>
      <c r="J20" s="194"/>
      <c r="K20" s="194"/>
      <c r="L20" s="195">
        <v>4411900</v>
      </c>
      <c r="M20" s="203">
        <f t="shared" si="8"/>
        <v>1322050.6299999999</v>
      </c>
      <c r="N20" s="194"/>
      <c r="O20" s="194"/>
      <c r="P20" s="195">
        <v>1322050.6299999999</v>
      </c>
      <c r="Q20" s="204">
        <f t="shared" si="5"/>
        <v>64.204735816371766</v>
      </c>
      <c r="R20" s="193"/>
      <c r="S20" s="193"/>
      <c r="T20" s="205">
        <f t="shared" si="0"/>
        <v>64.204735816371766</v>
      </c>
      <c r="U20" s="204">
        <f t="shared" si="1"/>
        <v>29.965562002765246</v>
      </c>
      <c r="V20" s="193"/>
      <c r="W20" s="193"/>
      <c r="X20" s="205">
        <f t="shared" si="1"/>
        <v>29.965562002765246</v>
      </c>
    </row>
    <row r="21" spans="1:24" s="161" customFormat="1" ht="39" x14ac:dyDescent="0.35">
      <c r="A21" s="178" t="s">
        <v>42</v>
      </c>
      <c r="B21" s="179"/>
      <c r="C21" s="180" t="s">
        <v>102</v>
      </c>
      <c r="D21" s="379" t="s">
        <v>73</v>
      </c>
      <c r="E21" s="181">
        <f>E22+E24+E34</f>
        <v>85641202</v>
      </c>
      <c r="F21" s="182">
        <f t="shared" ref="F21:P21" si="9">F22+F24+F34</f>
        <v>67197769</v>
      </c>
      <c r="G21" s="182">
        <f t="shared" si="9"/>
        <v>0</v>
      </c>
      <c r="H21" s="183">
        <f t="shared" si="9"/>
        <v>18443433</v>
      </c>
      <c r="I21" s="181">
        <f t="shared" si="9"/>
        <v>241971823</v>
      </c>
      <c r="J21" s="182">
        <f t="shared" si="9"/>
        <v>172551600</v>
      </c>
      <c r="K21" s="182">
        <f t="shared" si="9"/>
        <v>0</v>
      </c>
      <c r="L21" s="184">
        <f t="shared" si="9"/>
        <v>69420223</v>
      </c>
      <c r="M21" s="181">
        <f t="shared" si="9"/>
        <v>22758677.689999998</v>
      </c>
      <c r="N21" s="182">
        <f t="shared" si="9"/>
        <v>15792411.24</v>
      </c>
      <c r="O21" s="182">
        <f t="shared" si="9"/>
        <v>0</v>
      </c>
      <c r="P21" s="184">
        <f t="shared" si="9"/>
        <v>6966266.4500000002</v>
      </c>
      <c r="Q21" s="185">
        <f t="shared" si="5"/>
        <v>26.574449165251085</v>
      </c>
      <c r="R21" s="186">
        <f t="shared" ref="R21" si="10">N21/F21*100</f>
        <v>23.501392196517713</v>
      </c>
      <c r="S21" s="186"/>
      <c r="T21" s="187">
        <f t="shared" si="0"/>
        <v>37.7709857486944</v>
      </c>
      <c r="U21" s="185">
        <f t="shared" si="1"/>
        <v>9.4055073883540548</v>
      </c>
      <c r="V21" s="186">
        <f t="shared" si="1"/>
        <v>9.152283282218189</v>
      </c>
      <c r="W21" s="186"/>
      <c r="X21" s="188">
        <f t="shared" si="1"/>
        <v>10.034923757015301</v>
      </c>
    </row>
    <row r="22" spans="1:24" s="149" customFormat="1" ht="42.75" customHeight="1" x14ac:dyDescent="0.3">
      <c r="A22" s="137" t="s">
        <v>192</v>
      </c>
      <c r="B22" s="138"/>
      <c r="C22" s="139" t="s">
        <v>172</v>
      </c>
      <c r="D22" s="140" t="s">
        <v>73</v>
      </c>
      <c r="E22" s="141">
        <f>E23</f>
        <v>74664188</v>
      </c>
      <c r="F22" s="142">
        <f t="shared" ref="F22:P22" si="11">F23</f>
        <v>67197769</v>
      </c>
      <c r="G22" s="142">
        <f t="shared" si="11"/>
        <v>0</v>
      </c>
      <c r="H22" s="143">
        <f t="shared" si="11"/>
        <v>7466419</v>
      </c>
      <c r="I22" s="141">
        <f t="shared" si="11"/>
        <v>191894200</v>
      </c>
      <c r="J22" s="142">
        <f t="shared" si="11"/>
        <v>172551600</v>
      </c>
      <c r="K22" s="142">
        <f t="shared" si="11"/>
        <v>0</v>
      </c>
      <c r="L22" s="144">
        <f t="shared" si="11"/>
        <v>19342600</v>
      </c>
      <c r="M22" s="141">
        <f t="shared" si="11"/>
        <v>17847977.399999999</v>
      </c>
      <c r="N22" s="142">
        <f t="shared" si="11"/>
        <v>15792411.24</v>
      </c>
      <c r="O22" s="142">
        <f t="shared" si="11"/>
        <v>0</v>
      </c>
      <c r="P22" s="144">
        <f t="shared" si="11"/>
        <v>2055566.16</v>
      </c>
      <c r="Q22" s="145">
        <f t="shared" ref="Q22:Q36" si="12">M22/E22*100</f>
        <v>23.904334699253674</v>
      </c>
      <c r="R22" s="146">
        <f t="shared" ref="R22:R23" si="13">N22/F22*100</f>
        <v>23.501392196517713</v>
      </c>
      <c r="S22" s="146"/>
      <c r="T22" s="147">
        <f t="shared" ref="T22:T36" si="14">P22/H22*100</f>
        <v>27.530817115942728</v>
      </c>
      <c r="U22" s="145">
        <f t="shared" si="1"/>
        <v>9.3009467717106613</v>
      </c>
      <c r="V22" s="146">
        <f t="shared" si="1"/>
        <v>9.152283282218189</v>
      </c>
      <c r="W22" s="146"/>
      <c r="X22" s="148">
        <f t="shared" si="1"/>
        <v>10.627145058058378</v>
      </c>
    </row>
    <row r="23" spans="1:24" s="136" customFormat="1" ht="40.5" customHeight="1" x14ac:dyDescent="0.3">
      <c r="A23" s="122"/>
      <c r="B23" s="123" t="s">
        <v>163</v>
      </c>
      <c r="C23" s="124" t="s">
        <v>165</v>
      </c>
      <c r="D23" s="125"/>
      <c r="E23" s="126">
        <f>SUM(F23:H23)</f>
        <v>74664188</v>
      </c>
      <c r="F23" s="127">
        <v>67197769</v>
      </c>
      <c r="G23" s="127"/>
      <c r="H23" s="128">
        <v>7466419</v>
      </c>
      <c r="I23" s="129">
        <f>SUM(J23:L23)</f>
        <v>191894200</v>
      </c>
      <c r="J23" s="130">
        <v>172551600</v>
      </c>
      <c r="K23" s="130"/>
      <c r="L23" s="131">
        <v>19342600</v>
      </c>
      <c r="M23" s="129">
        <f>N23+P23</f>
        <v>17847977.399999999</v>
      </c>
      <c r="N23" s="130">
        <v>15792411.24</v>
      </c>
      <c r="O23" s="130"/>
      <c r="P23" s="131">
        <v>2055566.16</v>
      </c>
      <c r="Q23" s="132">
        <f t="shared" si="12"/>
        <v>23.904334699253674</v>
      </c>
      <c r="R23" s="133">
        <f t="shared" si="13"/>
        <v>23.501392196517713</v>
      </c>
      <c r="S23" s="133"/>
      <c r="T23" s="134">
        <f t="shared" si="14"/>
        <v>27.530817115942728</v>
      </c>
      <c r="U23" s="132">
        <f t="shared" ref="U23" si="15">M23/I23*100</f>
        <v>9.3009467717106613</v>
      </c>
      <c r="V23" s="133">
        <f t="shared" ref="V23" si="16">N23/J23*100</f>
        <v>9.152283282218189</v>
      </c>
      <c r="W23" s="133"/>
      <c r="X23" s="135">
        <f t="shared" ref="X23" si="17">P23/L23*100</f>
        <v>10.627145058058378</v>
      </c>
    </row>
    <row r="24" spans="1:24" s="149" customFormat="1" ht="39" customHeight="1" x14ac:dyDescent="0.3">
      <c r="A24" s="137"/>
      <c r="B24" s="138" t="s">
        <v>166</v>
      </c>
      <c r="C24" s="139" t="s">
        <v>167</v>
      </c>
      <c r="D24" s="140" t="s">
        <v>73</v>
      </c>
      <c r="E24" s="141">
        <f>SUM(E25:E33)</f>
        <v>2912267</v>
      </c>
      <c r="F24" s="142"/>
      <c r="G24" s="142"/>
      <c r="H24" s="143">
        <f>SUM(H25:H33)</f>
        <v>2912267</v>
      </c>
      <c r="I24" s="141">
        <f>SUM(I25:I33)</f>
        <v>42012876</v>
      </c>
      <c r="J24" s="142"/>
      <c r="K24" s="142"/>
      <c r="L24" s="144">
        <f>SUM(L25:L33)</f>
        <v>42012876</v>
      </c>
      <c r="M24" s="141">
        <f>SUM(M25:M33)</f>
        <v>1601797.9600000002</v>
      </c>
      <c r="N24" s="142"/>
      <c r="O24" s="142"/>
      <c r="P24" s="144">
        <f>SUM(P25:P33)</f>
        <v>1601797.9600000002</v>
      </c>
      <c r="Q24" s="145">
        <f>M24/E24*100</f>
        <v>55.001754990184622</v>
      </c>
      <c r="R24" s="146"/>
      <c r="S24" s="146"/>
      <c r="T24" s="147">
        <f t="shared" si="14"/>
        <v>55.001754990184622</v>
      </c>
      <c r="U24" s="145">
        <f>M24/I24*100</f>
        <v>3.812635821456261</v>
      </c>
      <c r="V24" s="146"/>
      <c r="W24" s="146"/>
      <c r="X24" s="148">
        <f t="shared" ref="X24:X40" si="18">P24/L24*100</f>
        <v>3.812635821456261</v>
      </c>
    </row>
    <row r="25" spans="1:24" s="136" customFormat="1" ht="78.75" customHeight="1" x14ac:dyDescent="0.3">
      <c r="A25" s="122"/>
      <c r="B25" s="123"/>
      <c r="C25" s="124" t="s">
        <v>171</v>
      </c>
      <c r="D25" s="125"/>
      <c r="E25" s="126">
        <f>SUM(F25:H25)</f>
        <v>0</v>
      </c>
      <c r="F25" s="127"/>
      <c r="G25" s="127"/>
      <c r="H25" s="128">
        <v>0</v>
      </c>
      <c r="I25" s="129">
        <f>SUM(J25:L25)</f>
        <v>34545814</v>
      </c>
      <c r="J25" s="130"/>
      <c r="K25" s="130"/>
      <c r="L25" s="131">
        <v>34545814</v>
      </c>
      <c r="M25" s="129">
        <f>N25+P25</f>
        <v>0</v>
      </c>
      <c r="N25" s="130"/>
      <c r="O25" s="130"/>
      <c r="P25" s="131">
        <v>0</v>
      </c>
      <c r="Q25" s="132">
        <v>0</v>
      </c>
      <c r="R25" s="133"/>
      <c r="S25" s="133"/>
      <c r="T25" s="134">
        <v>0</v>
      </c>
      <c r="U25" s="132">
        <f>M25/I25*100</f>
        <v>0</v>
      </c>
      <c r="V25" s="133"/>
      <c r="W25" s="133"/>
      <c r="X25" s="135">
        <f>P25/L25*100</f>
        <v>0</v>
      </c>
    </row>
    <row r="26" spans="1:24" s="136" customFormat="1" ht="61.5" customHeight="1" x14ac:dyDescent="0.3">
      <c r="A26" s="122"/>
      <c r="B26" s="123"/>
      <c r="C26" s="124" t="s">
        <v>170</v>
      </c>
      <c r="D26" s="125"/>
      <c r="E26" s="126">
        <f>SUM(F26:H26)</f>
        <v>378047</v>
      </c>
      <c r="F26" s="127"/>
      <c r="G26" s="127"/>
      <c r="H26" s="128">
        <v>378047</v>
      </c>
      <c r="I26" s="129">
        <f>SUM(J26:L26)</f>
        <v>888169</v>
      </c>
      <c r="J26" s="130"/>
      <c r="K26" s="130"/>
      <c r="L26" s="131">
        <v>888169</v>
      </c>
      <c r="M26" s="129">
        <f>N26+P26</f>
        <v>233485.56</v>
      </c>
      <c r="N26" s="130"/>
      <c r="O26" s="130"/>
      <c r="P26" s="131">
        <v>233485.56</v>
      </c>
      <c r="Q26" s="132">
        <f t="shared" si="12"/>
        <v>61.760987390456748</v>
      </c>
      <c r="R26" s="133"/>
      <c r="S26" s="133"/>
      <c r="T26" s="134">
        <f t="shared" si="14"/>
        <v>61.760987390456748</v>
      </c>
      <c r="U26" s="132">
        <f>M26/I26*100</f>
        <v>26.288415830770944</v>
      </c>
      <c r="V26" s="133"/>
      <c r="W26" s="133"/>
      <c r="X26" s="135">
        <f>P26/L26*100</f>
        <v>26.288415830770944</v>
      </c>
    </row>
    <row r="27" spans="1:24" s="136" customFormat="1" ht="61.5" customHeight="1" x14ac:dyDescent="0.3">
      <c r="A27" s="122"/>
      <c r="B27" s="123"/>
      <c r="C27" s="124" t="s">
        <v>168</v>
      </c>
      <c r="D27" s="125"/>
      <c r="E27" s="126">
        <f t="shared" ref="E27:E40" si="19">SUM(F27:H27)</f>
        <v>459848</v>
      </c>
      <c r="F27" s="127"/>
      <c r="G27" s="127"/>
      <c r="H27" s="128">
        <v>459848</v>
      </c>
      <c r="I27" s="129">
        <f t="shared" ref="I27:I40" si="20">SUM(J27:L27)</f>
        <v>459848</v>
      </c>
      <c r="J27" s="130"/>
      <c r="K27" s="130"/>
      <c r="L27" s="131">
        <v>459848</v>
      </c>
      <c r="M27" s="129">
        <f t="shared" ref="M27:M40" si="21">N27+P27</f>
        <v>459848</v>
      </c>
      <c r="N27" s="130"/>
      <c r="O27" s="130"/>
      <c r="P27" s="131">
        <v>459848</v>
      </c>
      <c r="Q27" s="132">
        <f t="shared" si="12"/>
        <v>100</v>
      </c>
      <c r="R27" s="133"/>
      <c r="S27" s="133"/>
      <c r="T27" s="134">
        <f t="shared" si="14"/>
        <v>100</v>
      </c>
      <c r="U27" s="132">
        <f t="shared" ref="U24:U40" si="22">M27/I27*100</f>
        <v>100</v>
      </c>
      <c r="V27" s="133"/>
      <c r="W27" s="133"/>
      <c r="X27" s="135">
        <f t="shared" si="18"/>
        <v>100</v>
      </c>
    </row>
    <row r="28" spans="1:24" s="136" customFormat="1" ht="76.5" customHeight="1" x14ac:dyDescent="0.3">
      <c r="A28" s="122"/>
      <c r="B28" s="123"/>
      <c r="C28" s="124" t="s">
        <v>195</v>
      </c>
      <c r="D28" s="125"/>
      <c r="E28" s="126">
        <f t="shared" si="19"/>
        <v>444872</v>
      </c>
      <c r="F28" s="127"/>
      <c r="G28" s="127"/>
      <c r="H28" s="128">
        <v>444872</v>
      </c>
      <c r="I28" s="129">
        <f t="shared" si="20"/>
        <v>444872</v>
      </c>
      <c r="J28" s="130"/>
      <c r="K28" s="130"/>
      <c r="L28" s="131">
        <v>444872</v>
      </c>
      <c r="M28" s="129">
        <f t="shared" si="21"/>
        <v>444871.6</v>
      </c>
      <c r="N28" s="130"/>
      <c r="O28" s="130"/>
      <c r="P28" s="131">
        <v>444871.6</v>
      </c>
      <c r="Q28" s="132">
        <f t="shared" si="12"/>
        <v>99.999910086496783</v>
      </c>
      <c r="R28" s="133"/>
      <c r="S28" s="133"/>
      <c r="T28" s="134">
        <f t="shared" si="14"/>
        <v>99.999910086496783</v>
      </c>
      <c r="U28" s="132">
        <f t="shared" si="22"/>
        <v>99.999910086496783</v>
      </c>
      <c r="V28" s="133"/>
      <c r="W28" s="133"/>
      <c r="X28" s="135">
        <f t="shared" si="18"/>
        <v>99.999910086496783</v>
      </c>
    </row>
    <row r="29" spans="1:24" s="136" customFormat="1" ht="75" customHeight="1" x14ac:dyDescent="0.3">
      <c r="A29" s="122"/>
      <c r="B29" s="123"/>
      <c r="C29" s="124" t="s">
        <v>196</v>
      </c>
      <c r="D29" s="125"/>
      <c r="E29" s="126">
        <f t="shared" si="19"/>
        <v>463593</v>
      </c>
      <c r="F29" s="127"/>
      <c r="G29" s="127"/>
      <c r="H29" s="128">
        <v>463593</v>
      </c>
      <c r="I29" s="129">
        <f t="shared" si="20"/>
        <v>463593</v>
      </c>
      <c r="J29" s="130"/>
      <c r="K29" s="130"/>
      <c r="L29" s="131">
        <v>463593</v>
      </c>
      <c r="M29" s="129">
        <f t="shared" si="21"/>
        <v>463592.8</v>
      </c>
      <c r="N29" s="130"/>
      <c r="O29" s="130"/>
      <c r="P29" s="131">
        <v>463592.8</v>
      </c>
      <c r="Q29" s="132">
        <f t="shared" si="12"/>
        <v>99.999956858710121</v>
      </c>
      <c r="R29" s="133"/>
      <c r="S29" s="133"/>
      <c r="T29" s="134">
        <f t="shared" si="14"/>
        <v>99.999956858710121</v>
      </c>
      <c r="U29" s="132">
        <f t="shared" si="22"/>
        <v>99.999956858710121</v>
      </c>
      <c r="V29" s="133"/>
      <c r="W29" s="133"/>
      <c r="X29" s="135">
        <f t="shared" si="18"/>
        <v>99.999956858710121</v>
      </c>
    </row>
    <row r="30" spans="1:24" s="136" customFormat="1" ht="83.25" customHeight="1" x14ac:dyDescent="0.3">
      <c r="A30" s="122"/>
      <c r="B30" s="123"/>
      <c r="C30" s="124" t="s">
        <v>169</v>
      </c>
      <c r="D30" s="125"/>
      <c r="E30" s="126">
        <f t="shared" si="19"/>
        <v>685907</v>
      </c>
      <c r="F30" s="127"/>
      <c r="G30" s="127"/>
      <c r="H30" s="128">
        <v>685907</v>
      </c>
      <c r="I30" s="129">
        <f t="shared" si="20"/>
        <v>685907</v>
      </c>
      <c r="J30" s="130"/>
      <c r="K30" s="130"/>
      <c r="L30" s="131">
        <v>685907</v>
      </c>
      <c r="M30" s="129">
        <f t="shared" si="21"/>
        <v>0</v>
      </c>
      <c r="N30" s="130"/>
      <c r="O30" s="130"/>
      <c r="P30" s="131">
        <v>0</v>
      </c>
      <c r="Q30" s="132">
        <v>0</v>
      </c>
      <c r="R30" s="133"/>
      <c r="S30" s="133"/>
      <c r="T30" s="134">
        <v>0</v>
      </c>
      <c r="U30" s="132">
        <f t="shared" si="22"/>
        <v>0</v>
      </c>
      <c r="V30" s="133"/>
      <c r="W30" s="133"/>
      <c r="X30" s="135">
        <f t="shared" si="18"/>
        <v>0</v>
      </c>
    </row>
    <row r="31" spans="1:24" s="136" customFormat="1" ht="83.25" customHeight="1" x14ac:dyDescent="0.3">
      <c r="A31" s="122"/>
      <c r="B31" s="123"/>
      <c r="C31" s="162" t="s">
        <v>185</v>
      </c>
      <c r="D31" s="125"/>
      <c r="E31" s="126">
        <f t="shared" si="19"/>
        <v>480000</v>
      </c>
      <c r="F31" s="127"/>
      <c r="G31" s="127"/>
      <c r="H31" s="163">
        <v>480000</v>
      </c>
      <c r="I31" s="129">
        <f t="shared" si="20"/>
        <v>525040</v>
      </c>
      <c r="J31" s="130"/>
      <c r="K31" s="130"/>
      <c r="L31" s="164">
        <v>525040</v>
      </c>
      <c r="M31" s="129">
        <f t="shared" si="21"/>
        <v>0</v>
      </c>
      <c r="N31" s="130"/>
      <c r="O31" s="130"/>
      <c r="P31" s="131">
        <v>0</v>
      </c>
      <c r="Q31" s="132">
        <v>0</v>
      </c>
      <c r="R31" s="133"/>
      <c r="S31" s="133"/>
      <c r="T31" s="134">
        <v>0</v>
      </c>
      <c r="U31" s="132">
        <f>M31/I31*100</f>
        <v>0</v>
      </c>
      <c r="V31" s="133"/>
      <c r="W31" s="133"/>
      <c r="X31" s="135">
        <f t="shared" ref="X31:X33" si="23">P31/L31*100</f>
        <v>0</v>
      </c>
    </row>
    <row r="32" spans="1:24" s="136" customFormat="1" ht="83.25" customHeight="1" x14ac:dyDescent="0.3">
      <c r="A32" s="122"/>
      <c r="B32" s="123"/>
      <c r="C32" s="162" t="s">
        <v>201</v>
      </c>
      <c r="D32" s="125"/>
      <c r="E32" s="126">
        <f t="shared" si="19"/>
        <v>0</v>
      </c>
      <c r="F32" s="127"/>
      <c r="G32" s="127"/>
      <c r="H32" s="163">
        <v>0</v>
      </c>
      <c r="I32" s="129">
        <f t="shared" si="20"/>
        <v>41334</v>
      </c>
      <c r="J32" s="130"/>
      <c r="K32" s="130"/>
      <c r="L32" s="164">
        <v>41334</v>
      </c>
      <c r="M32" s="129">
        <f t="shared" si="21"/>
        <v>0</v>
      </c>
      <c r="N32" s="130"/>
      <c r="O32" s="130"/>
      <c r="P32" s="131">
        <v>0</v>
      </c>
      <c r="Q32" s="132">
        <v>0</v>
      </c>
      <c r="R32" s="133"/>
      <c r="S32" s="133"/>
      <c r="T32" s="134">
        <v>0</v>
      </c>
      <c r="U32" s="132">
        <f t="shared" ref="U32:U33" si="24">M32/I32*100</f>
        <v>0</v>
      </c>
      <c r="V32" s="133"/>
      <c r="W32" s="133"/>
      <c r="X32" s="135">
        <f t="shared" si="23"/>
        <v>0</v>
      </c>
    </row>
    <row r="33" spans="1:24" s="136" customFormat="1" ht="131.25" customHeight="1" x14ac:dyDescent="0.3">
      <c r="A33" s="122"/>
      <c r="B33" s="123"/>
      <c r="C33" s="368" t="s">
        <v>191</v>
      </c>
      <c r="D33" s="125"/>
      <c r="E33" s="126">
        <f t="shared" si="19"/>
        <v>0</v>
      </c>
      <c r="F33" s="127"/>
      <c r="G33" s="127"/>
      <c r="H33" s="163">
        <v>0</v>
      </c>
      <c r="I33" s="129">
        <f t="shared" si="20"/>
        <v>3958299</v>
      </c>
      <c r="J33" s="130"/>
      <c r="K33" s="130"/>
      <c r="L33" s="164">
        <v>3958299</v>
      </c>
      <c r="M33" s="129">
        <f t="shared" si="21"/>
        <v>0</v>
      </c>
      <c r="N33" s="130"/>
      <c r="O33" s="130"/>
      <c r="P33" s="192">
        <v>0</v>
      </c>
      <c r="Q33" s="132">
        <v>0</v>
      </c>
      <c r="R33" s="133"/>
      <c r="S33" s="133"/>
      <c r="T33" s="134">
        <v>0</v>
      </c>
      <c r="U33" s="132">
        <f t="shared" si="24"/>
        <v>0</v>
      </c>
      <c r="V33" s="133"/>
      <c r="W33" s="133"/>
      <c r="X33" s="135">
        <f t="shared" si="23"/>
        <v>0</v>
      </c>
    </row>
    <row r="34" spans="1:24" s="161" customFormat="1" ht="24" customHeight="1" x14ac:dyDescent="0.35">
      <c r="A34" s="150" t="s">
        <v>193</v>
      </c>
      <c r="B34" s="151" t="s">
        <v>173</v>
      </c>
      <c r="C34" s="209" t="s">
        <v>60</v>
      </c>
      <c r="D34" s="153" t="s">
        <v>73</v>
      </c>
      <c r="E34" s="154">
        <f>E35+E36+E37+E38+E39+E40</f>
        <v>8064747</v>
      </c>
      <c r="F34" s="155"/>
      <c r="G34" s="155"/>
      <c r="H34" s="244">
        <f t="shared" ref="H34:P34" si="25">H35+H36+H37+H38+H39+H40</f>
        <v>8064747</v>
      </c>
      <c r="I34" s="154">
        <f t="shared" si="25"/>
        <v>8064747</v>
      </c>
      <c r="J34" s="155">
        <f t="shared" si="25"/>
        <v>0</v>
      </c>
      <c r="K34" s="155">
        <f t="shared" si="25"/>
        <v>0</v>
      </c>
      <c r="L34" s="304">
        <f t="shared" si="25"/>
        <v>8064747</v>
      </c>
      <c r="M34" s="242">
        <f t="shared" si="25"/>
        <v>3308902.33</v>
      </c>
      <c r="N34" s="243"/>
      <c r="O34" s="243"/>
      <c r="P34" s="304">
        <f t="shared" si="25"/>
        <v>3308902.33</v>
      </c>
      <c r="Q34" s="157">
        <f t="shared" si="12"/>
        <v>41.029214307652801</v>
      </c>
      <c r="R34" s="158"/>
      <c r="S34" s="158"/>
      <c r="T34" s="159">
        <f t="shared" si="14"/>
        <v>41.029214307652801</v>
      </c>
      <c r="U34" s="157">
        <f t="shared" si="22"/>
        <v>41.029214307652801</v>
      </c>
      <c r="V34" s="158"/>
      <c r="W34" s="158"/>
      <c r="X34" s="160">
        <f t="shared" si="18"/>
        <v>41.029214307652801</v>
      </c>
    </row>
    <row r="35" spans="1:24" s="136" customFormat="1" ht="86.25" customHeight="1" x14ac:dyDescent="0.3">
      <c r="A35" s="122"/>
      <c r="B35" s="123"/>
      <c r="C35" s="162" t="s">
        <v>186</v>
      </c>
      <c r="D35" s="125"/>
      <c r="E35" s="126">
        <f t="shared" si="19"/>
        <v>7423689</v>
      </c>
      <c r="F35" s="127"/>
      <c r="G35" s="127"/>
      <c r="H35" s="163">
        <v>7423689</v>
      </c>
      <c r="I35" s="129">
        <f t="shared" si="20"/>
        <v>7423689</v>
      </c>
      <c r="J35" s="130"/>
      <c r="K35" s="130"/>
      <c r="L35" s="164">
        <v>7423689</v>
      </c>
      <c r="M35" s="129">
        <f t="shared" si="21"/>
        <v>3308902.33</v>
      </c>
      <c r="N35" s="130"/>
      <c r="O35" s="130"/>
      <c r="P35" s="164">
        <v>3308902.33</v>
      </c>
      <c r="Q35" s="132">
        <f t="shared" si="12"/>
        <v>44.572211066492684</v>
      </c>
      <c r="R35" s="133"/>
      <c r="S35" s="133"/>
      <c r="T35" s="134">
        <f t="shared" si="14"/>
        <v>44.572211066492684</v>
      </c>
      <c r="U35" s="132">
        <f t="shared" si="22"/>
        <v>44.572211066492684</v>
      </c>
      <c r="V35" s="133"/>
      <c r="W35" s="133"/>
      <c r="X35" s="135">
        <f t="shared" si="18"/>
        <v>44.572211066492684</v>
      </c>
    </row>
    <row r="36" spans="1:24" s="136" customFormat="1" ht="84.75" customHeight="1" x14ac:dyDescent="0.3">
      <c r="A36" s="122"/>
      <c r="B36" s="123"/>
      <c r="C36" s="162" t="s">
        <v>187</v>
      </c>
      <c r="D36" s="125"/>
      <c r="E36" s="126">
        <f t="shared" si="19"/>
        <v>18477</v>
      </c>
      <c r="F36" s="127"/>
      <c r="G36" s="127"/>
      <c r="H36" s="163">
        <v>18477</v>
      </c>
      <c r="I36" s="129">
        <f t="shared" si="20"/>
        <v>18477</v>
      </c>
      <c r="J36" s="130"/>
      <c r="K36" s="130"/>
      <c r="L36" s="164">
        <v>18477</v>
      </c>
      <c r="M36" s="129">
        <f t="shared" si="21"/>
        <v>0</v>
      </c>
      <c r="N36" s="130"/>
      <c r="O36" s="130"/>
      <c r="P36" s="164">
        <v>0</v>
      </c>
      <c r="Q36" s="132">
        <f t="shared" si="12"/>
        <v>0</v>
      </c>
      <c r="R36" s="133"/>
      <c r="S36" s="133"/>
      <c r="T36" s="134">
        <f t="shared" si="14"/>
        <v>0</v>
      </c>
      <c r="U36" s="132">
        <f t="shared" si="22"/>
        <v>0</v>
      </c>
      <c r="V36" s="133"/>
      <c r="W36" s="133"/>
      <c r="X36" s="135">
        <f t="shared" si="18"/>
        <v>0</v>
      </c>
    </row>
    <row r="37" spans="1:24" s="136" customFormat="1" ht="84.75" customHeight="1" thickBot="1" x14ac:dyDescent="0.35">
      <c r="A37" s="165"/>
      <c r="B37" s="166"/>
      <c r="C37" s="167" t="s">
        <v>188</v>
      </c>
      <c r="D37" s="168"/>
      <c r="E37" s="169">
        <f t="shared" si="19"/>
        <v>622581</v>
      </c>
      <c r="F37" s="170"/>
      <c r="G37" s="170"/>
      <c r="H37" s="171">
        <v>622581</v>
      </c>
      <c r="I37" s="222">
        <f t="shared" si="20"/>
        <v>622581</v>
      </c>
      <c r="J37" s="172"/>
      <c r="K37" s="172"/>
      <c r="L37" s="173">
        <v>622581</v>
      </c>
      <c r="M37" s="222">
        <f t="shared" si="21"/>
        <v>0</v>
      </c>
      <c r="N37" s="172"/>
      <c r="O37" s="172"/>
      <c r="P37" s="173">
        <v>0</v>
      </c>
      <c r="Q37" s="174">
        <v>0</v>
      </c>
      <c r="R37" s="175"/>
      <c r="S37" s="175"/>
      <c r="T37" s="176">
        <v>0</v>
      </c>
      <c r="U37" s="174">
        <f t="shared" si="22"/>
        <v>0</v>
      </c>
      <c r="V37" s="175"/>
      <c r="W37" s="175"/>
      <c r="X37" s="177">
        <f t="shared" si="18"/>
        <v>0</v>
      </c>
    </row>
    <row r="38" spans="1:24" s="136" customFormat="1" ht="77.25" hidden="1" customHeight="1" x14ac:dyDescent="0.3">
      <c r="A38" s="369"/>
      <c r="B38" s="370"/>
      <c r="C38" s="371" t="s">
        <v>189</v>
      </c>
      <c r="D38" s="372"/>
      <c r="E38" s="373">
        <f t="shared" si="19"/>
        <v>0</v>
      </c>
      <c r="F38" s="286"/>
      <c r="G38" s="286"/>
      <c r="H38" s="374">
        <v>0</v>
      </c>
      <c r="I38" s="375">
        <f t="shared" si="20"/>
        <v>0</v>
      </c>
      <c r="J38" s="288"/>
      <c r="K38" s="288"/>
      <c r="L38" s="376"/>
      <c r="M38" s="375">
        <f t="shared" si="21"/>
        <v>0</v>
      </c>
      <c r="N38" s="288"/>
      <c r="O38" s="288"/>
      <c r="P38" s="376">
        <v>0</v>
      </c>
      <c r="Q38" s="377">
        <v>0</v>
      </c>
      <c r="R38" s="196"/>
      <c r="S38" s="196"/>
      <c r="T38" s="378">
        <v>0</v>
      </c>
      <c r="U38" s="377" t="e">
        <f t="shared" si="22"/>
        <v>#DIV/0!</v>
      </c>
      <c r="V38" s="196"/>
      <c r="W38" s="196"/>
      <c r="X38" s="197" t="e">
        <f t="shared" si="18"/>
        <v>#DIV/0!</v>
      </c>
    </row>
    <row r="39" spans="1:24" s="136" customFormat="1" ht="77.25" hidden="1" customHeight="1" x14ac:dyDescent="0.3">
      <c r="A39" s="122"/>
      <c r="B39" s="123"/>
      <c r="C39" s="162" t="s">
        <v>189</v>
      </c>
      <c r="D39" s="125"/>
      <c r="E39" s="126">
        <f t="shared" si="19"/>
        <v>0</v>
      </c>
      <c r="F39" s="127"/>
      <c r="G39" s="127"/>
      <c r="H39" s="163">
        <v>0</v>
      </c>
      <c r="I39" s="129">
        <f t="shared" si="20"/>
        <v>0</v>
      </c>
      <c r="J39" s="130"/>
      <c r="K39" s="130"/>
      <c r="L39" s="164"/>
      <c r="M39" s="129">
        <f t="shared" si="21"/>
        <v>0</v>
      </c>
      <c r="N39" s="130"/>
      <c r="O39" s="130"/>
      <c r="P39" s="164">
        <v>0</v>
      </c>
      <c r="Q39" s="132">
        <v>0</v>
      </c>
      <c r="R39" s="133"/>
      <c r="S39" s="133"/>
      <c r="T39" s="134">
        <v>0</v>
      </c>
      <c r="U39" s="132" t="e">
        <f t="shared" si="22"/>
        <v>#DIV/0!</v>
      </c>
      <c r="V39" s="133"/>
      <c r="W39" s="133"/>
      <c r="X39" s="135" t="e">
        <f t="shared" si="18"/>
        <v>#DIV/0!</v>
      </c>
    </row>
    <row r="40" spans="1:24" s="136" customFormat="1" ht="63.75" hidden="1" customHeight="1" x14ac:dyDescent="0.3">
      <c r="A40" s="122"/>
      <c r="B40" s="123"/>
      <c r="C40" s="162" t="s">
        <v>190</v>
      </c>
      <c r="D40" s="125"/>
      <c r="E40" s="126">
        <f t="shared" si="19"/>
        <v>0</v>
      </c>
      <c r="F40" s="127"/>
      <c r="G40" s="127"/>
      <c r="H40" s="163">
        <v>0</v>
      </c>
      <c r="I40" s="129">
        <f t="shared" si="20"/>
        <v>0</v>
      </c>
      <c r="J40" s="130"/>
      <c r="K40" s="130"/>
      <c r="L40" s="164"/>
      <c r="M40" s="129">
        <f t="shared" si="21"/>
        <v>0</v>
      </c>
      <c r="N40" s="130"/>
      <c r="O40" s="130"/>
      <c r="P40" s="164">
        <v>0</v>
      </c>
      <c r="Q40" s="132">
        <v>0</v>
      </c>
      <c r="R40" s="133"/>
      <c r="S40" s="133"/>
      <c r="T40" s="134">
        <v>0</v>
      </c>
      <c r="U40" s="132" t="e">
        <f t="shared" si="22"/>
        <v>#DIV/0!</v>
      </c>
      <c r="V40" s="133"/>
      <c r="W40" s="133"/>
      <c r="X40" s="135" t="e">
        <f t="shared" si="18"/>
        <v>#DIV/0!</v>
      </c>
    </row>
    <row r="41" spans="1:24" s="161" customFormat="1" ht="39" x14ac:dyDescent="0.35">
      <c r="A41" s="207" t="s">
        <v>103</v>
      </c>
      <c r="B41" s="208"/>
      <c r="C41" s="209" t="s">
        <v>98</v>
      </c>
      <c r="D41" s="210" t="s">
        <v>3</v>
      </c>
      <c r="E41" s="211">
        <f t="shared" ref="E41:H41" si="26">SUM(E42:E42)</f>
        <v>16722500</v>
      </c>
      <c r="F41" s="212"/>
      <c r="G41" s="212"/>
      <c r="H41" s="213">
        <f t="shared" si="26"/>
        <v>16722500</v>
      </c>
      <c r="I41" s="211">
        <f>SUM(I42:I42)</f>
        <v>32235000</v>
      </c>
      <c r="J41" s="212"/>
      <c r="K41" s="212"/>
      <c r="L41" s="213">
        <f t="shared" ref="L41:P41" si="27">SUM(L42:L42)</f>
        <v>32235000</v>
      </c>
      <c r="M41" s="211">
        <f t="shared" si="27"/>
        <v>16702757.199999999</v>
      </c>
      <c r="N41" s="212"/>
      <c r="O41" s="212"/>
      <c r="P41" s="213">
        <f t="shared" si="27"/>
        <v>16702757.199999999</v>
      </c>
      <c r="Q41" s="214">
        <f t="shared" si="5"/>
        <v>99.88193870533712</v>
      </c>
      <c r="R41" s="215"/>
      <c r="S41" s="215"/>
      <c r="T41" s="216">
        <f t="shared" ref="T41:T69" si="28">P41/H41*100</f>
        <v>99.88193870533712</v>
      </c>
      <c r="U41" s="217">
        <f t="shared" si="1"/>
        <v>51.815595470761586</v>
      </c>
      <c r="V41" s="215"/>
      <c r="W41" s="215"/>
      <c r="X41" s="216">
        <f t="shared" si="1"/>
        <v>51.815595470761586</v>
      </c>
    </row>
    <row r="42" spans="1:24" s="225" customFormat="1" ht="46.5" customHeight="1" thickBot="1" x14ac:dyDescent="0.3">
      <c r="A42" s="165" t="s">
        <v>104</v>
      </c>
      <c r="B42" s="218" t="s">
        <v>146</v>
      </c>
      <c r="C42" s="219" t="s">
        <v>60</v>
      </c>
      <c r="D42" s="220"/>
      <c r="E42" s="169">
        <f>SUM(F42:H42)</f>
        <v>16722500</v>
      </c>
      <c r="F42" s="170"/>
      <c r="G42" s="170"/>
      <c r="H42" s="221">
        <v>16722500</v>
      </c>
      <c r="I42" s="222">
        <f>SUM(J42:L42)</f>
        <v>32235000</v>
      </c>
      <c r="J42" s="172"/>
      <c r="K42" s="172"/>
      <c r="L42" s="223">
        <v>32235000</v>
      </c>
      <c r="M42" s="222">
        <f>SUM(N42:P42)</f>
        <v>16702757.199999999</v>
      </c>
      <c r="N42" s="172"/>
      <c r="O42" s="172"/>
      <c r="P42" s="223">
        <v>16702757.199999999</v>
      </c>
      <c r="Q42" s="174">
        <f t="shared" si="5"/>
        <v>99.88193870533712</v>
      </c>
      <c r="R42" s="175"/>
      <c r="S42" s="175"/>
      <c r="T42" s="177">
        <f t="shared" si="28"/>
        <v>99.88193870533712</v>
      </c>
      <c r="U42" s="224">
        <f t="shared" si="1"/>
        <v>51.815595470761586</v>
      </c>
      <c r="V42" s="175"/>
      <c r="W42" s="175"/>
      <c r="X42" s="177">
        <f t="shared" si="1"/>
        <v>51.815595470761586</v>
      </c>
    </row>
    <row r="43" spans="1:24" s="161" customFormat="1" ht="58.5" x14ac:dyDescent="0.35">
      <c r="A43" s="178" t="s">
        <v>111</v>
      </c>
      <c r="B43" s="179"/>
      <c r="C43" s="180" t="s">
        <v>117</v>
      </c>
      <c r="D43" s="226" t="s">
        <v>3</v>
      </c>
      <c r="E43" s="227">
        <f>SUM(F43:H43)</f>
        <v>55212452</v>
      </c>
      <c r="F43" s="228">
        <f>F44</f>
        <v>0</v>
      </c>
      <c r="G43" s="228">
        <f t="shared" ref="G43:H43" si="29">G44</f>
        <v>55212452</v>
      </c>
      <c r="H43" s="228">
        <f t="shared" si="29"/>
        <v>0</v>
      </c>
      <c r="I43" s="227">
        <f>SUM(J43:L43)</f>
        <v>90150500</v>
      </c>
      <c r="J43" s="228">
        <f>J44</f>
        <v>0</v>
      </c>
      <c r="K43" s="228">
        <f t="shared" ref="K43:L43" si="30">K44</f>
        <v>90150500</v>
      </c>
      <c r="L43" s="228">
        <f t="shared" si="30"/>
        <v>0</v>
      </c>
      <c r="M43" s="229">
        <f>M44</f>
        <v>54936251</v>
      </c>
      <c r="N43" s="230">
        <f t="shared" ref="N43:P43" si="31">N44</f>
        <v>0</v>
      </c>
      <c r="O43" s="228">
        <f t="shared" si="31"/>
        <v>54936251</v>
      </c>
      <c r="P43" s="231">
        <f t="shared" si="31"/>
        <v>0</v>
      </c>
      <c r="Q43" s="185">
        <f t="shared" si="5"/>
        <v>99.499748716104847</v>
      </c>
      <c r="R43" s="186"/>
      <c r="S43" s="186">
        <f t="shared" ref="S43:S45" si="32">O43/G43*100</f>
        <v>99.499748716104847</v>
      </c>
      <c r="T43" s="188"/>
      <c r="U43" s="185">
        <f t="shared" si="1"/>
        <v>60.938376381717241</v>
      </c>
      <c r="V43" s="186"/>
      <c r="W43" s="186">
        <f t="shared" si="1"/>
        <v>60.938376381717241</v>
      </c>
      <c r="X43" s="188"/>
    </row>
    <row r="44" spans="1:24" s="136" customFormat="1" ht="78.75" customHeight="1" thickBot="1" x14ac:dyDescent="0.35">
      <c r="A44" s="232"/>
      <c r="B44" s="233" t="s">
        <v>147</v>
      </c>
      <c r="C44" s="234" t="s">
        <v>194</v>
      </c>
      <c r="D44" s="235"/>
      <c r="E44" s="236">
        <f>SUM(F44:H44)</f>
        <v>55212452</v>
      </c>
      <c r="F44" s="237"/>
      <c r="G44" s="237">
        <v>55212452</v>
      </c>
      <c r="H44" s="238"/>
      <c r="I44" s="236">
        <f>SUM(J44:L44)</f>
        <v>90150500</v>
      </c>
      <c r="J44" s="237"/>
      <c r="K44" s="237">
        <v>90150500</v>
      </c>
      <c r="L44" s="238"/>
      <c r="M44" s="236">
        <f>SUM(N44:P44)</f>
        <v>54936251</v>
      </c>
      <c r="N44" s="237"/>
      <c r="O44" s="237">
        <v>54936251</v>
      </c>
      <c r="P44" s="238"/>
      <c r="Q44" s="239">
        <f t="shared" ref="Q44" si="33">M44/E44*100</f>
        <v>99.499748716104847</v>
      </c>
      <c r="R44" s="240"/>
      <c r="S44" s="240">
        <f t="shared" ref="S44" si="34">O44/G44*100</f>
        <v>99.499748716104847</v>
      </c>
      <c r="T44" s="241"/>
      <c r="U44" s="239">
        <f t="shared" ref="U44" si="35">M44/I44*100</f>
        <v>60.938376381717241</v>
      </c>
      <c r="V44" s="240"/>
      <c r="W44" s="240">
        <f t="shared" ref="W44" si="36">O44/K44*100</f>
        <v>60.938376381717241</v>
      </c>
      <c r="X44" s="241"/>
    </row>
    <row r="45" spans="1:24" s="161" customFormat="1" ht="58.5" x14ac:dyDescent="0.35">
      <c r="A45" s="207" t="s">
        <v>116</v>
      </c>
      <c r="B45" s="208"/>
      <c r="C45" s="209" t="s">
        <v>118</v>
      </c>
      <c r="D45" s="210" t="s">
        <v>3</v>
      </c>
      <c r="E45" s="242">
        <f t="shared" ref="E45:P45" si="37">E46</f>
        <v>54380000</v>
      </c>
      <c r="F45" s="243">
        <f t="shared" si="37"/>
        <v>29191000</v>
      </c>
      <c r="G45" s="243">
        <f t="shared" si="37"/>
        <v>23912000</v>
      </c>
      <c r="H45" s="244">
        <f t="shared" si="37"/>
        <v>1277000</v>
      </c>
      <c r="I45" s="211">
        <f t="shared" si="37"/>
        <v>108819200</v>
      </c>
      <c r="J45" s="212">
        <f t="shared" si="37"/>
        <v>58446900</v>
      </c>
      <c r="K45" s="212">
        <f t="shared" si="37"/>
        <v>47820200</v>
      </c>
      <c r="L45" s="213">
        <f t="shared" si="37"/>
        <v>2552100</v>
      </c>
      <c r="M45" s="211">
        <f t="shared" si="37"/>
        <v>45140246</v>
      </c>
      <c r="N45" s="212">
        <f t="shared" si="37"/>
        <v>24244872.870000001</v>
      </c>
      <c r="O45" s="212">
        <f t="shared" si="37"/>
        <v>19836714.190000001</v>
      </c>
      <c r="P45" s="213">
        <f t="shared" si="37"/>
        <v>1058658.94</v>
      </c>
      <c r="Q45" s="214">
        <f t="shared" si="5"/>
        <v>83.00891136447224</v>
      </c>
      <c r="R45" s="215">
        <f t="shared" si="5"/>
        <v>83.055985988832177</v>
      </c>
      <c r="S45" s="215">
        <f t="shared" si="32"/>
        <v>82.957152015724333</v>
      </c>
      <c r="T45" s="216">
        <f t="shared" si="28"/>
        <v>82.902031323414249</v>
      </c>
      <c r="U45" s="217">
        <f t="shared" si="1"/>
        <v>41.481876360054109</v>
      </c>
      <c r="V45" s="215">
        <f t="shared" si="1"/>
        <v>41.481879911509424</v>
      </c>
      <c r="W45" s="215">
        <f t="shared" si="1"/>
        <v>41.48187207498087</v>
      </c>
      <c r="X45" s="216">
        <f t="shared" si="1"/>
        <v>41.481875318365262</v>
      </c>
    </row>
    <row r="46" spans="1:24" s="136" customFormat="1" ht="78" customHeight="1" thickBot="1" x14ac:dyDescent="0.35">
      <c r="A46" s="245"/>
      <c r="B46" s="246" t="s">
        <v>162</v>
      </c>
      <c r="C46" s="247" t="s">
        <v>182</v>
      </c>
      <c r="D46" s="248"/>
      <c r="E46" s="249">
        <f>SUM(F46:H46)</f>
        <v>54380000</v>
      </c>
      <c r="F46" s="250">
        <v>29191000</v>
      </c>
      <c r="G46" s="250">
        <v>23912000</v>
      </c>
      <c r="H46" s="251">
        <v>1277000</v>
      </c>
      <c r="I46" s="252">
        <f>SUM(J46:L46)</f>
        <v>108819200</v>
      </c>
      <c r="J46" s="253">
        <v>58446900</v>
      </c>
      <c r="K46" s="253">
        <v>47820200</v>
      </c>
      <c r="L46" s="254">
        <v>2552100</v>
      </c>
      <c r="M46" s="252">
        <f>SUM(N46:P46)</f>
        <v>45140246</v>
      </c>
      <c r="N46" s="253">
        <v>24244872.870000001</v>
      </c>
      <c r="O46" s="253">
        <v>19836714.190000001</v>
      </c>
      <c r="P46" s="254">
        <v>1058658.94</v>
      </c>
      <c r="Q46" s="255">
        <f t="shared" ref="Q46" si="38">M46/E46*100</f>
        <v>83.00891136447224</v>
      </c>
      <c r="R46" s="256">
        <f t="shared" ref="R46" si="39">N46/F46*100</f>
        <v>83.055985988832177</v>
      </c>
      <c r="S46" s="256">
        <f t="shared" ref="S46" si="40">O46/G46*100</f>
        <v>82.957152015724333</v>
      </c>
      <c r="T46" s="257">
        <f t="shared" ref="T46" si="41">P46/H46*100</f>
        <v>82.902031323414249</v>
      </c>
      <c r="U46" s="258">
        <f t="shared" ref="U46" si="42">M46/I46*100</f>
        <v>41.481876360054109</v>
      </c>
      <c r="V46" s="256">
        <f t="shared" ref="V46" si="43">N46/J46*100</f>
        <v>41.481879911509424</v>
      </c>
      <c r="W46" s="256">
        <f t="shared" ref="W46" si="44">O46/K46*100</f>
        <v>41.48187207498087</v>
      </c>
      <c r="X46" s="257">
        <f t="shared" ref="X46" si="45">P46/L46*100</f>
        <v>41.481875318365262</v>
      </c>
    </row>
    <row r="47" spans="1:24" s="38" customFormat="1" ht="37.5" x14ac:dyDescent="0.3">
      <c r="A47" s="78" t="s">
        <v>43</v>
      </c>
      <c r="B47" s="79"/>
      <c r="C47" s="80" t="s">
        <v>99</v>
      </c>
      <c r="D47" s="81" t="s">
        <v>3</v>
      </c>
      <c r="E47" s="82">
        <f t="shared" ref="E47:P47" si="46">E48</f>
        <v>4112200</v>
      </c>
      <c r="F47" s="83">
        <f t="shared" si="46"/>
        <v>4112200</v>
      </c>
      <c r="G47" s="83"/>
      <c r="H47" s="103">
        <f t="shared" si="46"/>
        <v>0</v>
      </c>
      <c r="I47" s="82">
        <f t="shared" si="46"/>
        <v>4535850</v>
      </c>
      <c r="J47" s="83">
        <f t="shared" si="46"/>
        <v>4112200</v>
      </c>
      <c r="K47" s="83"/>
      <c r="L47" s="103">
        <f t="shared" si="46"/>
        <v>423650</v>
      </c>
      <c r="M47" s="82">
        <f t="shared" si="46"/>
        <v>2257093.69</v>
      </c>
      <c r="N47" s="83">
        <f t="shared" si="46"/>
        <v>2257093.69</v>
      </c>
      <c r="O47" s="83"/>
      <c r="P47" s="84">
        <f t="shared" si="46"/>
        <v>0</v>
      </c>
      <c r="Q47" s="85">
        <f>Q48</f>
        <v>54.887741111813625</v>
      </c>
      <c r="R47" s="86">
        <f t="shared" ref="R47:T47" si="47">R48</f>
        <v>54.887741111813625</v>
      </c>
      <c r="S47" s="86">
        <f t="shared" si="47"/>
        <v>0</v>
      </c>
      <c r="T47" s="87">
        <f t="shared" si="47"/>
        <v>0</v>
      </c>
      <c r="U47" s="99">
        <f t="shared" si="1"/>
        <v>49.76120660956601</v>
      </c>
      <c r="V47" s="100">
        <f t="shared" si="1"/>
        <v>54.887741111813625</v>
      </c>
      <c r="W47" s="100"/>
      <c r="X47" s="101">
        <f t="shared" si="1"/>
        <v>0</v>
      </c>
    </row>
    <row r="48" spans="1:24" s="161" customFormat="1" ht="39" x14ac:dyDescent="0.35">
      <c r="A48" s="150" t="s">
        <v>50</v>
      </c>
      <c r="B48" s="259"/>
      <c r="C48" s="152" t="s">
        <v>130</v>
      </c>
      <c r="D48" s="260"/>
      <c r="E48" s="154">
        <f>E49+E50</f>
        <v>4112200</v>
      </c>
      <c r="F48" s="155">
        <f t="shared" ref="F48:H48" si="48">F49+F50</f>
        <v>4112200</v>
      </c>
      <c r="G48" s="155"/>
      <c r="H48" s="156">
        <f t="shared" si="48"/>
        <v>0</v>
      </c>
      <c r="I48" s="261">
        <f>I49+I50</f>
        <v>4535850</v>
      </c>
      <c r="J48" s="262">
        <f t="shared" ref="J48:L48" si="49">J49+J50</f>
        <v>4112200</v>
      </c>
      <c r="K48" s="262"/>
      <c r="L48" s="263">
        <f t="shared" si="49"/>
        <v>423650</v>
      </c>
      <c r="M48" s="261">
        <f>M49+M50</f>
        <v>2257093.69</v>
      </c>
      <c r="N48" s="262">
        <f t="shared" ref="N48:P48" si="50">N49+N50</f>
        <v>2257093.69</v>
      </c>
      <c r="O48" s="262"/>
      <c r="P48" s="264">
        <f t="shared" si="50"/>
        <v>0</v>
      </c>
      <c r="Q48" s="214">
        <f>M48/E48*100</f>
        <v>54.887741111813625</v>
      </c>
      <c r="R48" s="215">
        <f t="shared" ref="R48" si="51">N48/F48*100</f>
        <v>54.887741111813625</v>
      </c>
      <c r="S48" s="215"/>
      <c r="T48" s="216"/>
      <c r="U48" s="157">
        <f>M48/I48*100</f>
        <v>49.76120660956601</v>
      </c>
      <c r="V48" s="158">
        <f t="shared" si="1"/>
        <v>54.887741111813625</v>
      </c>
      <c r="W48" s="158"/>
      <c r="X48" s="160">
        <f t="shared" si="1"/>
        <v>0</v>
      </c>
    </row>
    <row r="49" spans="1:24" s="149" customFormat="1" ht="153" customHeight="1" x14ac:dyDescent="0.3">
      <c r="A49" s="265"/>
      <c r="B49" s="266" t="s">
        <v>148</v>
      </c>
      <c r="C49" s="267" t="s">
        <v>200</v>
      </c>
      <c r="D49" s="268"/>
      <c r="E49" s="126">
        <f t="shared" ref="E49:E50" si="52">F49+G49+H49</f>
        <v>4112200</v>
      </c>
      <c r="F49" s="127">
        <v>4112200</v>
      </c>
      <c r="G49" s="127"/>
      <c r="H49" s="192">
        <v>0</v>
      </c>
      <c r="I49" s="269">
        <f t="shared" ref="I49:I50" si="53">SUM(J49:L49)</f>
        <v>4112200</v>
      </c>
      <c r="J49" s="130">
        <v>4112200</v>
      </c>
      <c r="K49" s="130"/>
      <c r="L49" s="192"/>
      <c r="M49" s="126">
        <f t="shared" ref="M49:M50" si="54">N49+O49+P49</f>
        <v>2257093.69</v>
      </c>
      <c r="N49" s="269">
        <v>2257093.69</v>
      </c>
      <c r="O49" s="130"/>
      <c r="P49" s="131">
        <v>0</v>
      </c>
      <c r="Q49" s="132">
        <f>M49/E49*100</f>
        <v>54.887741111813625</v>
      </c>
      <c r="R49" s="133">
        <f>N49/F49*100</f>
        <v>54.887741111813625</v>
      </c>
      <c r="S49" s="133"/>
      <c r="T49" s="135">
        <v>0</v>
      </c>
      <c r="U49" s="132">
        <f t="shared" ref="U49" si="55">M49/I49*100</f>
        <v>54.887741111813625</v>
      </c>
      <c r="V49" s="133">
        <f t="shared" ref="V49" si="56">N49/J49*100</f>
        <v>54.887741111813625</v>
      </c>
      <c r="W49" s="133"/>
      <c r="X49" s="135"/>
    </row>
    <row r="50" spans="1:24" s="225" customFormat="1" ht="37.5" customHeight="1" thickBot="1" x14ac:dyDescent="0.3">
      <c r="A50" s="245"/>
      <c r="B50" s="270" t="s">
        <v>199</v>
      </c>
      <c r="C50" s="271" t="s">
        <v>124</v>
      </c>
      <c r="D50" s="272"/>
      <c r="E50" s="126">
        <f t="shared" si="52"/>
        <v>0</v>
      </c>
      <c r="F50" s="273"/>
      <c r="G50" s="273"/>
      <c r="H50" s="254">
        <v>0</v>
      </c>
      <c r="I50" s="269">
        <f t="shared" si="53"/>
        <v>423650</v>
      </c>
      <c r="J50" s="274"/>
      <c r="K50" s="274"/>
      <c r="L50" s="254">
        <v>423650</v>
      </c>
      <c r="M50" s="126">
        <f t="shared" si="54"/>
        <v>0</v>
      </c>
      <c r="N50" s="275"/>
      <c r="O50" s="274"/>
      <c r="P50" s="274">
        <v>0</v>
      </c>
      <c r="Q50" s="255">
        <v>0</v>
      </c>
      <c r="R50" s="256"/>
      <c r="S50" s="256"/>
      <c r="T50" s="257">
        <v>0</v>
      </c>
      <c r="U50" s="239">
        <f>M50/I50*100</f>
        <v>0</v>
      </c>
      <c r="V50" s="240"/>
      <c r="W50" s="240"/>
      <c r="X50" s="241">
        <f>P50/L50*100</f>
        <v>0</v>
      </c>
    </row>
    <row r="51" spans="1:24" s="38" customFormat="1" ht="37.5" x14ac:dyDescent="0.3">
      <c r="A51" s="78" t="s">
        <v>44</v>
      </c>
      <c r="B51" s="79"/>
      <c r="C51" s="80" t="s">
        <v>100</v>
      </c>
      <c r="D51" s="114" t="s">
        <v>123</v>
      </c>
      <c r="E51" s="189">
        <f t="shared" ref="E51:P51" si="57">E52</f>
        <v>22794484</v>
      </c>
      <c r="F51" s="84">
        <f t="shared" si="57"/>
        <v>19916729</v>
      </c>
      <c r="G51" s="84"/>
      <c r="H51" s="103">
        <f t="shared" si="57"/>
        <v>2877755</v>
      </c>
      <c r="I51" s="115">
        <f t="shared" si="57"/>
        <v>56771752</v>
      </c>
      <c r="J51" s="84">
        <f t="shared" si="57"/>
        <v>50169704</v>
      </c>
      <c r="K51" s="84"/>
      <c r="L51" s="103">
        <f t="shared" si="57"/>
        <v>6602048</v>
      </c>
      <c r="M51" s="115">
        <f t="shared" si="57"/>
        <v>8626001.4800000004</v>
      </c>
      <c r="N51" s="84">
        <f t="shared" si="57"/>
        <v>6731288</v>
      </c>
      <c r="O51" s="84"/>
      <c r="P51" s="84">
        <f t="shared" si="57"/>
        <v>1894713.48</v>
      </c>
      <c r="Q51" s="85">
        <f t="shared" si="5"/>
        <v>37.842495052750486</v>
      </c>
      <c r="R51" s="86">
        <f t="shared" si="5"/>
        <v>33.797156149486192</v>
      </c>
      <c r="S51" s="86"/>
      <c r="T51" s="87">
        <f t="shared" ref="T51:T52" si="58">P51/H51*100</f>
        <v>65.839985683284368</v>
      </c>
      <c r="U51" s="96">
        <f t="shared" si="1"/>
        <v>15.194178752841731</v>
      </c>
      <c r="V51" s="94">
        <f t="shared" si="1"/>
        <v>13.417037501357393</v>
      </c>
      <c r="W51" s="94"/>
      <c r="X51" s="95">
        <f t="shared" si="1"/>
        <v>28.698874652229129</v>
      </c>
    </row>
    <row r="52" spans="1:24" s="161" customFormat="1" ht="39" x14ac:dyDescent="0.35">
      <c r="A52" s="276" t="s">
        <v>128</v>
      </c>
      <c r="B52" s="208"/>
      <c r="C52" s="209" t="s">
        <v>127</v>
      </c>
      <c r="D52" s="277"/>
      <c r="E52" s="278">
        <f>E55+E53+E54+E56</f>
        <v>22794484</v>
      </c>
      <c r="F52" s="264">
        <f>F55+F53+F54+F56</f>
        <v>19916729</v>
      </c>
      <c r="G52" s="264"/>
      <c r="H52" s="263">
        <f>H55+H53+H54+H56</f>
        <v>2877755</v>
      </c>
      <c r="I52" s="279">
        <f>I55+I53+I54+I56</f>
        <v>56771752</v>
      </c>
      <c r="J52" s="264">
        <f>J55+J53+J54+J56</f>
        <v>50169704</v>
      </c>
      <c r="K52" s="264"/>
      <c r="L52" s="263">
        <f>L55+L53+L54+L56</f>
        <v>6602048</v>
      </c>
      <c r="M52" s="279">
        <f>M55+M53+M54+M56</f>
        <v>8626001.4800000004</v>
      </c>
      <c r="N52" s="264">
        <f>N55+N53+N54+N56</f>
        <v>6731288</v>
      </c>
      <c r="O52" s="264"/>
      <c r="P52" s="264">
        <f>P55+P53+P54+P56</f>
        <v>1894713.48</v>
      </c>
      <c r="Q52" s="157">
        <f t="shared" ref="Q52:Q53" si="59">M52/E52*100</f>
        <v>37.842495052750486</v>
      </c>
      <c r="R52" s="158">
        <f t="shared" ref="R52" si="60">N52/F52*100</f>
        <v>33.797156149486192</v>
      </c>
      <c r="S52" s="158"/>
      <c r="T52" s="280">
        <f t="shared" si="58"/>
        <v>65.839985683284368</v>
      </c>
      <c r="U52" s="217">
        <f t="shared" ref="U52" si="61">M52/I52*100</f>
        <v>15.194178752841731</v>
      </c>
      <c r="V52" s="215">
        <f t="shared" ref="V52" si="62">N52/J52*100</f>
        <v>13.417037501357393</v>
      </c>
      <c r="W52" s="215"/>
      <c r="X52" s="216">
        <f t="shared" ref="X52" si="63">P52/L52*100</f>
        <v>28.698874652229129</v>
      </c>
    </row>
    <row r="53" spans="1:24" s="206" customFormat="1" ht="43.5" customHeight="1" x14ac:dyDescent="0.25">
      <c r="A53" s="281"/>
      <c r="B53" s="265" t="s">
        <v>149</v>
      </c>
      <c r="C53" s="162" t="s">
        <v>120</v>
      </c>
      <c r="D53" s="277"/>
      <c r="E53" s="282">
        <f t="shared" ref="E53:E56" si="64">SUM(F53:H53)</f>
        <v>2877755</v>
      </c>
      <c r="F53" s="127">
        <v>0</v>
      </c>
      <c r="G53" s="127"/>
      <c r="H53" s="128">
        <v>2877755</v>
      </c>
      <c r="I53" s="129">
        <f t="shared" ref="I53:I56" si="65">SUM(J53:L53)</f>
        <v>6602048</v>
      </c>
      <c r="J53" s="130">
        <v>0</v>
      </c>
      <c r="K53" s="130"/>
      <c r="L53" s="192">
        <v>6602048</v>
      </c>
      <c r="M53" s="129">
        <f>SUM(N53:P53)</f>
        <v>1894713.48</v>
      </c>
      <c r="N53" s="130">
        <v>0</v>
      </c>
      <c r="O53" s="130"/>
      <c r="P53" s="131">
        <v>1894713.48</v>
      </c>
      <c r="Q53" s="132">
        <f t="shared" si="59"/>
        <v>65.839985683284368</v>
      </c>
      <c r="R53" s="133"/>
      <c r="S53" s="133"/>
      <c r="T53" s="257">
        <f t="shared" ref="T53" si="66">P53/H53*100</f>
        <v>65.839985683284368</v>
      </c>
      <c r="U53" s="283">
        <f t="shared" si="1"/>
        <v>28.698874652229129</v>
      </c>
      <c r="V53" s="133"/>
      <c r="W53" s="133"/>
      <c r="X53" s="135">
        <f t="shared" si="1"/>
        <v>28.698874652229129</v>
      </c>
    </row>
    <row r="54" spans="1:24" s="149" customFormat="1" ht="92.25" customHeight="1" x14ac:dyDescent="0.3">
      <c r="A54" s="281"/>
      <c r="B54" s="284" t="s">
        <v>150</v>
      </c>
      <c r="C54" s="285" t="s">
        <v>121</v>
      </c>
      <c r="D54" s="277"/>
      <c r="E54" s="282">
        <f t="shared" si="64"/>
        <v>2706544</v>
      </c>
      <c r="F54" s="286">
        <v>2706544</v>
      </c>
      <c r="G54" s="286"/>
      <c r="H54" s="287">
        <v>0</v>
      </c>
      <c r="I54" s="129">
        <f t="shared" si="65"/>
        <v>18033953</v>
      </c>
      <c r="J54" s="288">
        <v>18033953</v>
      </c>
      <c r="K54" s="288"/>
      <c r="L54" s="289">
        <v>0</v>
      </c>
      <c r="M54" s="129">
        <f>SUM(N54:P54)</f>
        <v>2492437.5</v>
      </c>
      <c r="N54" s="288">
        <v>2492437.5</v>
      </c>
      <c r="O54" s="288"/>
      <c r="P54" s="290">
        <v>0</v>
      </c>
      <c r="Q54" s="132">
        <f t="shared" ref="Q54:R56" si="67">M54/E54*100</f>
        <v>92.089302815694111</v>
      </c>
      <c r="R54" s="133">
        <f t="shared" si="67"/>
        <v>92.089302815694111</v>
      </c>
      <c r="S54" s="133"/>
      <c r="T54" s="135"/>
      <c r="U54" s="291">
        <f>M54/I54*100</f>
        <v>13.820805122426568</v>
      </c>
      <c r="V54" s="196">
        <f t="shared" si="1"/>
        <v>13.820805122426568</v>
      </c>
      <c r="W54" s="196"/>
      <c r="X54" s="197"/>
    </row>
    <row r="55" spans="1:24" s="149" customFormat="1" ht="63.75" customHeight="1" x14ac:dyDescent="0.3">
      <c r="A55" s="281"/>
      <c r="B55" s="266" t="s">
        <v>151</v>
      </c>
      <c r="C55" s="124" t="s">
        <v>183</v>
      </c>
      <c r="D55" s="277"/>
      <c r="E55" s="282">
        <f>SUM(F55:H55)</f>
        <v>16308000</v>
      </c>
      <c r="F55" s="127">
        <v>16308000</v>
      </c>
      <c r="G55" s="127"/>
      <c r="H55" s="128">
        <v>0</v>
      </c>
      <c r="I55" s="129">
        <f>SUM(J55:L55)</f>
        <v>26124400</v>
      </c>
      <c r="J55" s="130">
        <v>26124400</v>
      </c>
      <c r="K55" s="130"/>
      <c r="L55" s="192">
        <v>0</v>
      </c>
      <c r="M55" s="129">
        <f>SUM(N55:P55)</f>
        <v>3408038</v>
      </c>
      <c r="N55" s="130">
        <v>3408038</v>
      </c>
      <c r="O55" s="130"/>
      <c r="P55" s="131">
        <v>0</v>
      </c>
      <c r="Q55" s="132">
        <f t="shared" si="67"/>
        <v>20.897951925435368</v>
      </c>
      <c r="R55" s="133">
        <f t="shared" si="67"/>
        <v>20.897951925435368</v>
      </c>
      <c r="S55" s="133"/>
      <c r="T55" s="135"/>
      <c r="U55" s="283">
        <f>M55/I55*100</f>
        <v>13.045421138858693</v>
      </c>
      <c r="V55" s="133">
        <f>N55/J55*100</f>
        <v>13.045421138858693</v>
      </c>
      <c r="W55" s="133"/>
      <c r="X55" s="135"/>
    </row>
    <row r="56" spans="1:24" s="149" customFormat="1" ht="46.5" customHeight="1" thickBot="1" x14ac:dyDescent="0.35">
      <c r="A56" s="245"/>
      <c r="B56" s="233" t="s">
        <v>152</v>
      </c>
      <c r="C56" s="234" t="s">
        <v>122</v>
      </c>
      <c r="D56" s="292"/>
      <c r="E56" s="293">
        <f t="shared" si="64"/>
        <v>902185</v>
      </c>
      <c r="F56" s="250">
        <v>902185</v>
      </c>
      <c r="G56" s="250"/>
      <c r="H56" s="251">
        <v>0</v>
      </c>
      <c r="I56" s="294">
        <f t="shared" si="65"/>
        <v>6011351</v>
      </c>
      <c r="J56" s="253">
        <v>6011351</v>
      </c>
      <c r="K56" s="253"/>
      <c r="L56" s="254">
        <v>0</v>
      </c>
      <c r="M56" s="252">
        <f>SUM(N56:P56)</f>
        <v>830812.5</v>
      </c>
      <c r="N56" s="253">
        <v>830812.5</v>
      </c>
      <c r="O56" s="253"/>
      <c r="P56" s="274">
        <v>0</v>
      </c>
      <c r="Q56" s="204">
        <f t="shared" si="67"/>
        <v>92.088928545697385</v>
      </c>
      <c r="R56" s="193">
        <f t="shared" si="67"/>
        <v>92.088928545697385</v>
      </c>
      <c r="S56" s="193"/>
      <c r="T56" s="205"/>
      <c r="U56" s="291">
        <f>M56/I56*100</f>
        <v>13.820728485160824</v>
      </c>
      <c r="V56" s="256">
        <f t="shared" si="1"/>
        <v>13.820728485160824</v>
      </c>
      <c r="W56" s="256"/>
      <c r="X56" s="257"/>
    </row>
    <row r="57" spans="1:24" s="38" customFormat="1" x14ac:dyDescent="0.3">
      <c r="A57" s="78" t="s">
        <v>45</v>
      </c>
      <c r="B57" s="116"/>
      <c r="C57" s="80" t="s">
        <v>23</v>
      </c>
      <c r="D57" s="81"/>
      <c r="E57" s="115">
        <f>E58+E64</f>
        <v>34042288</v>
      </c>
      <c r="F57" s="84">
        <f>F58+F64</f>
        <v>1547000</v>
      </c>
      <c r="G57" s="84"/>
      <c r="H57" s="103">
        <f>H58+H64</f>
        <v>32495288</v>
      </c>
      <c r="I57" s="115">
        <f>I58+I64</f>
        <v>67689910</v>
      </c>
      <c r="J57" s="84">
        <f>J58+J64</f>
        <v>4660300</v>
      </c>
      <c r="K57" s="84"/>
      <c r="L57" s="103">
        <f>L58+L64</f>
        <v>63029610</v>
      </c>
      <c r="M57" s="115">
        <f>M58+M64</f>
        <v>28636543.670000002</v>
      </c>
      <c r="N57" s="84">
        <f>N58+N64</f>
        <v>1544142.86</v>
      </c>
      <c r="O57" s="84"/>
      <c r="P57" s="103">
        <f>P58+P64</f>
        <v>27092400.810000002</v>
      </c>
      <c r="Q57" s="85">
        <f t="shared" ref="Q57" si="68">M57/E57*100</f>
        <v>84.120502329338152</v>
      </c>
      <c r="R57" s="86">
        <f t="shared" ref="R57" si="69">N57/F57*100</f>
        <v>99.815310924369754</v>
      </c>
      <c r="S57" s="86"/>
      <c r="T57" s="87">
        <f t="shared" ref="T57" si="70">P57/H57*100</f>
        <v>83.373321110433011</v>
      </c>
      <c r="U57" s="97">
        <f>M57/I57*100</f>
        <v>42.305483446498897</v>
      </c>
      <c r="V57" s="86">
        <f>N57/J57*100</f>
        <v>33.133979786709013</v>
      </c>
      <c r="W57" s="86"/>
      <c r="X57" s="87">
        <f>P57/L57*100</f>
        <v>42.983608513522462</v>
      </c>
    </row>
    <row r="58" spans="1:24" s="161" customFormat="1" ht="39" x14ac:dyDescent="0.35">
      <c r="A58" s="207" t="s">
        <v>46</v>
      </c>
      <c r="B58" s="295"/>
      <c r="C58" s="209" t="s">
        <v>127</v>
      </c>
      <c r="D58" s="296" t="s">
        <v>3</v>
      </c>
      <c r="E58" s="242">
        <f>F58+G58+H58</f>
        <v>34008288</v>
      </c>
      <c r="F58" s="243">
        <f>F59+F63+F62+F61+F60</f>
        <v>1547000</v>
      </c>
      <c r="G58" s="243"/>
      <c r="H58" s="243">
        <f>H59+H63+H62+H61+H60</f>
        <v>32461288</v>
      </c>
      <c r="I58" s="242">
        <f>J58+K58+L58</f>
        <v>67621910</v>
      </c>
      <c r="J58" s="243">
        <f>J59+J63+J62+J61+J60</f>
        <v>4660300</v>
      </c>
      <c r="K58" s="243"/>
      <c r="L58" s="243">
        <f>L59+L63+L62+L61+L60</f>
        <v>62961610</v>
      </c>
      <c r="M58" s="242">
        <f>N58+O58+P58</f>
        <v>28606543.670000002</v>
      </c>
      <c r="N58" s="243">
        <f>N59+N63+N62+N61+N60</f>
        <v>1544142.86</v>
      </c>
      <c r="O58" s="243"/>
      <c r="P58" s="243">
        <f>P59+P63+P62+P61+P60</f>
        <v>27062400.810000002</v>
      </c>
      <c r="Q58" s="214">
        <f t="shared" si="5"/>
        <v>84.116388540346406</v>
      </c>
      <c r="R58" s="215">
        <f t="shared" si="5"/>
        <v>99.815310924369754</v>
      </c>
      <c r="S58" s="215"/>
      <c r="T58" s="216">
        <f t="shared" si="28"/>
        <v>83.368228672873371</v>
      </c>
      <c r="U58" s="214">
        <f>M58/I58*100</f>
        <v>42.303661150653689</v>
      </c>
      <c r="V58" s="215">
        <f t="shared" ref="V58:X58" si="71">N58/J58*100</f>
        <v>33.133979786709013</v>
      </c>
      <c r="W58" s="215"/>
      <c r="X58" s="216">
        <f t="shared" si="71"/>
        <v>42.982383725575005</v>
      </c>
    </row>
    <row r="59" spans="1:24" s="149" customFormat="1" ht="38.25" customHeight="1" x14ac:dyDescent="0.3">
      <c r="A59" s="200"/>
      <c r="B59" s="297" t="s">
        <v>153</v>
      </c>
      <c r="C59" s="298" t="s">
        <v>19</v>
      </c>
      <c r="D59" s="299"/>
      <c r="E59" s="126">
        <f t="shared" ref="E59:E61" si="72">F59+G59+H59</f>
        <v>21482129</v>
      </c>
      <c r="F59" s="127">
        <v>0</v>
      </c>
      <c r="G59" s="127"/>
      <c r="H59" s="192">
        <v>21482129</v>
      </c>
      <c r="I59" s="300">
        <f>SUM(J59:L59)</f>
        <v>43772551</v>
      </c>
      <c r="J59" s="194">
        <v>0</v>
      </c>
      <c r="K59" s="194"/>
      <c r="L59" s="134">
        <v>43772551</v>
      </c>
      <c r="M59" s="126">
        <f t="shared" ref="M59:M61" si="73">N59+O59+P59</f>
        <v>17610481.609999999</v>
      </c>
      <c r="N59" s="300">
        <v>0</v>
      </c>
      <c r="O59" s="194"/>
      <c r="P59" s="301">
        <v>17610481.609999999</v>
      </c>
      <c r="Q59" s="132">
        <f t="shared" ref="Q59:Q62" si="74">M59/E59*100</f>
        <v>81.977357132526294</v>
      </c>
      <c r="R59" s="133"/>
      <c r="S59" s="133"/>
      <c r="T59" s="135">
        <f t="shared" ref="T59:T65" si="75">P59/H59*100</f>
        <v>81.977357132526294</v>
      </c>
      <c r="U59" s="132">
        <f t="shared" ref="U59:U65" si="76">M59/I59*100</f>
        <v>40.231791859697644</v>
      </c>
      <c r="V59" s="133"/>
      <c r="W59" s="133"/>
      <c r="X59" s="135">
        <f t="shared" ref="X59:X65" si="77">P59/L59*100</f>
        <v>40.231791859697644</v>
      </c>
    </row>
    <row r="60" spans="1:24" s="206" customFormat="1" ht="37.5" customHeight="1" x14ac:dyDescent="0.25">
      <c r="A60" s="122"/>
      <c r="B60" s="122" t="s">
        <v>157</v>
      </c>
      <c r="C60" s="302" t="s">
        <v>126</v>
      </c>
      <c r="D60" s="303"/>
      <c r="E60" s="126">
        <f>F60+G60+H60</f>
        <v>9416600</v>
      </c>
      <c r="F60" s="127">
        <v>0</v>
      </c>
      <c r="G60" s="127"/>
      <c r="H60" s="192">
        <v>9416600</v>
      </c>
      <c r="I60" s="269">
        <f>SUM(J60:L60)</f>
        <v>17480100</v>
      </c>
      <c r="J60" s="130">
        <v>0</v>
      </c>
      <c r="K60" s="130"/>
      <c r="L60" s="134">
        <v>17480100</v>
      </c>
      <c r="M60" s="126">
        <f>N60+O60+P60</f>
        <v>8388290.2400000002</v>
      </c>
      <c r="N60" s="269">
        <v>0</v>
      </c>
      <c r="O60" s="130"/>
      <c r="P60" s="131">
        <v>8388290.2400000002</v>
      </c>
      <c r="Q60" s="132">
        <f>M60/E60*100</f>
        <v>89.079819042966676</v>
      </c>
      <c r="R60" s="133"/>
      <c r="S60" s="133"/>
      <c r="T60" s="135">
        <f>P60/H60*100</f>
        <v>89.079819042966676</v>
      </c>
      <c r="U60" s="132">
        <f>M60/I60*100</f>
        <v>47.987655905858659</v>
      </c>
      <c r="V60" s="133"/>
      <c r="W60" s="133"/>
      <c r="X60" s="135">
        <f>P60/L60*100</f>
        <v>47.987655905858659</v>
      </c>
    </row>
    <row r="61" spans="1:24" s="206" customFormat="1" ht="40.5" customHeight="1" x14ac:dyDescent="0.25">
      <c r="A61" s="200"/>
      <c r="B61" s="200" t="s">
        <v>155</v>
      </c>
      <c r="C61" s="302" t="s">
        <v>184</v>
      </c>
      <c r="D61" s="299"/>
      <c r="E61" s="126">
        <f t="shared" si="72"/>
        <v>1410000</v>
      </c>
      <c r="F61" s="130">
        <v>1410000</v>
      </c>
      <c r="G61" s="127"/>
      <c r="H61" s="192">
        <v>0</v>
      </c>
      <c r="I61" s="129">
        <f t="shared" ref="I61" si="78">SUM(J61:L61)</f>
        <v>4523300</v>
      </c>
      <c r="J61" s="133">
        <v>4523300</v>
      </c>
      <c r="K61" s="130"/>
      <c r="L61" s="134">
        <v>0</v>
      </c>
      <c r="M61" s="126">
        <f t="shared" si="73"/>
        <v>1407142.86</v>
      </c>
      <c r="N61" s="130">
        <v>1407142.86</v>
      </c>
      <c r="O61" s="130"/>
      <c r="P61" s="192"/>
      <c r="Q61" s="132">
        <f t="shared" si="74"/>
        <v>99.797365957446814</v>
      </c>
      <c r="R61" s="133">
        <f t="shared" ref="R61:R62" si="79">N61/F61*100</f>
        <v>99.797365957446814</v>
      </c>
      <c r="S61" s="133"/>
      <c r="T61" s="135"/>
      <c r="U61" s="132">
        <f t="shared" si="76"/>
        <v>31.108767050604651</v>
      </c>
      <c r="V61" s="133">
        <f t="shared" ref="V61" si="80">N61/J61*100</f>
        <v>31.108767050604651</v>
      </c>
      <c r="W61" s="133"/>
      <c r="X61" s="135"/>
    </row>
    <row r="62" spans="1:24" s="149" customFormat="1" ht="64.5" customHeight="1" x14ac:dyDescent="0.3">
      <c r="A62" s="200"/>
      <c r="B62" s="297" t="s">
        <v>156</v>
      </c>
      <c r="C62" s="298" t="s">
        <v>125</v>
      </c>
      <c r="D62" s="299"/>
      <c r="E62" s="126">
        <f>F62+G62+H62</f>
        <v>137000</v>
      </c>
      <c r="F62" s="130">
        <v>137000</v>
      </c>
      <c r="G62" s="127"/>
      <c r="H62" s="192">
        <v>0</v>
      </c>
      <c r="I62" s="300">
        <f>SUM(J62:L62)</f>
        <v>137000</v>
      </c>
      <c r="J62" s="133">
        <v>137000</v>
      </c>
      <c r="K62" s="194"/>
      <c r="L62" s="134">
        <v>0</v>
      </c>
      <c r="M62" s="126">
        <f>N62+O62+P62</f>
        <v>137000</v>
      </c>
      <c r="N62" s="300">
        <v>137000</v>
      </c>
      <c r="O62" s="194"/>
      <c r="P62" s="301"/>
      <c r="Q62" s="132">
        <f t="shared" si="74"/>
        <v>100</v>
      </c>
      <c r="R62" s="133">
        <f t="shared" si="79"/>
        <v>100</v>
      </c>
      <c r="S62" s="133"/>
      <c r="T62" s="135"/>
      <c r="U62" s="132">
        <f>M62/I62*100</f>
        <v>100</v>
      </c>
      <c r="V62" s="133">
        <f>N62/J62*100</f>
        <v>100</v>
      </c>
      <c r="W62" s="133"/>
      <c r="X62" s="135"/>
    </row>
    <row r="63" spans="1:24" s="206" customFormat="1" ht="36" customHeight="1" x14ac:dyDescent="0.25">
      <c r="A63" s="265"/>
      <c r="B63" s="265" t="s">
        <v>154</v>
      </c>
      <c r="C63" s="302" t="s">
        <v>124</v>
      </c>
      <c r="D63" s="268"/>
      <c r="E63" s="126">
        <f>F63+G63+H63</f>
        <v>1562559</v>
      </c>
      <c r="F63" s="127">
        <v>0</v>
      </c>
      <c r="G63" s="127"/>
      <c r="H63" s="192">
        <v>1562559</v>
      </c>
      <c r="I63" s="129">
        <f>SUM(J63:L63)</f>
        <v>1708959</v>
      </c>
      <c r="J63" s="130">
        <v>0</v>
      </c>
      <c r="K63" s="130"/>
      <c r="L63" s="134">
        <v>1708959</v>
      </c>
      <c r="M63" s="126">
        <f>N63+O63+P63</f>
        <v>1063628.96</v>
      </c>
      <c r="N63" s="130">
        <v>0</v>
      </c>
      <c r="O63" s="130"/>
      <c r="P63" s="192">
        <v>1063628.96</v>
      </c>
      <c r="Q63" s="132">
        <f>M63/E63*100</f>
        <v>68.069683128765064</v>
      </c>
      <c r="R63" s="133"/>
      <c r="S63" s="133"/>
      <c r="T63" s="135">
        <f>P63/H63*100</f>
        <v>68.069683128765064</v>
      </c>
      <c r="U63" s="132">
        <f>M63/I63*100</f>
        <v>62.238412975384428</v>
      </c>
      <c r="V63" s="133"/>
      <c r="W63" s="133"/>
      <c r="X63" s="135">
        <f>P63/L63*100</f>
        <v>62.238412975384428</v>
      </c>
    </row>
    <row r="64" spans="1:24" s="161" customFormat="1" ht="78" customHeight="1" x14ac:dyDescent="0.35">
      <c r="A64" s="207" t="s">
        <v>94</v>
      </c>
      <c r="B64" s="295"/>
      <c r="C64" s="209" t="s">
        <v>112</v>
      </c>
      <c r="D64" s="296" t="s">
        <v>3</v>
      </c>
      <c r="E64" s="242">
        <f>E65</f>
        <v>34000</v>
      </c>
      <c r="F64" s="243"/>
      <c r="G64" s="243"/>
      <c r="H64" s="244">
        <f>H65</f>
        <v>34000</v>
      </c>
      <c r="I64" s="242">
        <f>I65</f>
        <v>68000</v>
      </c>
      <c r="J64" s="243"/>
      <c r="K64" s="243"/>
      <c r="L64" s="304">
        <f>L65</f>
        <v>68000</v>
      </c>
      <c r="M64" s="242">
        <f>M65</f>
        <v>30000</v>
      </c>
      <c r="N64" s="243"/>
      <c r="O64" s="243"/>
      <c r="P64" s="244">
        <f>P65</f>
        <v>30000</v>
      </c>
      <c r="Q64" s="214">
        <f>M64/E64*100</f>
        <v>88.235294117647058</v>
      </c>
      <c r="R64" s="215"/>
      <c r="S64" s="215"/>
      <c r="T64" s="160">
        <f>P64/H64*100</f>
        <v>88.235294117647058</v>
      </c>
      <c r="U64" s="217">
        <f>M64/I64*100</f>
        <v>44.117647058823529</v>
      </c>
      <c r="V64" s="215"/>
      <c r="W64" s="215"/>
      <c r="X64" s="216">
        <f>P64/L64*100</f>
        <v>44.117647058823529</v>
      </c>
    </row>
    <row r="65" spans="1:24" s="206" customFormat="1" ht="35.25" customHeight="1" thickBot="1" x14ac:dyDescent="0.3">
      <c r="A65" s="232"/>
      <c r="B65" s="232" t="s">
        <v>161</v>
      </c>
      <c r="C65" s="305" t="s">
        <v>124</v>
      </c>
      <c r="D65" s="306"/>
      <c r="E65" s="169">
        <f t="shared" ref="E65" si="81">F65+G65+H65</f>
        <v>34000</v>
      </c>
      <c r="F65" s="237"/>
      <c r="G65" s="237"/>
      <c r="H65" s="307">
        <v>34000</v>
      </c>
      <c r="I65" s="308">
        <f t="shared" ref="I65" si="82">SUM(J65:L65)</f>
        <v>68000</v>
      </c>
      <c r="J65" s="309"/>
      <c r="K65" s="309"/>
      <c r="L65" s="310">
        <v>68000</v>
      </c>
      <c r="M65" s="222">
        <f t="shared" ref="M65" si="83">SUM(N65:P65)</f>
        <v>30000</v>
      </c>
      <c r="N65" s="309"/>
      <c r="O65" s="309"/>
      <c r="P65" s="241">
        <v>30000</v>
      </c>
      <c r="Q65" s="174">
        <f t="shared" ref="Q65" si="84">M65/E65*100</f>
        <v>88.235294117647058</v>
      </c>
      <c r="R65" s="175"/>
      <c r="S65" s="175"/>
      <c r="T65" s="135">
        <f t="shared" si="75"/>
        <v>88.235294117647058</v>
      </c>
      <c r="U65" s="291">
        <f t="shared" si="76"/>
        <v>44.117647058823529</v>
      </c>
      <c r="V65" s="196"/>
      <c r="W65" s="196"/>
      <c r="X65" s="197">
        <f t="shared" si="77"/>
        <v>44.117647058823529</v>
      </c>
    </row>
    <row r="66" spans="1:24" s="38" customFormat="1" ht="37.5" x14ac:dyDescent="0.3">
      <c r="A66" s="78" t="s">
        <v>47</v>
      </c>
      <c r="B66" s="116"/>
      <c r="C66" s="80" t="s">
        <v>101</v>
      </c>
      <c r="D66" s="117"/>
      <c r="E66" s="82">
        <f>E67+E69</f>
        <v>71369943</v>
      </c>
      <c r="F66" s="83"/>
      <c r="G66" s="83"/>
      <c r="H66" s="103">
        <f t="shared" ref="H66:L66" si="85">H67+H69</f>
        <v>71369943</v>
      </c>
      <c r="I66" s="82">
        <f t="shared" si="85"/>
        <v>129988908</v>
      </c>
      <c r="J66" s="83"/>
      <c r="K66" s="83"/>
      <c r="L66" s="103">
        <f t="shared" si="85"/>
        <v>129988908</v>
      </c>
      <c r="M66" s="82">
        <f>M67+M69</f>
        <v>59005246.32</v>
      </c>
      <c r="N66" s="83"/>
      <c r="O66" s="83"/>
      <c r="P66" s="103">
        <f t="shared" ref="P66" si="86">P67+P69</f>
        <v>59005246.32</v>
      </c>
      <c r="Q66" s="85">
        <f t="shared" si="5"/>
        <v>82.675204490495389</v>
      </c>
      <c r="R66" s="86"/>
      <c r="S66" s="86"/>
      <c r="T66" s="87">
        <f t="shared" si="28"/>
        <v>82.675204490495389</v>
      </c>
      <c r="U66" s="85">
        <f t="shared" si="1"/>
        <v>45.392524045205455</v>
      </c>
      <c r="V66" s="86"/>
      <c r="W66" s="86"/>
      <c r="X66" s="87">
        <f t="shared" si="1"/>
        <v>45.392524045205455</v>
      </c>
    </row>
    <row r="67" spans="1:24" s="161" customFormat="1" ht="58.5" x14ac:dyDescent="0.35">
      <c r="A67" s="150" t="s">
        <v>48</v>
      </c>
      <c r="B67" s="311"/>
      <c r="C67" s="152" t="s">
        <v>131</v>
      </c>
      <c r="D67" s="153" t="s">
        <v>3</v>
      </c>
      <c r="E67" s="154">
        <f>SUM(F67:H67)</f>
        <v>29686003</v>
      </c>
      <c r="F67" s="155"/>
      <c r="G67" s="155"/>
      <c r="H67" s="156">
        <f>H68</f>
        <v>29686003</v>
      </c>
      <c r="I67" s="261">
        <f>SUM(J67:L67)</f>
        <v>58997985</v>
      </c>
      <c r="J67" s="262"/>
      <c r="K67" s="262"/>
      <c r="L67" s="263">
        <f>L68</f>
        <v>58997985</v>
      </c>
      <c r="M67" s="261">
        <f>N67+P67</f>
        <v>27414335.890000001</v>
      </c>
      <c r="N67" s="262"/>
      <c r="O67" s="262"/>
      <c r="P67" s="263">
        <f>P68</f>
        <v>27414335.890000001</v>
      </c>
      <c r="Q67" s="157">
        <f t="shared" si="5"/>
        <v>92.347682811997288</v>
      </c>
      <c r="R67" s="158"/>
      <c r="S67" s="158"/>
      <c r="T67" s="160">
        <f t="shared" si="28"/>
        <v>92.347682811997288</v>
      </c>
      <c r="U67" s="157">
        <f t="shared" si="1"/>
        <v>46.466563036008772</v>
      </c>
      <c r="V67" s="158"/>
      <c r="W67" s="158"/>
      <c r="X67" s="160">
        <f t="shared" si="1"/>
        <v>46.466563036008772</v>
      </c>
    </row>
    <row r="68" spans="1:24" s="136" customFormat="1" ht="41.25" customHeight="1" x14ac:dyDescent="0.3">
      <c r="A68" s="200"/>
      <c r="B68" s="297" t="s">
        <v>158</v>
      </c>
      <c r="C68" s="312" t="s">
        <v>22</v>
      </c>
      <c r="D68" s="202"/>
      <c r="E68" s="126">
        <f>SUM(F68:H68)</f>
        <v>29686003</v>
      </c>
      <c r="F68" s="127"/>
      <c r="G68" s="127"/>
      <c r="H68" s="128">
        <v>29686003</v>
      </c>
      <c r="I68" s="129">
        <f>SUM(J68:L68)</f>
        <v>58997985</v>
      </c>
      <c r="J68" s="130"/>
      <c r="K68" s="130"/>
      <c r="L68" s="192">
        <v>58997985</v>
      </c>
      <c r="M68" s="129">
        <f>N68+P68</f>
        <v>27414335.890000001</v>
      </c>
      <c r="N68" s="130"/>
      <c r="O68" s="130"/>
      <c r="P68" s="192">
        <v>27414335.890000001</v>
      </c>
      <c r="Q68" s="132">
        <f t="shared" ref="Q68" si="87">M68/E68*100</f>
        <v>92.347682811997288</v>
      </c>
      <c r="R68" s="133"/>
      <c r="S68" s="133"/>
      <c r="T68" s="135">
        <f t="shared" ref="T68" si="88">P68/H68*100</f>
        <v>92.347682811997288</v>
      </c>
      <c r="U68" s="132">
        <f t="shared" ref="U68:U70" si="89">M68/I68*100</f>
        <v>46.466563036008772</v>
      </c>
      <c r="V68" s="133"/>
      <c r="W68" s="133"/>
      <c r="X68" s="135">
        <f t="shared" ref="X68:X70" si="90">P68/L68*100</f>
        <v>46.466563036008772</v>
      </c>
    </row>
    <row r="69" spans="1:24" s="161" customFormat="1" ht="39" x14ac:dyDescent="0.35">
      <c r="A69" s="150" t="s">
        <v>74</v>
      </c>
      <c r="B69" s="311"/>
      <c r="C69" s="152" t="s">
        <v>132</v>
      </c>
      <c r="D69" s="153" t="s">
        <v>3</v>
      </c>
      <c r="E69" s="154">
        <f>SUM(F69:H69)</f>
        <v>41683940</v>
      </c>
      <c r="F69" s="155"/>
      <c r="G69" s="155"/>
      <c r="H69" s="156">
        <f>H70</f>
        <v>41683940</v>
      </c>
      <c r="I69" s="261">
        <f>SUM(J69:L69)</f>
        <v>70990923</v>
      </c>
      <c r="J69" s="262"/>
      <c r="K69" s="262"/>
      <c r="L69" s="263">
        <f>L70</f>
        <v>70990923</v>
      </c>
      <c r="M69" s="261">
        <f>M70</f>
        <v>31590910.43</v>
      </c>
      <c r="N69" s="262"/>
      <c r="O69" s="262"/>
      <c r="P69" s="263">
        <f>P70</f>
        <v>31590910.43</v>
      </c>
      <c r="Q69" s="157">
        <f t="shared" si="5"/>
        <v>75.786766869926396</v>
      </c>
      <c r="R69" s="158"/>
      <c r="S69" s="158"/>
      <c r="T69" s="160">
        <f t="shared" si="28"/>
        <v>75.786766869926396</v>
      </c>
      <c r="U69" s="157">
        <f t="shared" si="89"/>
        <v>44.499929138828072</v>
      </c>
      <c r="V69" s="158"/>
      <c r="W69" s="158"/>
      <c r="X69" s="160">
        <f t="shared" si="90"/>
        <v>44.499929138828072</v>
      </c>
    </row>
    <row r="70" spans="1:24" s="136" customFormat="1" ht="39" customHeight="1" thickBot="1" x14ac:dyDescent="0.35">
      <c r="A70" s="232"/>
      <c r="B70" s="313" t="s">
        <v>159</v>
      </c>
      <c r="C70" s="234" t="s">
        <v>19</v>
      </c>
      <c r="D70" s="314"/>
      <c r="E70" s="169">
        <f>SUM(F70:H70)</f>
        <v>41683940</v>
      </c>
      <c r="F70" s="170"/>
      <c r="G70" s="170"/>
      <c r="H70" s="221">
        <v>41683940</v>
      </c>
      <c r="I70" s="222">
        <f>SUM(J70:L70)</f>
        <v>70990923</v>
      </c>
      <c r="J70" s="172"/>
      <c r="K70" s="172"/>
      <c r="L70" s="223">
        <v>70990923</v>
      </c>
      <c r="M70" s="222">
        <f>N70+P70</f>
        <v>31590910.43</v>
      </c>
      <c r="N70" s="172"/>
      <c r="O70" s="172"/>
      <c r="P70" s="223">
        <v>31590910.43</v>
      </c>
      <c r="Q70" s="174">
        <f t="shared" ref="Q70" si="91">M70/E70*100</f>
        <v>75.786766869926396</v>
      </c>
      <c r="R70" s="175"/>
      <c r="S70" s="175"/>
      <c r="T70" s="177">
        <f t="shared" ref="T70" si="92">P70/H70*100</f>
        <v>75.786766869926396</v>
      </c>
      <c r="U70" s="174">
        <f t="shared" si="89"/>
        <v>44.499929138828072</v>
      </c>
      <c r="V70" s="175"/>
      <c r="W70" s="175"/>
      <c r="X70" s="177">
        <f t="shared" si="90"/>
        <v>44.499929138828072</v>
      </c>
    </row>
    <row r="71" spans="1:24" s="38" customFormat="1" ht="37.5" x14ac:dyDescent="0.3">
      <c r="A71" s="88" t="s">
        <v>107</v>
      </c>
      <c r="B71" s="118"/>
      <c r="C71" s="119" t="s">
        <v>105</v>
      </c>
      <c r="D71" s="89"/>
      <c r="E71" s="90">
        <f t="shared" ref="E71:P71" si="93">E72</f>
        <v>30000</v>
      </c>
      <c r="F71" s="91"/>
      <c r="G71" s="91"/>
      <c r="H71" s="92">
        <f t="shared" si="93"/>
        <v>30000</v>
      </c>
      <c r="I71" s="90">
        <f t="shared" si="93"/>
        <v>55000</v>
      </c>
      <c r="J71" s="91"/>
      <c r="K71" s="91"/>
      <c r="L71" s="92">
        <f t="shared" si="93"/>
        <v>55000</v>
      </c>
      <c r="M71" s="90">
        <f t="shared" si="93"/>
        <v>30000</v>
      </c>
      <c r="N71" s="91"/>
      <c r="O71" s="91"/>
      <c r="P71" s="92">
        <f t="shared" si="93"/>
        <v>30000</v>
      </c>
      <c r="Q71" s="93">
        <f t="shared" ref="Q71" si="94">M71/E71*100</f>
        <v>100</v>
      </c>
      <c r="R71" s="94"/>
      <c r="S71" s="94"/>
      <c r="T71" s="95">
        <f t="shared" ref="T71" si="95">P71/H71*100</f>
        <v>100</v>
      </c>
      <c r="U71" s="93">
        <f t="shared" si="1"/>
        <v>54.54545454545454</v>
      </c>
      <c r="V71" s="94"/>
      <c r="W71" s="94"/>
      <c r="X71" s="95">
        <f t="shared" si="1"/>
        <v>54.54545454545454</v>
      </c>
    </row>
    <row r="72" spans="1:24" s="161" customFormat="1" ht="57.75" customHeight="1" x14ac:dyDescent="0.35">
      <c r="A72" s="150" t="s">
        <v>108</v>
      </c>
      <c r="B72" s="311"/>
      <c r="C72" s="315" t="s">
        <v>106</v>
      </c>
      <c r="D72" s="260" t="s">
        <v>3</v>
      </c>
      <c r="E72" s="154">
        <f t="shared" ref="E72:P72" si="96">E73</f>
        <v>30000</v>
      </c>
      <c r="F72" s="155"/>
      <c r="G72" s="155"/>
      <c r="H72" s="156">
        <f t="shared" si="96"/>
        <v>30000</v>
      </c>
      <c r="I72" s="154">
        <f t="shared" si="96"/>
        <v>55000</v>
      </c>
      <c r="J72" s="155"/>
      <c r="K72" s="155"/>
      <c r="L72" s="156">
        <f t="shared" si="96"/>
        <v>55000</v>
      </c>
      <c r="M72" s="154">
        <f t="shared" si="96"/>
        <v>30000</v>
      </c>
      <c r="N72" s="155"/>
      <c r="O72" s="155"/>
      <c r="P72" s="156">
        <f t="shared" si="96"/>
        <v>30000</v>
      </c>
      <c r="Q72" s="157">
        <f t="shared" ref="Q72:Q73" si="97">M72/E72*100</f>
        <v>100</v>
      </c>
      <c r="R72" s="158"/>
      <c r="S72" s="158"/>
      <c r="T72" s="160">
        <f t="shared" ref="T72:T73" si="98">P72/H72*100</f>
        <v>100</v>
      </c>
      <c r="U72" s="157">
        <f t="shared" si="1"/>
        <v>54.54545454545454</v>
      </c>
      <c r="V72" s="158"/>
      <c r="W72" s="158"/>
      <c r="X72" s="160">
        <f t="shared" si="1"/>
        <v>54.54545454545454</v>
      </c>
    </row>
    <row r="73" spans="1:24" s="318" customFormat="1" ht="38.25" customHeight="1" thickBot="1" x14ac:dyDescent="0.3">
      <c r="A73" s="165"/>
      <c r="B73" s="165" t="s">
        <v>160</v>
      </c>
      <c r="C73" s="316" t="s">
        <v>60</v>
      </c>
      <c r="D73" s="317"/>
      <c r="E73" s="169">
        <f>SUM(F73:H73)</f>
        <v>30000</v>
      </c>
      <c r="F73" s="170"/>
      <c r="G73" s="170"/>
      <c r="H73" s="221">
        <v>30000</v>
      </c>
      <c r="I73" s="222">
        <f>SUM(J73:L73)</f>
        <v>55000</v>
      </c>
      <c r="J73" s="172"/>
      <c r="K73" s="172"/>
      <c r="L73" s="223">
        <v>55000</v>
      </c>
      <c r="M73" s="222">
        <f>SUM(N73:P73)</f>
        <v>30000</v>
      </c>
      <c r="N73" s="172"/>
      <c r="O73" s="172"/>
      <c r="P73" s="223">
        <v>30000</v>
      </c>
      <c r="Q73" s="174">
        <f t="shared" si="97"/>
        <v>100</v>
      </c>
      <c r="R73" s="175"/>
      <c r="S73" s="175"/>
      <c r="T73" s="177">
        <f t="shared" si="98"/>
        <v>100</v>
      </c>
      <c r="U73" s="174">
        <f t="shared" ref="U73" si="99">M73/I73*100</f>
        <v>54.54545454545454</v>
      </c>
      <c r="V73" s="175"/>
      <c r="W73" s="175"/>
      <c r="X73" s="177">
        <f t="shared" ref="X73" si="100">P73/L73*100</f>
        <v>54.54545454545454</v>
      </c>
    </row>
    <row r="76" spans="1:24" hidden="1" x14ac:dyDescent="0.3">
      <c r="E76" s="42">
        <f>E8+E41+E43+E45+E47+E51+E57+E66+E71</f>
        <v>2772328085</v>
      </c>
      <c r="F76" s="42">
        <f>F8+F41+F43+F45+F47+F51+F57+F66+F71</f>
        <v>2159267899</v>
      </c>
      <c r="G76" s="42">
        <f>G8+G41+G43+G45+G47+G51+G57+G66+G71</f>
        <v>79124452</v>
      </c>
      <c r="H76" s="42">
        <f>H8+H41+H43+H45+H47+H51+H57+H66+H71</f>
        <v>533935734</v>
      </c>
      <c r="I76" s="42">
        <f>I8+I41+I43+I45+I47+I51+I57+I66+I71</f>
        <v>4727479665</v>
      </c>
      <c r="J76" s="42">
        <f>J8+J41+J43+J45+J47+J51+J57+J66+J71</f>
        <v>3619296604</v>
      </c>
      <c r="K76" s="42">
        <f>K8+K41+K43+K45+K47+K51+K57+K66+K71</f>
        <v>137970700</v>
      </c>
      <c r="L76" s="42">
        <f>L8+L41+L43+L45+L47+L51+L57+L66+L71</f>
        <v>970212361</v>
      </c>
      <c r="M76" s="42">
        <f>M8+M41+M43+M45+M47+M51+M57+M66+M71</f>
        <v>2392973685.9700003</v>
      </c>
      <c r="N76" s="42">
        <f>N8+N41+N43+N45+N47+N51+N57+N66+N71</f>
        <v>1885914363.8099999</v>
      </c>
      <c r="O76" s="42">
        <f>O8+O41+O43+O45+O47+O51+O57+O66+O71</f>
        <v>74772965.189999998</v>
      </c>
      <c r="P76" s="42">
        <f>P8+P41+P43+P45+P47+P51+P57+P66+P71</f>
        <v>432286356.96999997</v>
      </c>
    </row>
    <row r="77" spans="1:24" hidden="1" x14ac:dyDescent="0.3">
      <c r="E77" s="42" t="b">
        <f>E76=F76+G76+H76</f>
        <v>1</v>
      </c>
      <c r="I77" s="42" t="b">
        <f>I76=J76+K76+L76</f>
        <v>1</v>
      </c>
      <c r="J77" s="42"/>
      <c r="K77" s="42"/>
      <c r="L77" s="42"/>
      <c r="M77" s="42" t="b">
        <f>M76=N76+O76+P76</f>
        <v>1</v>
      </c>
      <c r="N77" s="42"/>
      <c r="O77" s="42"/>
      <c r="P77" s="42"/>
    </row>
  </sheetData>
  <mergeCells count="10">
    <mergeCell ref="A1:X1"/>
    <mergeCell ref="A5:X5"/>
    <mergeCell ref="C6:D6"/>
    <mergeCell ref="A2:A3"/>
    <mergeCell ref="D2:D3"/>
    <mergeCell ref="E2:H2"/>
    <mergeCell ref="I2:L2"/>
    <mergeCell ref="M2:P2"/>
    <mergeCell ref="Q2:T2"/>
    <mergeCell ref="U2:X2"/>
  </mergeCells>
  <pageMargins left="0.23622047244094491" right="0.23622047244094491" top="0.74803149606299213" bottom="0.74803149606299213" header="0.31496062992125984" footer="0.31496062992125984"/>
  <pageSetup paperSize="9" scale="31" fitToHeight="0" orientation="landscape" r:id="rId1"/>
  <rowBreaks count="2" manualBreakCount="2">
    <brk id="25" max="32" man="1"/>
    <brk id="50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30.06.2022</vt:lpstr>
      <vt:lpstr>'30.06.2022'!Заголовки_для_печати</vt:lpstr>
      <vt:lpstr>'30.06.2022'!Область_печати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2022-07-07T03:55:36Z</cp:lastPrinted>
  <dcterms:created xsi:type="dcterms:W3CDTF">2012-05-22T08:33:39Z</dcterms:created>
  <dcterms:modified xsi:type="dcterms:W3CDTF">2022-07-07T04:43:32Z</dcterms:modified>
</cp:coreProperties>
</file>