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ЧуриловаКР\Desktop\ОТЧЕТЫ КРИСТИНА\ЕЖЕМЕСЯЧНО\Отчёт в ДДА на сайт до 10\_________2022\5. на 31.05.2022\"/>
    </mc:Choice>
  </mc:AlternateContent>
  <bookViews>
    <workbookView xWindow="0" yWindow="0" windowWidth="28800" windowHeight="12345" firstSheet="2" activeTab="2"/>
  </bookViews>
  <sheets>
    <sheet name="ведомственная" sheetId="36" state="hidden" r:id="rId1"/>
    <sheet name="АИП" sheetId="37" state="hidden" r:id="rId2"/>
    <sheet name="31.05.2022" sheetId="38" r:id="rId3"/>
  </sheets>
  <externalReferences>
    <externalReference r:id="rId4"/>
  </externalReferences>
  <definedNames>
    <definedName name="_xlnm._FilterDatabase" localSheetId="2" hidden="1">'31.05.2022'!$A$4:$Z$75</definedName>
    <definedName name="для">'[1]УКС по состоянию на 01.05.2010'!#REF!</definedName>
    <definedName name="_xlnm.Print_Titles" localSheetId="2">'31.05.2022'!$2:$4</definedName>
    <definedName name="копия">'[1]УКС по состоянию на 01.05.2010'!#REF!</definedName>
    <definedName name="_xlnm.Print_Area" localSheetId="2">'31.05.2022'!$A$1:$X$75</definedName>
  </definedNames>
  <calcPr calcId="162913"/>
</workbook>
</file>

<file path=xl/calcChain.xml><?xml version="1.0" encoding="utf-8"?>
<calcChain xmlns="http://schemas.openxmlformats.org/spreadsheetml/2006/main">
  <c r="Q26" i="38" l="1"/>
  <c r="T26" i="38"/>
  <c r="K45" i="38" l="1"/>
  <c r="L45" i="38"/>
  <c r="J45" i="38"/>
  <c r="G45" i="38"/>
  <c r="H45" i="38"/>
  <c r="F45" i="38"/>
  <c r="E45" i="38" l="1"/>
  <c r="X61" i="38"/>
  <c r="X62" i="38"/>
  <c r="V63" i="38"/>
  <c r="V64" i="38"/>
  <c r="X65" i="38"/>
  <c r="X67" i="38"/>
  <c r="R58" i="38"/>
  <c r="R57" i="38"/>
  <c r="S49" i="38"/>
  <c r="T49" i="38"/>
  <c r="X52" i="38"/>
  <c r="N50" i="38"/>
  <c r="P50" i="38"/>
  <c r="M52" i="38"/>
  <c r="U52" i="38" s="1"/>
  <c r="J50" i="38"/>
  <c r="L50" i="38"/>
  <c r="I52" i="38"/>
  <c r="F50" i="38" l="1"/>
  <c r="R50" i="38" s="1"/>
  <c r="R49" i="38" s="1"/>
  <c r="H50" i="38"/>
  <c r="E52" i="38" l="1"/>
  <c r="X50" i="38"/>
  <c r="R51" i="38"/>
  <c r="X72" i="38" l="1"/>
  <c r="X70" i="38"/>
  <c r="W46" i="38" l="1"/>
  <c r="V51" i="38"/>
  <c r="H38" i="38" l="1"/>
  <c r="I34" i="38"/>
  <c r="I35" i="38"/>
  <c r="I36" i="38"/>
  <c r="I37" i="38"/>
  <c r="R23" i="38" l="1"/>
  <c r="T23" i="38"/>
  <c r="T27" i="38"/>
  <c r="T28" i="38"/>
  <c r="T29" i="38"/>
  <c r="T32" i="38"/>
  <c r="T33" i="38"/>
  <c r="F22" i="38"/>
  <c r="G22" i="38"/>
  <c r="H22" i="38"/>
  <c r="J22" i="38"/>
  <c r="K22" i="38"/>
  <c r="L22" i="38"/>
  <c r="N22" i="38"/>
  <c r="O22" i="38"/>
  <c r="P22" i="38"/>
  <c r="M42" i="38"/>
  <c r="M41" i="38"/>
  <c r="M40" i="38"/>
  <c r="M39" i="38"/>
  <c r="I42" i="38"/>
  <c r="I41" i="38"/>
  <c r="I40" i="38"/>
  <c r="I39" i="38"/>
  <c r="M37" i="38"/>
  <c r="M36" i="38"/>
  <c r="U36" i="38" s="1"/>
  <c r="M35" i="38"/>
  <c r="U35" i="38" s="1"/>
  <c r="X27" i="38"/>
  <c r="X28" i="38"/>
  <c r="X29" i="38"/>
  <c r="X30" i="38"/>
  <c r="X26" i="38"/>
  <c r="X25" i="38"/>
  <c r="X32" i="38"/>
  <c r="X33" i="38"/>
  <c r="X34" i="38"/>
  <c r="X35" i="38"/>
  <c r="X36" i="38"/>
  <c r="X37" i="38"/>
  <c r="U39" i="38"/>
  <c r="X39" i="38"/>
  <c r="X40" i="38"/>
  <c r="X41" i="38"/>
  <c r="X42" i="38"/>
  <c r="H24" i="38"/>
  <c r="L24" i="38"/>
  <c r="P24" i="38"/>
  <c r="H31" i="38"/>
  <c r="J31" i="38"/>
  <c r="K31" i="38"/>
  <c r="L31" i="38"/>
  <c r="P31" i="38"/>
  <c r="T31" i="38" s="1"/>
  <c r="E37" i="38"/>
  <c r="E36" i="38"/>
  <c r="E35" i="38"/>
  <c r="L38" i="38"/>
  <c r="P38" i="38"/>
  <c r="E39" i="38"/>
  <c r="E40" i="38"/>
  <c r="E41" i="38"/>
  <c r="E42" i="38"/>
  <c r="E32" i="38"/>
  <c r="E33" i="38"/>
  <c r="E34" i="38"/>
  <c r="M27" i="38"/>
  <c r="M28" i="38"/>
  <c r="M29" i="38"/>
  <c r="M30" i="38"/>
  <c r="M26" i="38"/>
  <c r="M25" i="38"/>
  <c r="M32" i="38"/>
  <c r="M33" i="38"/>
  <c r="M34" i="38"/>
  <c r="U34" i="38" s="1"/>
  <c r="I27" i="38"/>
  <c r="I28" i="38"/>
  <c r="I29" i="38"/>
  <c r="I30" i="38"/>
  <c r="I26" i="38"/>
  <c r="I25" i="38"/>
  <c r="I32" i="38"/>
  <c r="I33" i="38"/>
  <c r="E27" i="38"/>
  <c r="E28" i="38"/>
  <c r="E29" i="38"/>
  <c r="E30" i="38"/>
  <c r="E26" i="38"/>
  <c r="E25" i="38"/>
  <c r="H43" i="38"/>
  <c r="L43" i="38"/>
  <c r="P43" i="38"/>
  <c r="X23" i="38"/>
  <c r="V23" i="38"/>
  <c r="M23" i="38"/>
  <c r="M22" i="38" s="1"/>
  <c r="I23" i="38"/>
  <c r="I22" i="38" s="1"/>
  <c r="E23" i="38"/>
  <c r="E22" i="38" s="1"/>
  <c r="R22" i="38" l="1"/>
  <c r="T22" i="38"/>
  <c r="Q32" i="38"/>
  <c r="X24" i="38"/>
  <c r="I31" i="38"/>
  <c r="U30" i="38"/>
  <c r="P21" i="38"/>
  <c r="K21" i="38"/>
  <c r="F21" i="38"/>
  <c r="O21" i="38"/>
  <c r="J21" i="38"/>
  <c r="H21" i="38"/>
  <c r="L21" i="38"/>
  <c r="G21" i="38"/>
  <c r="Q27" i="38"/>
  <c r="Q33" i="38"/>
  <c r="U33" i="38"/>
  <c r="T24" i="38"/>
  <c r="N21" i="38"/>
  <c r="U32" i="38"/>
  <c r="Q29" i="38"/>
  <c r="T43" i="38"/>
  <c r="E24" i="38"/>
  <c r="I24" i="38"/>
  <c r="U25" i="38"/>
  <c r="U28" i="38"/>
  <c r="E38" i="38"/>
  <c r="Q22" i="38"/>
  <c r="U22" i="38"/>
  <c r="V22" i="38"/>
  <c r="Q28" i="38"/>
  <c r="X38" i="38"/>
  <c r="U40" i="38"/>
  <c r="U37" i="38"/>
  <c r="U26" i="38"/>
  <c r="U29" i="38"/>
  <c r="U27" i="38"/>
  <c r="I38" i="38"/>
  <c r="M38" i="38"/>
  <c r="X22" i="38"/>
  <c r="Q23" i="38"/>
  <c r="M24" i="38"/>
  <c r="U42" i="38"/>
  <c r="U41" i="38"/>
  <c r="X31" i="38"/>
  <c r="M31" i="38"/>
  <c r="E31" i="38"/>
  <c r="X43" i="38"/>
  <c r="U23" i="38"/>
  <c r="I9" i="38"/>
  <c r="N45" i="38"/>
  <c r="O45" i="38"/>
  <c r="W45" i="38" s="1"/>
  <c r="P45" i="38"/>
  <c r="M46" i="38"/>
  <c r="E9" i="38"/>
  <c r="E10" i="38"/>
  <c r="E11" i="38"/>
  <c r="E12" i="38"/>
  <c r="E13" i="38"/>
  <c r="E14" i="38"/>
  <c r="E15" i="38"/>
  <c r="E16" i="38"/>
  <c r="E17" i="38"/>
  <c r="E18" i="38"/>
  <c r="E19" i="38"/>
  <c r="E20" i="38"/>
  <c r="X56" i="38"/>
  <c r="P69" i="38"/>
  <c r="M69" i="38" s="1"/>
  <c r="T56" i="38"/>
  <c r="P60" i="38"/>
  <c r="N60" i="38"/>
  <c r="N59" i="38" s="1"/>
  <c r="L60" i="38"/>
  <c r="J60" i="38"/>
  <c r="H60" i="38"/>
  <c r="F60" i="38"/>
  <c r="F59" i="38" s="1"/>
  <c r="S46" i="38"/>
  <c r="T67" i="38"/>
  <c r="P71" i="38"/>
  <c r="E65" i="38"/>
  <c r="E61" i="38"/>
  <c r="R55" i="38"/>
  <c r="V48" i="38"/>
  <c r="W48" i="38"/>
  <c r="X48" i="38"/>
  <c r="R48" i="38"/>
  <c r="S48" i="38"/>
  <c r="T48" i="38"/>
  <c r="P74" i="38"/>
  <c r="P73" i="38" s="1"/>
  <c r="H74" i="38"/>
  <c r="T75" i="38"/>
  <c r="T70" i="38"/>
  <c r="T72" i="38"/>
  <c r="L74" i="38"/>
  <c r="I75" i="38"/>
  <c r="I74" i="38" s="1"/>
  <c r="I73" i="38" s="1"/>
  <c r="X75" i="38"/>
  <c r="M75" i="38"/>
  <c r="E75" i="38"/>
  <c r="E74" i="38" s="1"/>
  <c r="E73" i="38" s="1"/>
  <c r="P47" i="38"/>
  <c r="O47" i="38"/>
  <c r="N47" i="38"/>
  <c r="L47" i="38"/>
  <c r="K47" i="38"/>
  <c r="J47" i="38"/>
  <c r="H47" i="38"/>
  <c r="T47" i="38" s="1"/>
  <c r="G47" i="38"/>
  <c r="F47" i="38"/>
  <c r="M48" i="38"/>
  <c r="M47" i="38" s="1"/>
  <c r="I48" i="38"/>
  <c r="I47" i="38" s="1"/>
  <c r="E48" i="38"/>
  <c r="E47" i="38" s="1"/>
  <c r="T61" i="38"/>
  <c r="T62" i="38"/>
  <c r="R64" i="38"/>
  <c r="T65" i="38"/>
  <c r="M20" i="38"/>
  <c r="M19" i="38"/>
  <c r="Q19" i="38" s="1"/>
  <c r="M18" i="38"/>
  <c r="M17" i="38"/>
  <c r="M16" i="38"/>
  <c r="Q16" i="38" s="1"/>
  <c r="M15" i="38"/>
  <c r="M14" i="38"/>
  <c r="M13" i="38"/>
  <c r="M12" i="38"/>
  <c r="M11" i="38"/>
  <c r="M10" i="38"/>
  <c r="M9" i="38"/>
  <c r="I20" i="38"/>
  <c r="I19" i="38"/>
  <c r="I18" i="38"/>
  <c r="I17" i="38"/>
  <c r="I16" i="38"/>
  <c r="I15" i="38"/>
  <c r="I14" i="38"/>
  <c r="I13" i="38"/>
  <c r="I12" i="38"/>
  <c r="I11" i="38"/>
  <c r="I10" i="38"/>
  <c r="L71" i="38"/>
  <c r="L69" i="38"/>
  <c r="H69" i="38"/>
  <c r="E69" i="38" s="1"/>
  <c r="H71" i="38"/>
  <c r="T71" i="38" s="1"/>
  <c r="M72" i="38"/>
  <c r="I72" i="38"/>
  <c r="E72" i="38"/>
  <c r="M70" i="38"/>
  <c r="I70" i="38"/>
  <c r="E70" i="38"/>
  <c r="I46" i="38"/>
  <c r="E46" i="38"/>
  <c r="Q46" i="38" s="1"/>
  <c r="I51" i="38"/>
  <c r="I50" i="38" s="1"/>
  <c r="I49" i="38" s="1"/>
  <c r="H49" i="38"/>
  <c r="F49" i="38"/>
  <c r="M51" i="38"/>
  <c r="E51" i="38"/>
  <c r="P66" i="38"/>
  <c r="M67" i="38"/>
  <c r="L66" i="38"/>
  <c r="J59" i="38"/>
  <c r="H66" i="38"/>
  <c r="I67" i="38"/>
  <c r="I66" i="38" s="1"/>
  <c r="E67" i="38"/>
  <c r="E66" i="38" s="1"/>
  <c r="M61" i="38"/>
  <c r="I61" i="38"/>
  <c r="M62" i="38"/>
  <c r="M63" i="38"/>
  <c r="M64" i="38"/>
  <c r="M65" i="38"/>
  <c r="I65" i="38"/>
  <c r="E62" i="38"/>
  <c r="E63" i="38"/>
  <c r="E64" i="38"/>
  <c r="I62" i="38"/>
  <c r="I63" i="38"/>
  <c r="I64" i="38"/>
  <c r="U64" i="38" s="1"/>
  <c r="F54" i="38"/>
  <c r="H54" i="38"/>
  <c r="J54" i="38"/>
  <c r="J53" i="38" s="1"/>
  <c r="L54" i="38"/>
  <c r="L53" i="38" s="1"/>
  <c r="N54" i="38"/>
  <c r="P54" i="38"/>
  <c r="M58" i="38"/>
  <c r="V58" i="38"/>
  <c r="M57" i="38"/>
  <c r="V57" i="38"/>
  <c r="M56" i="38"/>
  <c r="E56" i="38"/>
  <c r="E57" i="38"/>
  <c r="E58" i="38"/>
  <c r="I56" i="38"/>
  <c r="I57" i="38"/>
  <c r="I58" i="38"/>
  <c r="E60" i="38"/>
  <c r="V18" i="38"/>
  <c r="V16" i="38"/>
  <c r="J8" i="38"/>
  <c r="T60" i="38"/>
  <c r="V55" i="38"/>
  <c r="M55" i="38"/>
  <c r="I55" i="38"/>
  <c r="E55" i="38"/>
  <c r="V50" i="38"/>
  <c r="P49" i="38"/>
  <c r="N49" i="38"/>
  <c r="L49" i="38"/>
  <c r="J49" i="38"/>
  <c r="I45" i="38"/>
  <c r="X44" i="38"/>
  <c r="T44" i="38"/>
  <c r="M44" i="38"/>
  <c r="M43" i="38" s="1"/>
  <c r="I44" i="38"/>
  <c r="I43" i="38" s="1"/>
  <c r="E44" i="38"/>
  <c r="X20" i="38"/>
  <c r="T20" i="38"/>
  <c r="V19" i="38"/>
  <c r="R19" i="38"/>
  <c r="R18" i="38"/>
  <c r="V17" i="38"/>
  <c r="R17" i="38"/>
  <c r="R16" i="38"/>
  <c r="V15" i="38"/>
  <c r="R15" i="38"/>
  <c r="V14" i="38"/>
  <c r="R14" i="38"/>
  <c r="V13" i="38"/>
  <c r="R13" i="38"/>
  <c r="V12" i="38"/>
  <c r="R12" i="38"/>
  <c r="V11" i="38"/>
  <c r="R11" i="38"/>
  <c r="X10" i="38"/>
  <c r="T10" i="38"/>
  <c r="X9" i="38"/>
  <c r="T9" i="38"/>
  <c r="P8" i="38"/>
  <c r="O8" i="38"/>
  <c r="N8" i="38"/>
  <c r="L8" i="38"/>
  <c r="K8" i="38"/>
  <c r="H8" i="38"/>
  <c r="G8" i="38"/>
  <c r="F8" i="38"/>
  <c r="U9" i="38"/>
  <c r="U15" i="38"/>
  <c r="G18" i="37"/>
  <c r="W18" i="37"/>
  <c r="P15" i="37"/>
  <c r="T15" i="37" s="1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/>
  <c r="P13" i="37"/>
  <c r="O13" i="37"/>
  <c r="L13" i="37" s="1"/>
  <c r="H13" i="37"/>
  <c r="D13" i="37"/>
  <c r="K8" i="37"/>
  <c r="G8" i="37"/>
  <c r="E5" i="37"/>
  <c r="F5" i="37"/>
  <c r="F4" i="37" s="1"/>
  <c r="G5" i="37"/>
  <c r="G4" i="37" s="1"/>
  <c r="I5" i="37"/>
  <c r="J5" i="37"/>
  <c r="K5" i="37"/>
  <c r="K4" i="37" s="1"/>
  <c r="M5" i="37"/>
  <c r="M4" i="37" s="1"/>
  <c r="N5" i="37"/>
  <c r="Q5" i="37"/>
  <c r="R5" i="37"/>
  <c r="S5" i="37"/>
  <c r="W5" i="37" s="1"/>
  <c r="P6" i="37"/>
  <c r="P5" i="37"/>
  <c r="H6" i="37"/>
  <c r="H5" i="37"/>
  <c r="H4" i="37" s="1"/>
  <c r="U18" i="37"/>
  <c r="P18" i="37"/>
  <c r="L18" i="37"/>
  <c r="W17" i="37"/>
  <c r="U17" i="37"/>
  <c r="P17" i="37"/>
  <c r="L17" i="37"/>
  <c r="D17" i="37"/>
  <c r="T17" i="37" s="1"/>
  <c r="W16" i="37"/>
  <c r="U16" i="37"/>
  <c r="P16" i="37"/>
  <c r="T16" i="37" s="1"/>
  <c r="L16" i="37"/>
  <c r="D16" i="37"/>
  <c r="W15" i="37"/>
  <c r="U15" i="37"/>
  <c r="L14" i="37"/>
  <c r="S14" i="37"/>
  <c r="R14" i="37"/>
  <c r="Q14" i="37"/>
  <c r="P14" i="37" s="1"/>
  <c r="T14" i="37" s="1"/>
  <c r="N14" i="37"/>
  <c r="M14" i="37"/>
  <c r="K14" i="37"/>
  <c r="J14" i="37"/>
  <c r="J4" i="37"/>
  <c r="I14" i="37"/>
  <c r="I4" i="37" s="1"/>
  <c r="H14" i="37"/>
  <c r="H12" i="37"/>
  <c r="F14" i="37"/>
  <c r="E14" i="37"/>
  <c r="W13" i="37"/>
  <c r="U13" i="37"/>
  <c r="S12" i="37"/>
  <c r="O12" i="37" s="1"/>
  <c r="L12" i="37" s="1"/>
  <c r="R12" i="37"/>
  <c r="Q12" i="37"/>
  <c r="P12" i="37" s="1"/>
  <c r="T12" i="37" s="1"/>
  <c r="N12" i="37"/>
  <c r="M12" i="37"/>
  <c r="G12" i="37"/>
  <c r="F12" i="37"/>
  <c r="E12" i="37"/>
  <c r="D12" i="37" s="1"/>
  <c r="W11" i="37"/>
  <c r="W10" i="37"/>
  <c r="P11" i="37"/>
  <c r="T11" i="37" s="1"/>
  <c r="T10" i="37" s="1"/>
  <c r="P10" i="37"/>
  <c r="O11" i="37"/>
  <c r="L11" i="37"/>
  <c r="L10" i="37"/>
  <c r="D11" i="37"/>
  <c r="D10" i="37" s="1"/>
  <c r="W9" i="37"/>
  <c r="U9" i="37"/>
  <c r="P9" i="37"/>
  <c r="T9" i="37" s="1"/>
  <c r="L9" i="37"/>
  <c r="D9" i="37"/>
  <c r="W8" i="37"/>
  <c r="U8" i="37"/>
  <c r="P8" i="37"/>
  <c r="L8" i="37"/>
  <c r="D8" i="37"/>
  <c r="S7" i="37"/>
  <c r="O7" i="37" s="1"/>
  <c r="R7" i="37"/>
  <c r="Q7" i="37"/>
  <c r="P7" i="37" s="1"/>
  <c r="N7" i="37"/>
  <c r="M7" i="37"/>
  <c r="G7" i="37"/>
  <c r="F7" i="37"/>
  <c r="E7" i="37"/>
  <c r="E4" i="37" s="1"/>
  <c r="W6" i="37"/>
  <c r="U6" i="37"/>
  <c r="O6" i="37"/>
  <c r="O5" i="37" s="1"/>
  <c r="L6" i="37"/>
  <c r="L5" i="37" s="1"/>
  <c r="D6" i="37"/>
  <c r="T6" i="37" s="1"/>
  <c r="D5" i="37"/>
  <c r="T13" i="37"/>
  <c r="G14" i="37"/>
  <c r="W14" i="37"/>
  <c r="D18" i="37"/>
  <c r="T18" i="37" s="1"/>
  <c r="D14" i="37"/>
  <c r="S4" i="37"/>
  <c r="W4" i="37" s="1"/>
  <c r="R4" i="37"/>
  <c r="H7" i="37"/>
  <c r="O10" i="37"/>
  <c r="D7" i="37"/>
  <c r="D4" i="37" s="1"/>
  <c r="U7" i="37"/>
  <c r="T8" i="37"/>
  <c r="O14" i="37"/>
  <c r="U12" i="37"/>
  <c r="U5" i="37"/>
  <c r="T5" i="37"/>
  <c r="M7" i="36"/>
  <c r="M6" i="36"/>
  <c r="N6" i="36" s="1"/>
  <c r="L6" i="36"/>
  <c r="L7" i="36"/>
  <c r="G7" i="36"/>
  <c r="D7" i="36"/>
  <c r="G6" i="36"/>
  <c r="J6" i="36" s="1"/>
  <c r="D6" i="36"/>
  <c r="I5" i="36"/>
  <c r="L5" i="36" s="1"/>
  <c r="H5" i="36"/>
  <c r="F5" i="36"/>
  <c r="E5" i="36"/>
  <c r="D5" i="36"/>
  <c r="N7" i="36"/>
  <c r="J7" i="36"/>
  <c r="S45" i="38" l="1"/>
  <c r="U20" i="38"/>
  <c r="Q9" i="38"/>
  <c r="O4" i="37"/>
  <c r="L7" i="37"/>
  <c r="L4" i="37" s="1"/>
  <c r="T7" i="37"/>
  <c r="P4" i="37"/>
  <c r="T4" i="37" s="1"/>
  <c r="G5" i="36"/>
  <c r="J5" i="36" s="1"/>
  <c r="M5" i="36"/>
  <c r="N5" i="36" s="1"/>
  <c r="W7" i="37"/>
  <c r="U19" i="38"/>
  <c r="O78" i="38"/>
  <c r="X60" i="38"/>
  <c r="U14" i="37"/>
  <c r="Q4" i="37"/>
  <c r="U4" i="37" s="1"/>
  <c r="N4" i="37"/>
  <c r="W12" i="37"/>
  <c r="T21" i="38"/>
  <c r="K7" i="38"/>
  <c r="K78" i="38"/>
  <c r="P7" i="38"/>
  <c r="U62" i="38"/>
  <c r="U67" i="38"/>
  <c r="U75" i="38"/>
  <c r="L7" i="38"/>
  <c r="J78" i="38"/>
  <c r="U57" i="38"/>
  <c r="Q57" i="38"/>
  <c r="G7" i="38"/>
  <c r="G6" i="38" s="1"/>
  <c r="G78" i="38"/>
  <c r="Q61" i="38"/>
  <c r="U61" i="38"/>
  <c r="E50" i="38"/>
  <c r="E49" i="38" s="1"/>
  <c r="U58" i="38"/>
  <c r="Q58" i="38"/>
  <c r="U63" i="38"/>
  <c r="M50" i="38"/>
  <c r="Q51" i="38"/>
  <c r="X69" i="38"/>
  <c r="P59" i="38"/>
  <c r="X66" i="38"/>
  <c r="V60" i="38"/>
  <c r="Q65" i="38"/>
  <c r="U65" i="38"/>
  <c r="L59" i="38"/>
  <c r="L78" i="38" s="1"/>
  <c r="U51" i="38"/>
  <c r="M66" i="38"/>
  <c r="E54" i="38"/>
  <c r="E53" i="38" s="1"/>
  <c r="R60" i="38"/>
  <c r="T69" i="38"/>
  <c r="Q70" i="38"/>
  <c r="U70" i="38"/>
  <c r="V47" i="38"/>
  <c r="R21" i="38"/>
  <c r="Q75" i="38"/>
  <c r="X71" i="38"/>
  <c r="U38" i="38"/>
  <c r="M71" i="38"/>
  <c r="M68" i="38" s="1"/>
  <c r="U72" i="38"/>
  <c r="V8" i="38"/>
  <c r="U44" i="38"/>
  <c r="T74" i="38"/>
  <c r="I21" i="38"/>
  <c r="I71" i="38"/>
  <c r="E21" i="38"/>
  <c r="P53" i="38"/>
  <c r="X53" i="38" s="1"/>
  <c r="X54" i="38"/>
  <c r="Q62" i="38"/>
  <c r="Q72" i="38"/>
  <c r="X74" i="38"/>
  <c r="Q55" i="38"/>
  <c r="T66" i="38"/>
  <c r="N53" i="38"/>
  <c r="V53" i="38" s="1"/>
  <c r="V54" i="38"/>
  <c r="M45" i="38"/>
  <c r="U45" i="38" s="1"/>
  <c r="U46" i="38"/>
  <c r="M21" i="38"/>
  <c r="V21" i="38"/>
  <c r="J7" i="38"/>
  <c r="U31" i="38"/>
  <c r="Q31" i="38"/>
  <c r="U24" i="38"/>
  <c r="Q24" i="38"/>
  <c r="X49" i="38"/>
  <c r="U11" i="38"/>
  <c r="M60" i="38"/>
  <c r="O7" i="38"/>
  <c r="X21" i="38"/>
  <c r="V49" i="38"/>
  <c r="R47" i="38"/>
  <c r="Q13" i="38"/>
  <c r="R8" i="38"/>
  <c r="F7" i="38"/>
  <c r="X8" i="38"/>
  <c r="U55" i="38"/>
  <c r="R54" i="38"/>
  <c r="L73" i="38"/>
  <c r="X73" i="38" s="1"/>
  <c r="E59" i="38"/>
  <c r="Q48" i="38"/>
  <c r="H53" i="38"/>
  <c r="H78" i="38" s="1"/>
  <c r="Q64" i="38"/>
  <c r="E71" i="38"/>
  <c r="L68" i="38"/>
  <c r="I60" i="38"/>
  <c r="I59" i="38" s="1"/>
  <c r="P68" i="38"/>
  <c r="Q10" i="38"/>
  <c r="U16" i="38"/>
  <c r="U12" i="38"/>
  <c r="Q20" i="38"/>
  <c r="Q14" i="38"/>
  <c r="Q18" i="38"/>
  <c r="Q15" i="38"/>
  <c r="U17" i="38"/>
  <c r="U14" i="38"/>
  <c r="Q12" i="38"/>
  <c r="U13" i="38"/>
  <c r="Q17" i="38"/>
  <c r="Q11" i="38"/>
  <c r="H7" i="38"/>
  <c r="U43" i="38"/>
  <c r="H68" i="38"/>
  <c r="T68" i="38" s="1"/>
  <c r="I54" i="38"/>
  <c r="I53" i="38" s="1"/>
  <c r="F53" i="38"/>
  <c r="F78" i="38" s="1"/>
  <c r="R59" i="38"/>
  <c r="V59" i="38" s="1"/>
  <c r="U10" i="38"/>
  <c r="S47" i="38"/>
  <c r="E43" i="38"/>
  <c r="Q43" i="38" s="1"/>
  <c r="X47" i="38"/>
  <c r="H59" i="38"/>
  <c r="N7" i="38"/>
  <c r="U56" i="38"/>
  <c r="Q47" i="38"/>
  <c r="U47" i="38"/>
  <c r="Q69" i="38"/>
  <c r="Q44" i="38"/>
  <c r="T8" i="38"/>
  <c r="M54" i="38"/>
  <c r="W47" i="38"/>
  <c r="I69" i="38"/>
  <c r="M74" i="38"/>
  <c r="T54" i="38"/>
  <c r="Q56" i="38"/>
  <c r="H73" i="38"/>
  <c r="Q67" i="38"/>
  <c r="U48" i="38"/>
  <c r="I8" i="38"/>
  <c r="M8" i="38"/>
  <c r="U18" i="38"/>
  <c r="E8" i="38"/>
  <c r="X7" i="38" l="1"/>
  <c r="T7" i="38"/>
  <c r="T59" i="38"/>
  <c r="X59" i="38" s="1"/>
  <c r="S7" i="38"/>
  <c r="N78" i="38"/>
  <c r="P78" i="38"/>
  <c r="I7" i="38"/>
  <c r="U50" i="38"/>
  <c r="Q50" i="38"/>
  <c r="Q49" i="38" s="1"/>
  <c r="M49" i="38"/>
  <c r="U49" i="38" s="1"/>
  <c r="Q71" i="38"/>
  <c r="U71" i="38"/>
  <c r="Q66" i="38"/>
  <c r="U66" i="38"/>
  <c r="Q60" i="38"/>
  <c r="U60" i="38"/>
  <c r="Q21" i="38"/>
  <c r="J6" i="38"/>
  <c r="K6" i="38"/>
  <c r="Q45" i="38"/>
  <c r="L6" i="38"/>
  <c r="U54" i="38"/>
  <c r="N6" i="38"/>
  <c r="X68" i="38"/>
  <c r="O6" i="38"/>
  <c r="W7" i="38"/>
  <c r="M59" i="38"/>
  <c r="Q59" i="38" s="1"/>
  <c r="U59" i="38" s="1"/>
  <c r="H6" i="38"/>
  <c r="E68" i="38"/>
  <c r="Q68" i="38" s="1"/>
  <c r="R7" i="38"/>
  <c r="F6" i="38"/>
  <c r="R53" i="38"/>
  <c r="T53" i="38"/>
  <c r="M7" i="38"/>
  <c r="V7" i="38"/>
  <c r="P6" i="38"/>
  <c r="U8" i="38"/>
  <c r="E7" i="38"/>
  <c r="U21" i="38"/>
  <c r="Q74" i="38"/>
  <c r="M73" i="38"/>
  <c r="U74" i="38"/>
  <c r="I68" i="38"/>
  <c r="U68" i="38" s="1"/>
  <c r="U69" i="38"/>
  <c r="T73" i="38"/>
  <c r="M53" i="38"/>
  <c r="Q54" i="38"/>
  <c r="Q8" i="38"/>
  <c r="M78" i="38" l="1"/>
  <c r="M79" i="38" s="1"/>
  <c r="U7" i="38"/>
  <c r="I78" i="38"/>
  <c r="I79" i="38" s="1"/>
  <c r="E78" i="38"/>
  <c r="E6" i="38"/>
  <c r="V6" i="38"/>
  <c r="W6" i="38"/>
  <c r="R6" i="38"/>
  <c r="S6" i="38"/>
  <c r="T6" i="38"/>
  <c r="M6" i="38"/>
  <c r="X6" i="38"/>
  <c r="Q7" i="38"/>
  <c r="U53" i="38"/>
  <c r="Q53" i="38"/>
  <c r="I6" i="38"/>
  <c r="U73" i="38"/>
  <c r="Q73" i="38"/>
  <c r="E79" i="38" l="1"/>
  <c r="Q6" i="38"/>
  <c r="U6" i="38"/>
</calcChain>
</file>

<file path=xl/sharedStrings.xml><?xml version="1.0" encoding="utf-8"?>
<sst xmlns="http://schemas.openxmlformats.org/spreadsheetml/2006/main" count="330" uniqueCount="206">
  <si>
    <t>№ п/п</t>
  </si>
  <si>
    <t>Наименование программы</t>
  </si>
  <si>
    <t>Запланированные мероприятия</t>
  </si>
  <si>
    <t>ДОиМП</t>
  </si>
  <si>
    <t>1</t>
  </si>
  <si>
    <t>Департамент образования и молодежной политики администрации города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</si>
  <si>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</si>
  <si>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</si>
  <si>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</si>
  <si>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</si>
  <si>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</si>
  <si>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</si>
  <si>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</si>
  <si>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</si>
  <si>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</si>
  <si>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</si>
  <si>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</si>
  <si>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</si>
  <si>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</si>
  <si>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Расходы на обеспечение деятельности (оказание услуг) муниципальных учреждений</t>
  </si>
  <si>
    <t>8.2.1</t>
  </si>
  <si>
    <t>Договора на программное (информационные технологии) обеспечение и обслуживание</t>
  </si>
  <si>
    <t>Расходы на обеспечение функций органов местного самоуправления</t>
  </si>
  <si>
    <t xml:space="preserve">Подпрограмма "Молодёжь Нефтеюганска" 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</si>
  <si>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</si>
  <si>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</si>
  <si>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</si>
  <si>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</si>
  <si>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</si>
  <si>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</si>
  <si>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</si>
  <si>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</si>
  <si>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</si>
  <si>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</si>
  <si>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</si>
  <si>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</si>
  <si>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</si>
  <si>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</si>
  <si>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</si>
  <si>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</si>
  <si>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7.1</t>
  </si>
  <si>
    <t>7.1.1</t>
  </si>
  <si>
    <t>7.1.2</t>
  </si>
  <si>
    <t>7.2</t>
  </si>
  <si>
    <t>7.3</t>
  </si>
  <si>
    <t>7.4</t>
  </si>
  <si>
    <t>7.4.1</t>
  </si>
  <si>
    <t>7.5</t>
  </si>
  <si>
    <t>7.5.1</t>
  </si>
  <si>
    <t>ПЛАН  на 2015 год (рублей)</t>
  </si>
  <si>
    <t>7.2.1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</si>
  <si>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</si>
  <si>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</si>
  <si>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</si>
  <si>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</si>
  <si>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</si>
  <si>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</si>
  <si>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</si>
  <si>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</si>
  <si>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</si>
  <si>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Реализация мероприятий</t>
  </si>
  <si>
    <t>7.1.1.1</t>
  </si>
  <si>
    <t>7.1.1.3</t>
  </si>
  <si>
    <t>7.1.1.4</t>
  </si>
  <si>
    <t>7.1.1.5</t>
  </si>
  <si>
    <t>7.1.1.6</t>
  </si>
  <si>
    <t>7.1.1.7</t>
  </si>
  <si>
    <t>7.1.1.9</t>
  </si>
  <si>
    <t>Станция обезжелезивания 7 мкр.57/7 реестр.№ 522074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</si>
  <si>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</si>
  <si>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</si>
  <si>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</si>
  <si>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</si>
  <si>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</si>
  <si>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7.5.2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</si>
  <si>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</si>
  <si>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</si>
  <si>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</si>
  <si>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</si>
  <si>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</si>
  <si>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</si>
  <si>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</si>
  <si>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</si>
  <si>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</si>
  <si>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</si>
  <si>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</si>
  <si>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</si>
  <si>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</si>
  <si>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</si>
  <si>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</si>
  <si>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16</t>
  </si>
  <si>
    <t>17</t>
  </si>
  <si>
    <t>19</t>
  </si>
  <si>
    <t>7.1.1.12</t>
  </si>
  <si>
    <t>7.4.2</t>
  </si>
  <si>
    <t>Развитие образования и молодёжной политики в городе Нефтеюганске</t>
  </si>
  <si>
    <t>Подпрограмма "Общее образование. Дополнительное образование детей"</t>
  </si>
  <si>
    <t>Осуществление переданных полномочий на обеспечение государственных гарантий на реализацию программ дошкольного образования муниципальным образовательным организациям</t>
  </si>
  <si>
    <t>Обеспечение персонифицированного финансирования дополнительного образования</t>
  </si>
  <si>
    <t>Подпрограмма "Система оценки качества образования и информационная прозрачность системы образования"</t>
  </si>
  <si>
    <t>Подпрограмма "Отдых и оздоровление детей в каникулярное время"</t>
  </si>
  <si>
    <t>Подпрограмма "Ресурсное обеспечение в сфере образования и молодежной политики"</t>
  </si>
  <si>
    <t>Развитие материально-технической базы образовательных организаций</t>
  </si>
  <si>
    <t>7.1.3</t>
  </si>
  <si>
    <t>7.1.3.1</t>
  </si>
  <si>
    <t>Подпрограмма "Формирование законопослушного поведения участников дорожного движения"</t>
  </si>
  <si>
    <t>Повышение уровня правового воспитания участников дорожного движения, культуры их поведения и профилактика детского дорожно-транспортного травматизма</t>
  </si>
  <si>
    <t>7.6</t>
  </si>
  <si>
    <t>7.6.1</t>
  </si>
  <si>
    <t>7.1.1.11</t>
  </si>
  <si>
    <t>Осуществление переданных полномочий на обеспечение государственных гарантий на реализацию программ дошкольного образования частным образовательным организациям</t>
  </si>
  <si>
    <t>7.1.4</t>
  </si>
  <si>
    <t>Социальная поддержка для граждан, заключивших договор о целевом обучении по программе высшего образования в высших учебных заведениях Ханты-Мансийского автономного округа-Югры по педагогическим специальностям</t>
  </si>
  <si>
    <t>7.1.1.8</t>
  </si>
  <si>
    <t>7.1.1.10</t>
  </si>
  <si>
    <t>7.1.1.2</t>
  </si>
  <si>
    <t>7.1.5</t>
  </si>
  <si>
    <t>Ежемесячное денежное вознаграждение за классное руководство педагогическим работникам муниципальных образовательных организаций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</si>
  <si>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</si>
  <si>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ПЛАН на 2022 год                                                                                                                                          (рублей)</t>
  </si>
  <si>
    <t>Мероприятия по организации отдыха и оздоровления детей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</si>
  <si>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14-17 лет (включительно) - в лагерях труда и отдыха с дневным пребыванием за счет средств бюджета автономного округа</t>
  </si>
  <si>
    <t>На оплату стоимости питания детей школьного возраста в оздоровительных лагерях с дневным пребыванием детей</t>
  </si>
  <si>
    <t xml:space="preserve">ДОиМП </t>
  </si>
  <si>
    <t xml:space="preserve">Реализация мероприятий </t>
  </si>
  <si>
    <t>Иные межбюджетные трансферты на реализацию наказов избирателей депутатам Думы Ханты-Мансийского автономного округа-Югры за счет средств автономного округа</t>
  </si>
  <si>
    <t>Реализация мероприятий по содействию трудоустройства граждан</t>
  </si>
  <si>
    <t>Обеспечение реализации молодёжной политики (показатель № 11, 12, 13)</t>
  </si>
  <si>
    <t>7.3.1.</t>
  </si>
  <si>
    <t>Обеспечение предоставления дошкольного, общего, дополнительного образования (показатель №№ 1,2,5,7,8,21,22,23)</t>
  </si>
  <si>
    <t>Обеспечение организации и проведения государственной итоговой аттестации (показатель №№ 3, 4)</t>
  </si>
  <si>
    <t>Обеспечение выполнения функции управления и контроля в сфере образования и молодёжной политики (показатель №№ 14,15,16,17,18,23)</t>
  </si>
  <si>
    <t>Обеспечение функционирования казённого учреждения (показатель №№ 14,15,16,17,18,23)</t>
  </si>
  <si>
    <t>кцср</t>
  </si>
  <si>
    <t>0210100590</t>
  </si>
  <si>
    <t>0210161804</t>
  </si>
  <si>
    <t>0210182470</t>
  </si>
  <si>
    <t>0210182480</t>
  </si>
  <si>
    <t>0210184030</t>
  </si>
  <si>
    <t>0210184050</t>
  </si>
  <si>
    <t>0210184301</t>
  </si>
  <si>
    <t>0210184302</t>
  </si>
  <si>
    <t>0210184303</t>
  </si>
  <si>
    <t>0210184304</t>
  </si>
  <si>
    <t>0210185160</t>
  </si>
  <si>
    <t>0210199990</t>
  </si>
  <si>
    <t>0210399990</t>
  </si>
  <si>
    <t>0210553030</t>
  </si>
  <si>
    <t>0220184305</t>
  </si>
  <si>
    <t>0230120010</t>
  </si>
  <si>
    <t>0230182050</t>
  </si>
  <si>
    <t>0230184080</t>
  </si>
  <si>
    <t>02301S2050</t>
  </si>
  <si>
    <t>0240100590</t>
  </si>
  <si>
    <t>0240199990</t>
  </si>
  <si>
    <t>0240185060</t>
  </si>
  <si>
    <t>0240185160</t>
  </si>
  <si>
    <t>0240120610</t>
  </si>
  <si>
    <t>0250102040</t>
  </si>
  <si>
    <t>0250200590</t>
  </si>
  <si>
    <t>0260199990</t>
  </si>
  <si>
    <t>0240299990</t>
  </si>
  <si>
    <t>02106L3040</t>
  </si>
  <si>
    <t>0210282090, 02102S2090</t>
  </si>
  <si>
    <t>% исполнения к плану за 2022 год</t>
  </si>
  <si>
    <t>Детский сад на 300 мест в 16 микрорайоне г.Нефтеюганска</t>
  </si>
  <si>
    <t>0210242110</t>
  </si>
  <si>
    <t>Строительство и реконструкция объектов муниципальной собственности</t>
  </si>
  <si>
    <t>МБДОУ "Детский сад №20 "Золушка" (наружное освещение территории). Расходы, осуществляемые за счет остатков средств городского бюджета, неиспользованных в отчетном финансовом году</t>
  </si>
  <si>
    <t>Здание детского сада №25 (наружное освещение территории), расположенного по адресу: г.Нефтеюганск, мкр-н 12, здание №22. Расходы, осуществляемые за счет остатков средств городского бюджета, неиспользованных в отчетном финансовом году</t>
  </si>
  <si>
    <t>Детский сад на 300 мест в 16 микрорайоне г.Нефтеюганска. Расходы, осуществляемые за счет остатков средств городского бюджета, неиспользованных в отчетном финансовом году</t>
  </si>
  <si>
    <t>Детский сад на 300 мест в 16 микрорайоне г.Нефтеюганска. Договор №2142021/3395Д от 29.12.2021 (247 976 000 рублей) РН-Юганскнефтегаз. Строительство детского сада на 300 мест в 16 мкр. (116 742 990)</t>
  </si>
  <si>
    <t xml:space="preserve">Создание образовательных организаций, организаций для отдыха и оздоровления детей </t>
  </si>
  <si>
    <t>0210299990</t>
  </si>
  <si>
    <r>
      <t>Субсидия на дополнительное финансовое обеспечение мероприятий по организации питания обучающихся</t>
    </r>
    <r>
      <rPr>
        <i/>
        <sz val="14"/>
        <rFont val="Times New Roman"/>
        <family val="1"/>
        <charset val="204"/>
        <scheme val="minor"/>
      </rPr>
      <t xml:space="preserve"> социально ориентированным некоммерческим организациям, не являющимся муниципальными учреждениям</t>
    </r>
    <r>
      <rPr>
        <sz val="14"/>
        <rFont val="Times New Roman"/>
        <family val="1"/>
        <charset val="204"/>
        <scheme val="minor"/>
      </rPr>
      <t>и, осуществляющим деятельность в городе Нефтеюганске</t>
    </r>
  </si>
  <si>
    <r>
      <t>На создание условий для осуществления присмотра и ухода за детьми, содержания детей в</t>
    </r>
    <r>
      <rPr>
        <i/>
        <sz val="14"/>
        <rFont val="Times New Roman"/>
        <family val="1"/>
        <charset val="204"/>
        <scheme val="minor"/>
      </rPr>
      <t xml:space="preserve"> частных организациях,</t>
    </r>
    <r>
      <rPr>
        <sz val="14"/>
        <rFont val="Times New Roman"/>
        <family val="1"/>
        <charset val="204"/>
        <scheme val="minor"/>
      </rPr>
      <t xml:space="preserve"> осуществляющих образовательную деятельность по реализации образовательных программ дошкольного образования, расположенных на территории муниципальных образований </t>
    </r>
    <r>
      <rPr>
        <b/>
        <sz val="14"/>
        <rFont val="Times New Roman"/>
        <family val="1"/>
        <charset val="204"/>
        <scheme val="minor"/>
      </rPr>
      <t>за счет средств бюджета автономного округа</t>
    </r>
  </si>
  <si>
    <r>
      <t xml:space="preserve">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организаций, </t>
    </r>
    <r>
      <rPr>
        <i/>
        <sz val="14"/>
        <rFont val="Times New Roman"/>
        <family val="1"/>
        <charset val="204"/>
        <scheme val="minor"/>
      </rPr>
      <t>частных общеобразовательных организаций</t>
    </r>
    <r>
      <rPr>
        <sz val="14"/>
        <rFont val="Times New Roman"/>
        <family val="1"/>
        <charset val="204"/>
        <scheme val="minor"/>
      </rPr>
      <t xml:space="preserve">, осуществляющих образовательную деятельность по имеющим государственную аккредитацию основным общеобразовательным программам </t>
    </r>
    <r>
      <rPr>
        <b/>
        <sz val="14"/>
        <rFont val="Times New Roman"/>
        <family val="1"/>
        <charset val="204"/>
        <scheme val="minor"/>
      </rPr>
      <t>за счет средств бюджета автономного округа</t>
    </r>
  </si>
  <si>
    <r>
      <t>Осуществление переданных полномочий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  </r>
    <r>
      <rPr>
        <b/>
        <sz val="14"/>
        <rFont val="Times New Roman"/>
        <family val="1"/>
        <charset val="204"/>
        <scheme val="minor"/>
      </rPr>
      <t xml:space="preserve"> за счет средств бюджета автономного округа</t>
    </r>
  </si>
  <si>
    <r>
      <t>Осуществление переданных полномочий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  </r>
    <r>
      <rPr>
        <b/>
        <sz val="14"/>
        <rFont val="Times New Roman"/>
        <family val="1"/>
        <charset val="204"/>
        <scheme val="minor"/>
      </rPr>
      <t xml:space="preserve"> за счет средств бюджета автономного округа</t>
    </r>
  </si>
  <si>
    <r>
      <t xml:space="preserve">Осуществление переданных полномочий на обеспечение государственных гарантий на реализацию основных общеобразовательных программ муниципальным общеобразовательным организациям </t>
    </r>
    <r>
      <rPr>
        <b/>
        <sz val="14"/>
        <rFont val="Times New Roman"/>
        <family val="1"/>
        <charset val="204"/>
        <scheme val="minor"/>
      </rPr>
      <t>за счет средств бюджета автономного округа</t>
    </r>
  </si>
  <si>
    <r>
      <t xml:space="preserve">Осуществление переданных полномочий на обеспечение государственных гарантий на реализацию основных общеобразовательных программ частным общеобразовательным организациям </t>
    </r>
    <r>
      <rPr>
        <b/>
        <sz val="14"/>
        <rFont val="Times New Roman"/>
        <family val="1"/>
        <charset val="204"/>
        <scheme val="minor"/>
      </rPr>
      <t>за счет средств бюджета автономного округа</t>
    </r>
  </si>
  <si>
    <r>
      <t xml:space="preserve">Иные межбюджетные трансферты на реализацию наказов избирателей депутатам Думы Ханты-Мансийского автономного округа-Югры </t>
    </r>
    <r>
      <rPr>
        <b/>
        <sz val="14"/>
        <rFont val="Times New Roman"/>
        <family val="1"/>
        <charset val="204"/>
        <scheme val="minor"/>
      </rPr>
      <t>за счет средств бюджета автономного округа</t>
    </r>
  </si>
  <si>
    <r>
      <t>На организацию бесплатного горячего питания обучающихся, получающих начальное общее образование в муниципальных образовательных организациях</t>
    </r>
    <r>
      <rPr>
        <b/>
        <sz val="14"/>
        <rFont val="Times New Roman"/>
        <family val="1"/>
        <charset val="204"/>
        <scheme val="minor"/>
      </rPr>
      <t xml:space="preserve"> (за счет средств  бюджета автономного округа, федерального и местного) </t>
    </r>
  </si>
  <si>
    <r>
      <t xml:space="preserve">Осуществление переданных полномочий на организацию и обеспечение отдыха и оздоровления детей, в том числе в этнической среде </t>
    </r>
    <r>
      <rPr>
        <b/>
        <sz val="14"/>
        <rFont val="Times New Roman"/>
        <family val="1"/>
        <charset val="204"/>
        <scheme val="minor"/>
      </rPr>
      <t>за счет средств бюджета автономного округа</t>
    </r>
  </si>
  <si>
    <r>
      <t xml:space="preserve">Реализация мероприятий по содействию трудоустройству граждан </t>
    </r>
    <r>
      <rPr>
        <b/>
        <sz val="14"/>
        <rFont val="Times New Roman"/>
        <family val="1"/>
        <charset val="204"/>
        <scheme val="minor"/>
      </rPr>
      <t>за счет средств бюджета автономного округа</t>
    </r>
  </si>
  <si>
    <t>ПИР "Нежилое строение гаража" (здание мастерских МБОУ «СОШ №10»).Расходы, осуществляемые за счет остатков средств городского бюджета, неиспользованных в отчетном финансовом году</t>
  </si>
  <si>
    <t>ПИР "Нежилое строение гаража" (здание мастерских МБОУ «СОШ №10»). Договор пожертвования № 27 от 01.10.2018 (262 567 944 руб.)</t>
  </si>
  <si>
    <t>Выполнение работ по ремонту МБДОУ «Детский сад №25 «Ромашка». Расходы, осуществляемые за счет остатков средств городского бюджета, неиспользованных в отчетном финансовом году</t>
  </si>
  <si>
    <t>Выполнение работ по ремонту МБДОУ "Детский сад №25 "Ромашка" (авторский надзор). Расходы, осуществляемые за счет остатков средств городского бюджета, неиспользованных в отчетном финансовом году</t>
  </si>
  <si>
    <t>"Здание детского сада №25" (благоустройство территории), расположенного по адресу: г.Нефтеюганск, мкр-н 12, здание №22. Расходы, осуществляемые за счет остатков средств городского бюджета, неиспользованных в отчетном финансовом году</t>
  </si>
  <si>
    <t>Ограждение по адресу: г. Нефтеюганск 14мкр., строение 20 (МБОУ "Средняя общеобразовательная школа №13"). Расходы осуществляемые за счет средств ООО "РН-Юганскнефтегаз" по договору пожерствования №8 от 20.06.2017 (74 761 158 р.)</t>
  </si>
  <si>
    <t>Ограждение по адресу: г. Нефтеюганск 14мкр., строение 20 (МБОУ "Средняя общеобразовательная школа №13"). Договор пожертвования № 1 от 02.07.2018 (243 090 000 руб.)</t>
  </si>
  <si>
    <t>ПИР «Учебный корпус» МБОУ «Средняя общеобразовательная школа №5 «Многопрофильная» (Общеобразовательная организация с универсальной безбарьерной средой), расположенный по адресу: г.Нефтеюганск, микрорайон 2. Расходы, осуществляемые за счет остатков средств городского бюджета, неиспользованных в отчетном финансовом году</t>
  </si>
  <si>
    <t>7.1.2.1</t>
  </si>
  <si>
    <t>7.1.2.3</t>
  </si>
  <si>
    <t>7.1.2.4</t>
  </si>
  <si>
    <t>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за счет средств федерального бюджета</t>
  </si>
  <si>
    <t>МБДОУ "Детский сад №10 "Гусельки" (наружное освещение территории) (1корпус). Расходы, осуществляемые за счет остатков средств городского бюджета, неиспользованных в отчетном финансовом году</t>
  </si>
  <si>
    <t>МБДОУ "Детский сад №10 "Гусельки" (наружное освещение территории) (2корпус). Расходы, осуществляемые за счет остатков средств городского бюджета, неиспользованных в отчетном финансовом году</t>
  </si>
  <si>
    <t>20</t>
  </si>
  <si>
    <t>% исполнения к плану на 1 полугодие 2022 года</t>
  </si>
  <si>
    <t>0220199990</t>
  </si>
  <si>
    <r>
      <t xml:space="preserve">Осуществление переданных полномочий на обеспечение государственных гарантий на выплату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обучающихся, освоивших образовательные программы основного общего образования или среднего общего образования, в том числе в форме единого государственного экзамена </t>
    </r>
    <r>
      <rPr>
        <b/>
        <sz val="13"/>
        <rFont val="Times New Roman"/>
        <family val="1"/>
        <charset val="204"/>
        <scheme val="minor"/>
      </rPr>
      <t>за счет средств бюджета автономного округа</t>
    </r>
  </si>
  <si>
    <t>ПИР "Нежилое строение гаража" (здание мастерских МБОУ «СОШ №10»). Расходы осуществляемые за счет средств ООО "РН-Юганскнефтегаз" по договору пожертвования № 27 от 01.10.2018 (262 567 944 руб.)</t>
  </si>
  <si>
    <t>ПЛАН на 1 полугодие 2022 года (рублей) на 31.05.2022 год</t>
  </si>
  <si>
    <t>Освоение на 31.05.2022 года                                                                                                                                               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</si>
</sst>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р_._-;\-* #,##0.00_р_._-;_-* &quot;-&quot;??_р_._-;_-@_-"/>
    <numFmt numFmtId="165" formatCode="0.0"/>
    <numFmt numFmtId="166" formatCode="_(* #,##0.00_);_(* \(#,##0.00\);_(* &quot;-&quot;??_);_(@_)"/>
    <numFmt numFmtId="167" formatCode="_-* #,##0.00_р_._-;\-* #,##0.00_р_._-;_-* \-??_р_._-;_-@_-"/>
    <numFmt numFmtId="168" formatCode="#,##0.0"/>
    <numFmt numFmtId="169" formatCode="?"/>
  </numFmts>
  <fonts count="45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b/>
      <sz val="16"/>
      <name val="Times New Roman"/>
      <family val="1"/>
      <charset val="204"/>
      <scheme val="minor"/>
    </font>
    <font>
      <sz val="13"/>
      <name val="Times New Roman"/>
      <family val="1"/>
      <charset val="204"/>
      <scheme val="minor"/>
    </font>
    <font>
      <b/>
      <i/>
      <sz val="14"/>
      <name val="Times New Roman"/>
      <family val="1"/>
      <charset val="204"/>
      <scheme val="minor"/>
    </font>
    <font>
      <i/>
      <sz val="14"/>
      <name val="Times New Roman"/>
      <family val="1"/>
      <charset val="204"/>
      <scheme val="minor"/>
    </font>
    <font>
      <sz val="20"/>
      <name val="Times New Roman"/>
      <family val="1"/>
      <charset val="204"/>
      <scheme val="minor"/>
    </font>
    <font>
      <b/>
      <sz val="13"/>
      <name val="Times New Roman"/>
      <family val="1"/>
      <charset val="204"/>
      <scheme val="minor"/>
    </font>
  </fonts>
  <fills count="2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99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10" fillId="0" borderId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20" borderId="0" applyNumberFormat="0" applyBorder="0" applyAlignment="0" applyProtection="0"/>
    <xf numFmtId="0" fontId="13" fillId="8" borderId="11" applyNumberFormat="0" applyAlignment="0" applyProtection="0"/>
    <xf numFmtId="0" fontId="14" fillId="21" borderId="12" applyNumberFormat="0" applyAlignment="0" applyProtection="0"/>
    <xf numFmtId="0" fontId="15" fillId="21" borderId="11" applyNumberFormat="0" applyAlignment="0" applyProtection="0"/>
    <xf numFmtId="0" fontId="16" fillId="0" borderId="0" applyNumberFormat="0" applyFill="0" applyBorder="0" applyAlignment="0" applyProtection="0"/>
    <xf numFmtId="0" fontId="17" fillId="0" borderId="13" applyNumberFormat="0" applyFill="0" applyAlignment="0" applyProtection="0"/>
    <xf numFmtId="0" fontId="18" fillId="0" borderId="14" applyNumberFormat="0" applyFill="0" applyAlignment="0" applyProtection="0"/>
    <xf numFmtId="0" fontId="19" fillId="0" borderId="15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16" applyNumberFormat="0" applyFill="0" applyAlignment="0" applyProtection="0"/>
    <xf numFmtId="0" fontId="21" fillId="22" borderId="17" applyNumberFormat="0" applyAlignment="0" applyProtection="0"/>
    <xf numFmtId="0" fontId="22" fillId="0" borderId="0" applyNumberFormat="0" applyFill="0" applyBorder="0" applyAlignment="0" applyProtection="0"/>
    <xf numFmtId="0" fontId="23" fillId="23" borderId="0" applyNumberFormat="0" applyBorder="0" applyAlignment="0" applyProtection="0"/>
    <xf numFmtId="0" fontId="11" fillId="0" borderId="0"/>
    <xf numFmtId="0" fontId="10" fillId="0" borderId="0"/>
    <xf numFmtId="0" fontId="11" fillId="0" borderId="0"/>
    <xf numFmtId="0" fontId="1" fillId="0" borderId="0"/>
    <xf numFmtId="0" fontId="1" fillId="0" borderId="0"/>
    <xf numFmtId="0" fontId="10" fillId="0" borderId="0"/>
    <xf numFmtId="0" fontId="11" fillId="0" borderId="0"/>
    <xf numFmtId="0" fontId="24" fillId="0" borderId="0"/>
    <xf numFmtId="0" fontId="1" fillId="0" borderId="0"/>
    <xf numFmtId="0" fontId="10" fillId="0" borderId="0"/>
    <xf numFmtId="0" fontId="25" fillId="0" borderId="0"/>
    <xf numFmtId="0" fontId="11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25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2" fillId="0" borderId="0"/>
    <xf numFmtId="0" fontId="11" fillId="0" borderId="0"/>
    <xf numFmtId="0" fontId="10" fillId="0" borderId="0"/>
    <xf numFmtId="0" fontId="26" fillId="4" borderId="0" applyNumberFormat="0" applyBorder="0" applyAlignment="0" applyProtection="0"/>
    <xf numFmtId="0" fontId="27" fillId="0" borderId="0" applyNumberFormat="0" applyFill="0" applyBorder="0" applyAlignment="0" applyProtection="0"/>
    <xf numFmtId="0" fontId="24" fillId="24" borderId="18" applyNumberFormat="0" applyAlignment="0" applyProtection="0"/>
    <xf numFmtId="9" fontId="11" fillId="0" borderId="0" applyFont="0" applyFill="0" applyBorder="0" applyAlignment="0" applyProtection="0"/>
    <xf numFmtId="0" fontId="28" fillId="0" borderId="19" applyNumberFormat="0" applyFill="0" applyAlignment="0" applyProtection="0"/>
    <xf numFmtId="0" fontId="29" fillId="0" borderId="0" applyNumberFormat="0" applyFill="0" applyBorder="0" applyAlignment="0" applyProtection="0"/>
    <xf numFmtId="166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0" fillId="0" borderId="0" applyFont="0" applyFill="0" applyBorder="0" applyAlignment="0" applyProtection="0"/>
    <xf numFmtId="167" fontId="24" fillId="0" borderId="0" applyFill="0" applyBorder="0" applyAlignment="0" applyProtection="0"/>
    <xf numFmtId="164" fontId="1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0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31" fillId="5" borderId="0" applyNumberFormat="0" applyBorder="0" applyAlignment="0" applyProtection="0"/>
    <xf numFmtId="0" fontId="11" fillId="0" borderId="0"/>
    <xf numFmtId="0" fontId="2" fillId="0" borderId="0"/>
  </cellStyleXfs>
  <cellXfs count="391">
    <xf numFmtId="0" fontId="0" fillId="0" borderId="0" xfId="0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2" fontId="34" fillId="0" borderId="1" xfId="0" applyNumberFormat="1" applyFont="1" applyFill="1" applyBorder="1" applyAlignment="1">
      <alignment horizontal="center" vertical="center" wrapText="1"/>
    </xf>
    <xf numFmtId="165" fontId="35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left" vertical="center" wrapText="1"/>
    </xf>
    <xf numFmtId="16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8" fontId="6" fillId="0" borderId="1" xfId="0" applyNumberFormat="1" applyFont="1" applyFill="1" applyBorder="1" applyAlignment="1">
      <alignment horizontal="center" vertical="center"/>
    </xf>
    <xf numFmtId="168" fontId="9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8" fontId="37" fillId="0" borderId="1" xfId="0" applyNumberFormat="1" applyFont="1" applyFill="1" applyBorder="1" applyAlignment="1">
      <alignment horizontal="center" vertical="center"/>
    </xf>
    <xf numFmtId="168" fontId="37" fillId="0" borderId="1" xfId="0" applyNumberFormat="1" applyFont="1" applyFill="1" applyBorder="1" applyAlignment="1">
      <alignment horizontal="center" vertical="center" wrapText="1"/>
    </xf>
    <xf numFmtId="0" fontId="38" fillId="0" borderId="0" xfId="0" applyFont="1"/>
    <xf numFmtId="0" fontId="33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25" borderId="0" xfId="0" applyFont="1" applyFill="1" applyAlignment="1"/>
    <xf numFmtId="0" fontId="3" fillId="25" borderId="0" xfId="0" applyFont="1" applyFill="1" applyBorder="1"/>
    <xf numFmtId="0" fontId="32" fillId="25" borderId="0" xfId="0" applyFont="1" applyFill="1" applyBorder="1"/>
    <xf numFmtId="49" fontId="3" fillId="25" borderId="36" xfId="0" applyNumberFormat="1" applyFont="1" applyFill="1" applyBorder="1" applyAlignment="1">
      <alignment horizontal="center" vertical="center"/>
    </xf>
    <xf numFmtId="4" fontId="3" fillId="25" borderId="25" xfId="2" applyNumberFormat="1" applyFont="1" applyFill="1" applyBorder="1" applyAlignment="1">
      <alignment horizontal="center" vertical="center"/>
    </xf>
    <xf numFmtId="4" fontId="3" fillId="25" borderId="25" xfId="0" applyNumberFormat="1" applyFont="1" applyFill="1" applyBorder="1" applyAlignment="1">
      <alignment horizontal="center" vertical="center" wrapText="1"/>
    </xf>
    <xf numFmtId="4" fontId="3" fillId="25" borderId="26" xfId="0" applyNumberFormat="1" applyFont="1" applyFill="1" applyBorder="1" applyAlignment="1">
      <alignment horizontal="center" vertical="center" wrapText="1"/>
    </xf>
    <xf numFmtId="4" fontId="3" fillId="25" borderId="27" xfId="0" applyNumberFormat="1" applyFont="1" applyFill="1" applyBorder="1" applyAlignment="1">
      <alignment horizontal="center" vertical="center" wrapText="1"/>
    </xf>
    <xf numFmtId="4" fontId="3" fillId="25" borderId="26" xfId="2" applyNumberFormat="1" applyFont="1" applyFill="1" applyBorder="1" applyAlignment="1">
      <alignment horizontal="center" vertical="center"/>
    </xf>
    <xf numFmtId="4" fontId="3" fillId="25" borderId="27" xfId="2" applyNumberFormat="1" applyFont="1" applyFill="1" applyBorder="1" applyAlignment="1">
      <alignment horizontal="center" vertical="center"/>
    </xf>
    <xf numFmtId="4" fontId="3" fillId="25" borderId="25" xfId="0" applyNumberFormat="1" applyFont="1" applyFill="1" applyBorder="1" applyAlignment="1">
      <alignment horizontal="center" vertical="center"/>
    </xf>
    <xf numFmtId="4" fontId="3" fillId="25" borderId="26" xfId="0" applyNumberFormat="1" applyFont="1" applyFill="1" applyBorder="1" applyAlignment="1">
      <alignment horizontal="center" vertical="center"/>
    </xf>
    <xf numFmtId="4" fontId="3" fillId="25" borderId="27" xfId="0" applyNumberFormat="1" applyFont="1" applyFill="1" applyBorder="1" applyAlignment="1">
      <alignment horizontal="center" vertical="center"/>
    </xf>
    <xf numFmtId="49" fontId="3" fillId="25" borderId="0" xfId="0" applyNumberFormat="1" applyFont="1" applyFill="1" applyAlignment="1">
      <alignment horizontal="center" vertical="center"/>
    </xf>
    <xf numFmtId="0" fontId="3" fillId="25" borderId="0" xfId="0" applyFont="1" applyFill="1" applyAlignment="1">
      <alignment vertical="top"/>
    </xf>
    <xf numFmtId="0" fontId="3" fillId="25" borderId="0" xfId="0" applyFont="1" applyFill="1"/>
    <xf numFmtId="4" fontId="3" fillId="25" borderId="0" xfId="2" applyNumberFormat="1" applyFont="1" applyFill="1" applyAlignment="1">
      <alignment horizontal="center" vertical="center"/>
    </xf>
    <xf numFmtId="2" fontId="3" fillId="25" borderId="0" xfId="0" applyNumberFormat="1" applyFont="1" applyFill="1"/>
    <xf numFmtId="49" fontId="41" fillId="25" borderId="35" xfId="0" applyNumberFormat="1" applyFont="1" applyFill="1" applyBorder="1" applyAlignment="1">
      <alignment horizontal="center" vertical="center"/>
    </xf>
    <xf numFmtId="0" fontId="41" fillId="25" borderId="21" xfId="0" applyFont="1" applyFill="1" applyBorder="1" applyAlignment="1">
      <alignment horizontal="left" vertical="top" wrapText="1"/>
    </xf>
    <xf numFmtId="4" fontId="41" fillId="25" borderId="21" xfId="0" applyNumberFormat="1" applyFont="1" applyFill="1" applyBorder="1" applyAlignment="1">
      <alignment horizontal="center" vertical="center"/>
    </xf>
    <xf numFmtId="4" fontId="41" fillId="25" borderId="1" xfId="0" applyNumberFormat="1" applyFont="1" applyFill="1" applyBorder="1" applyAlignment="1">
      <alignment horizontal="center" vertical="center"/>
    </xf>
    <xf numFmtId="4" fontId="41" fillId="25" borderId="22" xfId="0" applyNumberFormat="1" applyFont="1" applyFill="1" applyBorder="1" applyAlignment="1">
      <alignment horizontal="center" vertical="center"/>
    </xf>
    <xf numFmtId="0" fontId="41" fillId="25" borderId="0" xfId="0" applyFont="1" applyFill="1" applyBorder="1"/>
    <xf numFmtId="0" fontId="3" fillId="25" borderId="25" xfId="0" applyFont="1" applyFill="1" applyBorder="1" applyAlignment="1">
      <alignment vertical="top"/>
    </xf>
    <xf numFmtId="0" fontId="3" fillId="25" borderId="27" xfId="0" applyFont="1" applyFill="1" applyBorder="1"/>
    <xf numFmtId="4" fontId="41" fillId="25" borderId="23" xfId="0" applyNumberFormat="1" applyFont="1" applyFill="1" applyBorder="1" applyAlignment="1">
      <alignment horizontal="center" vertical="center" wrapText="1"/>
    </xf>
    <xf numFmtId="4" fontId="41" fillId="25" borderId="5" xfId="0" applyNumberFormat="1" applyFont="1" applyFill="1" applyBorder="1" applyAlignment="1">
      <alignment horizontal="center" vertical="center" wrapText="1"/>
    </xf>
    <xf numFmtId="4" fontId="41" fillId="25" borderId="24" xfId="0" applyNumberFormat="1" applyFont="1" applyFill="1" applyBorder="1" applyAlignment="1">
      <alignment horizontal="center" vertical="center" wrapText="1"/>
    </xf>
    <xf numFmtId="4" fontId="41" fillId="25" borderId="2" xfId="0" applyNumberFormat="1" applyFont="1" applyFill="1" applyBorder="1" applyAlignment="1">
      <alignment horizontal="center" vertical="center"/>
    </xf>
    <xf numFmtId="49" fontId="41" fillId="25" borderId="54" xfId="0" applyNumberFormat="1" applyFont="1" applyFill="1" applyBorder="1" applyAlignment="1">
      <alignment horizontal="center" vertical="center"/>
    </xf>
    <xf numFmtId="0" fontId="41" fillId="25" borderId="22" xfId="0" applyFont="1" applyFill="1" applyBorder="1" applyAlignment="1">
      <alignment horizontal="center" vertical="center"/>
    </xf>
    <xf numFmtId="4" fontId="41" fillId="25" borderId="21" xfId="0" applyNumberFormat="1" applyFont="1" applyFill="1" applyBorder="1" applyAlignment="1">
      <alignment horizontal="center" vertical="center" wrapText="1"/>
    </xf>
    <xf numFmtId="4" fontId="41" fillId="25" borderId="1" xfId="0" applyNumberFormat="1" applyFont="1" applyFill="1" applyBorder="1" applyAlignment="1">
      <alignment horizontal="center" vertical="center" wrapText="1"/>
    </xf>
    <xf numFmtId="4" fontId="41" fillId="25" borderId="22" xfId="0" applyNumberFormat="1" applyFont="1" applyFill="1" applyBorder="1" applyAlignment="1">
      <alignment horizontal="center" vertical="center" wrapText="1"/>
    </xf>
    <xf numFmtId="0" fontId="41" fillId="25" borderId="2" xfId="0" applyFont="1" applyFill="1" applyBorder="1" applyAlignment="1">
      <alignment horizontal="center" vertical="center"/>
    </xf>
    <xf numFmtId="4" fontId="41" fillId="25" borderId="21" xfId="2" applyNumberFormat="1" applyFont="1" applyFill="1" applyBorder="1" applyAlignment="1">
      <alignment horizontal="center" vertical="center"/>
    </xf>
    <xf numFmtId="4" fontId="41" fillId="25" borderId="1" xfId="2" applyNumberFormat="1" applyFont="1" applyFill="1" applyBorder="1" applyAlignment="1">
      <alignment horizontal="center" vertical="center"/>
    </xf>
    <xf numFmtId="4" fontId="41" fillId="25" borderId="22" xfId="2" applyNumberFormat="1" applyFont="1" applyFill="1" applyBorder="1" applyAlignment="1">
      <alignment horizontal="center" vertical="center"/>
    </xf>
    <xf numFmtId="4" fontId="41" fillId="25" borderId="54" xfId="0" applyNumberFormat="1" applyFont="1" applyFill="1" applyBorder="1" applyAlignment="1">
      <alignment horizontal="center" vertical="center"/>
    </xf>
    <xf numFmtId="4" fontId="41" fillId="25" borderId="30" xfId="0" applyNumberFormat="1" applyFont="1" applyFill="1" applyBorder="1" applyAlignment="1">
      <alignment horizontal="center" vertical="center" wrapText="1"/>
    </xf>
    <xf numFmtId="49" fontId="41" fillId="25" borderId="54" xfId="0" applyNumberFormat="1" applyFont="1" applyFill="1" applyBorder="1" applyAlignment="1">
      <alignment horizontal="center" vertical="top"/>
    </xf>
    <xf numFmtId="49" fontId="41" fillId="25" borderId="35" xfId="0" applyNumberFormat="1" applyFont="1" applyFill="1" applyBorder="1" applyAlignment="1">
      <alignment horizontal="center" vertical="top"/>
    </xf>
    <xf numFmtId="49" fontId="3" fillId="25" borderId="36" xfId="0" applyNumberFormat="1" applyFont="1" applyFill="1" applyBorder="1" applyAlignment="1">
      <alignment horizontal="center" vertical="top"/>
    </xf>
    <xf numFmtId="49" fontId="3" fillId="25" borderId="0" xfId="0" applyNumberFormat="1" applyFont="1" applyFill="1" applyAlignment="1">
      <alignment horizontal="center" vertical="top"/>
    </xf>
    <xf numFmtId="49" fontId="43" fillId="25" borderId="38" xfId="0" applyNumberFormat="1" applyFont="1" applyFill="1" applyBorder="1" applyAlignment="1" applyProtection="1">
      <alignment horizontal="center" vertical="top" wrapText="1"/>
      <protection locked="0"/>
    </xf>
    <xf numFmtId="49" fontId="3" fillId="25" borderId="35" xfId="0" applyNumberFormat="1" applyFont="1" applyFill="1" applyBorder="1" applyAlignment="1" applyProtection="1">
      <alignment horizontal="center" vertical="top" wrapText="1"/>
      <protection locked="0"/>
    </xf>
    <xf numFmtId="4" fontId="3" fillId="25" borderId="21" xfId="2" applyNumberFormat="1" applyFont="1" applyFill="1" applyBorder="1" applyAlignment="1">
      <alignment horizontal="center" vertical="center" wrapText="1"/>
    </xf>
    <xf numFmtId="4" fontId="3" fillId="25" borderId="1" xfId="2" applyNumberFormat="1" applyFont="1" applyFill="1" applyBorder="1" applyAlignment="1">
      <alignment horizontal="center" vertical="center" wrapText="1"/>
    </xf>
    <xf numFmtId="4" fontId="3" fillId="25" borderId="22" xfId="2" applyNumberFormat="1" applyFont="1" applyFill="1" applyBorder="1" applyAlignment="1">
      <alignment horizontal="center" vertical="center" wrapText="1"/>
    </xf>
    <xf numFmtId="0" fontId="3" fillId="25" borderId="21" xfId="0" applyFont="1" applyFill="1" applyBorder="1" applyAlignment="1">
      <alignment horizontal="center" vertical="center" wrapText="1"/>
    </xf>
    <xf numFmtId="0" fontId="3" fillId="25" borderId="1" xfId="0" applyFont="1" applyFill="1" applyBorder="1" applyAlignment="1">
      <alignment horizontal="center" vertical="center" wrapText="1"/>
    </xf>
    <xf numFmtId="0" fontId="3" fillId="25" borderId="22" xfId="0" applyFont="1" applyFill="1" applyBorder="1" applyAlignment="1">
      <alignment horizontal="center" vertical="center" wrapText="1"/>
    </xf>
    <xf numFmtId="2" fontId="3" fillId="25" borderId="21" xfId="0" applyNumberFormat="1" applyFont="1" applyFill="1" applyBorder="1" applyAlignment="1">
      <alignment horizontal="center" vertical="center" wrapText="1"/>
    </xf>
    <xf numFmtId="2" fontId="3" fillId="25" borderId="1" xfId="0" applyNumberFormat="1" applyFont="1" applyFill="1" applyBorder="1" applyAlignment="1">
      <alignment horizontal="center" vertical="center" wrapText="1"/>
    </xf>
    <xf numFmtId="2" fontId="3" fillId="25" borderId="22" xfId="0" applyNumberFormat="1" applyFont="1" applyFill="1" applyBorder="1" applyAlignment="1">
      <alignment horizontal="center" vertical="center" wrapText="1"/>
    </xf>
    <xf numFmtId="49" fontId="3" fillId="25" borderId="36" xfId="0" applyNumberFormat="1" applyFont="1" applyFill="1" applyBorder="1" applyAlignment="1" applyProtection="1">
      <alignment horizontal="center" vertical="center" wrapText="1"/>
      <protection locked="0"/>
    </xf>
    <xf numFmtId="49" fontId="3" fillId="25" borderId="36" xfId="0" applyNumberFormat="1" applyFont="1" applyFill="1" applyBorder="1" applyAlignment="1" applyProtection="1">
      <alignment horizontal="center" vertical="top" wrapText="1"/>
      <protection locked="0"/>
    </xf>
    <xf numFmtId="49" fontId="3" fillId="25" borderId="25" xfId="2" applyNumberFormat="1" applyFont="1" applyFill="1" applyBorder="1" applyAlignment="1" applyProtection="1">
      <alignment horizontal="center" vertical="center" wrapText="1"/>
      <protection locked="0"/>
    </xf>
    <xf numFmtId="49" fontId="3" fillId="25" borderId="26" xfId="2" applyNumberFormat="1" applyFont="1" applyFill="1" applyBorder="1" applyAlignment="1" applyProtection="1">
      <alignment horizontal="center" vertical="center" wrapText="1"/>
      <protection locked="0"/>
    </xf>
    <xf numFmtId="49" fontId="3" fillId="25" borderId="27" xfId="2" applyNumberFormat="1" applyFont="1" applyFill="1" applyBorder="1" applyAlignment="1" applyProtection="1">
      <alignment horizontal="center" vertical="center" wrapText="1"/>
      <protection locked="0"/>
    </xf>
    <xf numFmtId="49" fontId="3" fillId="25" borderId="25" xfId="0" applyNumberFormat="1" applyFont="1" applyFill="1" applyBorder="1" applyAlignment="1" applyProtection="1">
      <alignment horizontal="center" vertical="center" wrapText="1"/>
      <protection locked="0"/>
    </xf>
    <xf numFmtId="49" fontId="3" fillId="25" borderId="26" xfId="0" applyNumberFormat="1" applyFont="1" applyFill="1" applyBorder="1" applyAlignment="1" applyProtection="1">
      <alignment horizontal="center" vertical="center" wrapText="1"/>
      <protection locked="0"/>
    </xf>
    <xf numFmtId="49" fontId="3" fillId="25" borderId="27" xfId="0" applyNumberFormat="1" applyFont="1" applyFill="1" applyBorder="1" applyAlignment="1" applyProtection="1">
      <alignment horizontal="center" vertical="center" wrapText="1"/>
      <protection locked="0"/>
    </xf>
    <xf numFmtId="2" fontId="41" fillId="25" borderId="54" xfId="0" applyNumberFormat="1" applyFont="1" applyFill="1" applyBorder="1" applyAlignment="1">
      <alignment horizontal="left" vertical="top" wrapText="1"/>
    </xf>
    <xf numFmtId="2" fontId="41" fillId="25" borderId="35" xfId="0" applyNumberFormat="1" applyFont="1" applyFill="1" applyBorder="1" applyAlignment="1">
      <alignment horizontal="left" vertical="top" wrapText="1"/>
    </xf>
    <xf numFmtId="49" fontId="41" fillId="25" borderId="43" xfId="0" applyNumberFormat="1" applyFont="1" applyFill="1" applyBorder="1" applyAlignment="1">
      <alignment horizontal="center" vertical="top"/>
    </xf>
    <xf numFmtId="4" fontId="42" fillId="25" borderId="47" xfId="0" applyNumberFormat="1" applyFont="1" applyFill="1" applyBorder="1" applyAlignment="1">
      <alignment horizontal="center" vertical="center" wrapText="1"/>
    </xf>
    <xf numFmtId="4" fontId="41" fillId="26" borderId="32" xfId="0" applyNumberFormat="1" applyFont="1" applyFill="1" applyBorder="1" applyAlignment="1">
      <alignment horizontal="center" vertical="center" wrapText="1"/>
    </xf>
    <xf numFmtId="4" fontId="41" fillId="26" borderId="33" xfId="0" applyNumberFormat="1" applyFont="1" applyFill="1" applyBorder="1" applyAlignment="1">
      <alignment horizontal="center" vertical="center" wrapText="1"/>
    </xf>
    <xf numFmtId="4" fontId="41" fillId="26" borderId="34" xfId="0" applyNumberFormat="1" applyFont="1" applyFill="1" applyBorder="1" applyAlignment="1">
      <alignment horizontal="center" vertical="center" wrapText="1"/>
    </xf>
    <xf numFmtId="0" fontId="3" fillId="25" borderId="47" xfId="0" applyFont="1" applyFill="1" applyBorder="1" applyAlignment="1">
      <alignment vertical="center"/>
    </xf>
    <xf numFmtId="49" fontId="32" fillId="26" borderId="38" xfId="0" applyNumberFormat="1" applyFont="1" applyFill="1" applyBorder="1" applyAlignment="1">
      <alignment horizontal="center" vertical="center"/>
    </xf>
    <xf numFmtId="49" fontId="32" fillId="26" borderId="41" xfId="0" applyNumberFormat="1" applyFont="1" applyFill="1" applyBorder="1" applyAlignment="1">
      <alignment horizontal="center" vertical="top"/>
    </xf>
    <xf numFmtId="2" fontId="32" fillId="26" borderId="38" xfId="0" applyNumberFormat="1" applyFont="1" applyFill="1" applyBorder="1" applyAlignment="1">
      <alignment horizontal="left" vertical="top" wrapText="1"/>
    </xf>
    <xf numFmtId="0" fontId="32" fillId="26" borderId="34" xfId="0" applyFont="1" applyFill="1" applyBorder="1" applyAlignment="1">
      <alignment horizontal="center" vertical="center"/>
    </xf>
    <xf numFmtId="4" fontId="32" fillId="26" borderId="32" xfId="0" applyNumberFormat="1" applyFont="1" applyFill="1" applyBorder="1" applyAlignment="1">
      <alignment horizontal="center" vertical="center"/>
    </xf>
    <xf numFmtId="4" fontId="32" fillId="26" borderId="33" xfId="0" applyNumberFormat="1" applyFont="1" applyFill="1" applyBorder="1" applyAlignment="1">
      <alignment horizontal="center" vertical="center"/>
    </xf>
    <xf numFmtId="4" fontId="32" fillId="26" borderId="52" xfId="0" applyNumberFormat="1" applyFont="1" applyFill="1" applyBorder="1" applyAlignment="1">
      <alignment horizontal="center" vertical="center"/>
    </xf>
    <xf numFmtId="4" fontId="32" fillId="26" borderId="32" xfId="0" applyNumberFormat="1" applyFont="1" applyFill="1" applyBorder="1" applyAlignment="1">
      <alignment horizontal="center" vertical="center" wrapText="1"/>
    </xf>
    <xf numFmtId="4" fontId="32" fillId="26" borderId="33" xfId="0" applyNumberFormat="1" applyFont="1" applyFill="1" applyBorder="1" applyAlignment="1">
      <alignment horizontal="center" vertical="center" wrapText="1"/>
    </xf>
    <xf numFmtId="4" fontId="32" fillId="26" borderId="34" xfId="0" applyNumberFormat="1" applyFont="1" applyFill="1" applyBorder="1" applyAlignment="1">
      <alignment horizontal="center" vertical="center" wrapText="1"/>
    </xf>
    <xf numFmtId="49" fontId="32" fillId="26" borderId="54" xfId="0" applyNumberFormat="1" applyFont="1" applyFill="1" applyBorder="1" applyAlignment="1">
      <alignment horizontal="center" vertical="center"/>
    </xf>
    <xf numFmtId="0" fontId="32" fillId="26" borderId="24" xfId="0" applyFont="1" applyFill="1" applyBorder="1" applyAlignment="1">
      <alignment horizontal="center" vertical="center"/>
    </xf>
    <xf numFmtId="4" fontId="32" fillId="26" borderId="23" xfId="0" applyNumberFormat="1" applyFont="1" applyFill="1" applyBorder="1" applyAlignment="1">
      <alignment horizontal="center" vertical="center"/>
    </xf>
    <xf numFmtId="4" fontId="32" fillId="26" borderId="5" xfId="0" applyNumberFormat="1" applyFont="1" applyFill="1" applyBorder="1" applyAlignment="1">
      <alignment horizontal="center" vertical="center"/>
    </xf>
    <xf numFmtId="4" fontId="32" fillId="26" borderId="24" xfId="0" applyNumberFormat="1" applyFont="1" applyFill="1" applyBorder="1" applyAlignment="1">
      <alignment horizontal="center" vertical="center"/>
    </xf>
    <xf numFmtId="4" fontId="32" fillId="26" borderId="23" xfId="0" applyNumberFormat="1" applyFont="1" applyFill="1" applyBorder="1" applyAlignment="1">
      <alignment horizontal="center" vertical="center" wrapText="1"/>
    </xf>
    <xf numFmtId="4" fontId="32" fillId="26" borderId="5" xfId="0" applyNumberFormat="1" applyFont="1" applyFill="1" applyBorder="1" applyAlignment="1">
      <alignment horizontal="center" vertical="center" wrapText="1"/>
    </xf>
    <xf numFmtId="4" fontId="32" fillId="26" borderId="24" xfId="0" applyNumberFormat="1" applyFont="1" applyFill="1" applyBorder="1" applyAlignment="1">
      <alignment horizontal="center" vertical="center" wrapText="1"/>
    </xf>
    <xf numFmtId="4" fontId="32" fillId="26" borderId="30" xfId="0" applyNumberFormat="1" applyFont="1" applyFill="1" applyBorder="1" applyAlignment="1">
      <alignment horizontal="center" vertical="center" wrapText="1"/>
    </xf>
    <xf numFmtId="4" fontId="32" fillId="26" borderId="37" xfId="0" applyNumberFormat="1" applyFont="1" applyFill="1" applyBorder="1" applyAlignment="1">
      <alignment horizontal="center" vertical="center" wrapText="1"/>
    </xf>
    <xf numFmtId="49" fontId="41" fillId="26" borderId="38" xfId="0" applyNumberFormat="1" applyFont="1" applyFill="1" applyBorder="1" applyAlignment="1">
      <alignment horizontal="center" vertical="center"/>
    </xf>
    <xf numFmtId="4" fontId="3" fillId="26" borderId="32" xfId="0" applyNumberFormat="1" applyFont="1" applyFill="1" applyBorder="1" applyAlignment="1">
      <alignment horizontal="center" vertical="center" wrapText="1"/>
    </xf>
    <xf numFmtId="4" fontId="3" fillId="26" borderId="33" xfId="0" applyNumberFormat="1" applyFont="1" applyFill="1" applyBorder="1" applyAlignment="1">
      <alignment horizontal="center" vertical="center" wrapText="1"/>
    </xf>
    <xf numFmtId="4" fontId="3" fillId="26" borderId="34" xfId="0" applyNumberFormat="1" applyFont="1" applyFill="1" applyBorder="1" applyAlignment="1">
      <alignment horizontal="center" vertical="center" wrapText="1"/>
    </xf>
    <xf numFmtId="49" fontId="41" fillId="26" borderId="38" xfId="0" applyNumberFormat="1" applyFont="1" applyFill="1" applyBorder="1" applyAlignment="1">
      <alignment horizontal="center" vertical="top"/>
    </xf>
    <xf numFmtId="4" fontId="32" fillId="26" borderId="34" xfId="0" applyNumberFormat="1" applyFont="1" applyFill="1" applyBorder="1" applyAlignment="1">
      <alignment horizontal="center" vertical="center"/>
    </xf>
    <xf numFmtId="0" fontId="32" fillId="26" borderId="2" xfId="0" applyFont="1" applyFill="1" applyBorder="1" applyAlignment="1">
      <alignment horizontal="center" vertical="center"/>
    </xf>
    <xf numFmtId="4" fontId="41" fillId="25" borderId="23" xfId="2" applyNumberFormat="1" applyFont="1" applyFill="1" applyBorder="1" applyAlignment="1">
      <alignment horizontal="center" vertical="center"/>
    </xf>
    <xf numFmtId="4" fontId="41" fillId="25" borderId="5" xfId="2" applyNumberFormat="1" applyFont="1" applyFill="1" applyBorder="1" applyAlignment="1">
      <alignment horizontal="center" vertical="center"/>
    </xf>
    <xf numFmtId="4" fontId="41" fillId="25" borderId="24" xfId="2" applyNumberFormat="1" applyFont="1" applyFill="1" applyBorder="1" applyAlignment="1">
      <alignment horizontal="center" vertical="center"/>
    </xf>
    <xf numFmtId="49" fontId="32" fillId="26" borderId="35" xfId="0" applyNumberFormat="1" applyFont="1" applyFill="1" applyBorder="1" applyAlignment="1">
      <alignment horizontal="center" vertical="center"/>
    </xf>
    <xf numFmtId="49" fontId="32" fillId="26" borderId="35" xfId="0" applyNumberFormat="1" applyFont="1" applyFill="1" applyBorder="1" applyAlignment="1">
      <alignment horizontal="center" vertical="top"/>
    </xf>
    <xf numFmtId="0" fontId="32" fillId="26" borderId="21" xfId="0" applyFont="1" applyFill="1" applyBorder="1" applyAlignment="1">
      <alignment horizontal="left" vertical="top" wrapText="1"/>
    </xf>
    <xf numFmtId="4" fontId="32" fillId="26" borderId="21" xfId="0" applyNumberFormat="1" applyFont="1" applyFill="1" applyBorder="1" applyAlignment="1">
      <alignment horizontal="center" vertical="center"/>
    </xf>
    <xf numFmtId="4" fontId="32" fillId="26" borderId="1" xfId="0" applyNumberFormat="1" applyFont="1" applyFill="1" applyBorder="1" applyAlignment="1">
      <alignment horizontal="center" vertical="center"/>
    </xf>
    <xf numFmtId="4" fontId="32" fillId="26" borderId="22" xfId="0" applyNumberFormat="1" applyFont="1" applyFill="1" applyBorder="1" applyAlignment="1">
      <alignment horizontal="center" vertical="center"/>
    </xf>
    <xf numFmtId="4" fontId="32" fillId="26" borderId="21" xfId="0" applyNumberFormat="1" applyFont="1" applyFill="1" applyBorder="1" applyAlignment="1">
      <alignment horizontal="center" vertical="center" wrapText="1"/>
    </xf>
    <xf numFmtId="4" fontId="32" fillId="26" borderId="1" xfId="0" applyNumberFormat="1" applyFont="1" applyFill="1" applyBorder="1" applyAlignment="1">
      <alignment horizontal="center" vertical="center" wrapText="1"/>
    </xf>
    <xf numFmtId="4" fontId="32" fillId="26" borderId="22" xfId="0" applyNumberFormat="1" applyFont="1" applyFill="1" applyBorder="1" applyAlignment="1">
      <alignment horizontal="center" vertical="center" wrapText="1"/>
    </xf>
    <xf numFmtId="0" fontId="32" fillId="26" borderId="34" xfId="0" applyFont="1" applyFill="1" applyBorder="1" applyAlignment="1">
      <alignment vertical="center"/>
    </xf>
    <xf numFmtId="4" fontId="32" fillId="26" borderId="38" xfId="0" applyNumberFormat="1" applyFont="1" applyFill="1" applyBorder="1" applyAlignment="1">
      <alignment horizontal="center" vertical="center"/>
    </xf>
    <xf numFmtId="49" fontId="32" fillId="26" borderId="38" xfId="0" applyNumberFormat="1" applyFont="1" applyFill="1" applyBorder="1" applyAlignment="1">
      <alignment horizontal="center" vertical="top"/>
    </xf>
    <xf numFmtId="0" fontId="41" fillId="25" borderId="29" xfId="0" applyFont="1" applyFill="1" applyBorder="1" applyAlignment="1">
      <alignment horizontal="center" vertical="center"/>
    </xf>
    <xf numFmtId="4" fontId="41" fillId="25" borderId="29" xfId="2" applyNumberFormat="1" applyFont="1" applyFill="1" applyBorder="1" applyAlignment="1">
      <alignment horizontal="center" vertical="center"/>
    </xf>
    <xf numFmtId="0" fontId="32" fillId="26" borderId="52" xfId="0" applyFont="1" applyFill="1" applyBorder="1" applyAlignment="1">
      <alignment horizontal="center" vertical="center"/>
    </xf>
    <xf numFmtId="49" fontId="32" fillId="26" borderId="54" xfId="0" applyNumberFormat="1" applyFont="1" applyFill="1" applyBorder="1" applyAlignment="1">
      <alignment horizontal="center" vertical="top"/>
    </xf>
    <xf numFmtId="2" fontId="32" fillId="26" borderId="23" xfId="0" applyNumberFormat="1" applyFont="1" applyFill="1" applyBorder="1" applyAlignment="1">
      <alignment horizontal="left" vertical="top" wrapText="1"/>
    </xf>
    <xf numFmtId="0" fontId="3" fillId="25" borderId="38" xfId="0" applyFont="1" applyFill="1" applyBorder="1" applyAlignment="1">
      <alignment horizontal="center" vertical="top"/>
    </xf>
    <xf numFmtId="0" fontId="3" fillId="25" borderId="35" xfId="0" applyFont="1" applyFill="1" applyBorder="1" applyAlignment="1">
      <alignment horizontal="center" vertical="top" wrapText="1"/>
    </xf>
    <xf numFmtId="49" fontId="41" fillId="25" borderId="44" xfId="0" applyNumberFormat="1" applyFont="1" applyFill="1" applyBorder="1" applyAlignment="1">
      <alignment horizontal="center" vertical="top"/>
    </xf>
    <xf numFmtId="49" fontId="3" fillId="0" borderId="35" xfId="0" applyNumberFormat="1" applyFont="1" applyFill="1" applyBorder="1" applyAlignment="1">
      <alignment horizontal="center" vertical="center"/>
    </xf>
    <xf numFmtId="49" fontId="3" fillId="0" borderId="44" xfId="0" applyNumberFormat="1" applyFont="1" applyFill="1" applyBorder="1" applyAlignment="1">
      <alignment horizontal="center" vertical="top" wrapText="1"/>
    </xf>
    <xf numFmtId="2" fontId="3" fillId="0" borderId="35" xfId="0" applyNumberFormat="1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center"/>
    </xf>
    <xf numFmtId="4" fontId="3" fillId="0" borderId="21" xfId="2" applyNumberFormat="1" applyFont="1" applyFill="1" applyBorder="1" applyAlignment="1">
      <alignment horizontal="center" vertical="center"/>
    </xf>
    <xf numFmtId="4" fontId="3" fillId="0" borderId="1" xfId="2" applyNumberFormat="1" applyFont="1" applyFill="1" applyBorder="1" applyAlignment="1">
      <alignment horizontal="center" vertical="center"/>
    </xf>
    <xf numFmtId="4" fontId="3" fillId="0" borderId="22" xfId="2" applyNumberFormat="1" applyFont="1" applyFill="1" applyBorder="1" applyAlignment="1">
      <alignment horizontal="center" vertical="center"/>
    </xf>
    <xf numFmtId="4" fontId="3" fillId="0" borderId="2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/>
    </xf>
    <xf numFmtId="4" fontId="3" fillId="0" borderId="2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4" fontId="3" fillId="0" borderId="22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/>
    <xf numFmtId="49" fontId="32" fillId="0" borderId="35" xfId="0" applyNumberFormat="1" applyFont="1" applyFill="1" applyBorder="1" applyAlignment="1">
      <alignment horizontal="center" vertical="center"/>
    </xf>
    <xf numFmtId="49" fontId="32" fillId="0" borderId="44" xfId="0" applyNumberFormat="1" applyFont="1" applyFill="1" applyBorder="1" applyAlignment="1">
      <alignment horizontal="center" vertical="top" wrapText="1"/>
    </xf>
    <xf numFmtId="2" fontId="32" fillId="0" borderId="35" xfId="0" applyNumberFormat="1" applyFont="1" applyFill="1" applyBorder="1" applyAlignment="1">
      <alignment horizontal="left" vertical="top" wrapText="1"/>
    </xf>
    <xf numFmtId="0" fontId="32" fillId="0" borderId="2" xfId="0" applyFont="1" applyFill="1" applyBorder="1" applyAlignment="1">
      <alignment horizontal="center" vertical="center"/>
    </xf>
    <xf numFmtId="4" fontId="32" fillId="0" borderId="21" xfId="2" applyNumberFormat="1" applyFont="1" applyFill="1" applyBorder="1" applyAlignment="1">
      <alignment horizontal="center" vertical="center"/>
    </xf>
    <xf numFmtId="4" fontId="32" fillId="0" borderId="1" xfId="2" applyNumberFormat="1" applyFont="1" applyFill="1" applyBorder="1" applyAlignment="1">
      <alignment horizontal="center" vertical="center"/>
    </xf>
    <xf numFmtId="4" fontId="32" fillId="0" borderId="22" xfId="2" applyNumberFormat="1" applyFont="1" applyFill="1" applyBorder="1" applyAlignment="1">
      <alignment horizontal="center" vertical="center"/>
    </xf>
    <xf numFmtId="4" fontId="32" fillId="0" borderId="2" xfId="2" applyNumberFormat="1" applyFont="1" applyFill="1" applyBorder="1" applyAlignment="1">
      <alignment horizontal="center" vertical="center"/>
    </xf>
    <xf numFmtId="4" fontId="32" fillId="0" borderId="21" xfId="0" applyNumberFormat="1" applyFont="1" applyFill="1" applyBorder="1" applyAlignment="1">
      <alignment horizontal="center" vertical="center" wrapText="1"/>
    </xf>
    <xf numFmtId="4" fontId="32" fillId="0" borderId="1" xfId="0" applyNumberFormat="1" applyFont="1" applyFill="1" applyBorder="1" applyAlignment="1">
      <alignment horizontal="center" vertical="center" wrapText="1"/>
    </xf>
    <xf numFmtId="4" fontId="32" fillId="0" borderId="2" xfId="0" applyNumberFormat="1" applyFont="1" applyFill="1" applyBorder="1" applyAlignment="1">
      <alignment horizontal="center" vertical="center" wrapText="1"/>
    </xf>
    <xf numFmtId="4" fontId="32" fillId="0" borderId="22" xfId="0" applyNumberFormat="1" applyFont="1" applyFill="1" applyBorder="1" applyAlignment="1">
      <alignment horizontal="center" vertical="center" wrapText="1"/>
    </xf>
    <xf numFmtId="0" fontId="32" fillId="0" borderId="0" xfId="0" applyFont="1" applyFill="1" applyBorder="1"/>
    <xf numFmtId="49" fontId="41" fillId="0" borderId="35" xfId="0" applyNumberFormat="1" applyFont="1" applyFill="1" applyBorder="1" applyAlignment="1">
      <alignment horizontal="center" vertical="center"/>
    </xf>
    <xf numFmtId="49" fontId="41" fillId="0" borderId="44" xfId="0" applyNumberFormat="1" applyFont="1" applyFill="1" applyBorder="1" applyAlignment="1">
      <alignment horizontal="center" vertical="top" wrapText="1"/>
    </xf>
    <xf numFmtId="2" fontId="41" fillId="0" borderId="35" xfId="0" applyNumberFormat="1" applyFont="1" applyFill="1" applyBorder="1" applyAlignment="1">
      <alignment horizontal="left" vertical="top" wrapText="1"/>
    </xf>
    <xf numFmtId="0" fontId="41" fillId="0" borderId="2" xfId="0" applyFont="1" applyFill="1" applyBorder="1" applyAlignment="1">
      <alignment horizontal="center" vertical="center"/>
    </xf>
    <xf numFmtId="4" fontId="41" fillId="0" borderId="21" xfId="2" applyNumberFormat="1" applyFont="1" applyFill="1" applyBorder="1" applyAlignment="1">
      <alignment horizontal="center" vertical="center"/>
    </xf>
    <xf numFmtId="4" fontId="41" fillId="0" borderId="1" xfId="2" applyNumberFormat="1" applyFont="1" applyFill="1" applyBorder="1" applyAlignment="1">
      <alignment horizontal="center" vertical="center"/>
    </xf>
    <xf numFmtId="4" fontId="41" fillId="0" borderId="22" xfId="2" applyNumberFormat="1" applyFont="1" applyFill="1" applyBorder="1" applyAlignment="1">
      <alignment horizontal="center" vertical="center"/>
    </xf>
    <xf numFmtId="4" fontId="41" fillId="0" borderId="2" xfId="2" applyNumberFormat="1" applyFont="1" applyFill="1" applyBorder="1" applyAlignment="1">
      <alignment horizontal="center" vertical="center"/>
    </xf>
    <xf numFmtId="4" fontId="41" fillId="0" borderId="21" xfId="0" applyNumberFormat="1" applyFont="1" applyFill="1" applyBorder="1" applyAlignment="1">
      <alignment horizontal="center" vertical="center" wrapText="1"/>
    </xf>
    <xf numFmtId="4" fontId="41" fillId="0" borderId="1" xfId="0" applyNumberFormat="1" applyFont="1" applyFill="1" applyBorder="1" applyAlignment="1">
      <alignment horizontal="center" vertical="center" wrapText="1"/>
    </xf>
    <xf numFmtId="4" fontId="41" fillId="0" borderId="2" xfId="0" applyNumberFormat="1" applyFont="1" applyFill="1" applyBorder="1" applyAlignment="1">
      <alignment horizontal="center" vertical="center" wrapText="1"/>
    </xf>
    <xf numFmtId="4" fontId="41" fillId="0" borderId="22" xfId="0" applyNumberFormat="1" applyFont="1" applyFill="1" applyBorder="1" applyAlignment="1">
      <alignment horizontal="center" vertical="center" wrapText="1"/>
    </xf>
    <xf numFmtId="0" fontId="41" fillId="0" borderId="0" xfId="0" applyFont="1" applyFill="1" applyBorder="1"/>
    <xf numFmtId="49" fontId="3" fillId="0" borderId="35" xfId="0" applyNumberFormat="1" applyFont="1" applyFill="1" applyBorder="1" applyAlignment="1" applyProtection="1">
      <alignment horizontal="left" vertical="center" wrapText="1"/>
    </xf>
    <xf numFmtId="4" fontId="3" fillId="0" borderId="22" xfId="0" applyNumberFormat="1" applyFont="1" applyFill="1" applyBorder="1" applyAlignment="1" applyProtection="1">
      <alignment horizontal="center" vertical="center" wrapText="1"/>
    </xf>
    <xf numFmtId="4" fontId="3" fillId="0" borderId="2" xfId="0" applyNumberFormat="1" applyFont="1" applyFill="1" applyBorder="1" applyAlignment="1" applyProtection="1">
      <alignment horizontal="center" vertical="center" wrapText="1"/>
    </xf>
    <xf numFmtId="4" fontId="41" fillId="0" borderId="35" xfId="2" applyNumberFormat="1" applyFont="1" applyFill="1" applyBorder="1" applyAlignment="1">
      <alignment horizontal="center" vertical="center"/>
    </xf>
    <xf numFmtId="4" fontId="41" fillId="0" borderId="61" xfId="2" applyNumberFormat="1" applyFont="1" applyFill="1" applyBorder="1" applyAlignment="1">
      <alignment horizontal="center" vertical="center"/>
    </xf>
    <xf numFmtId="49" fontId="3" fillId="0" borderId="36" xfId="0" applyNumberFormat="1" applyFont="1" applyFill="1" applyBorder="1" applyAlignment="1">
      <alignment horizontal="center" vertical="center"/>
    </xf>
    <xf numFmtId="49" fontId="3" fillId="0" borderId="42" xfId="0" applyNumberFormat="1" applyFont="1" applyFill="1" applyBorder="1" applyAlignment="1">
      <alignment horizontal="center" vertical="top" wrapText="1"/>
    </xf>
    <xf numFmtId="49" fontId="3" fillId="0" borderId="36" xfId="0" applyNumberFormat="1" applyFont="1" applyFill="1" applyBorder="1" applyAlignment="1" applyProtection="1">
      <alignment horizontal="left" vertical="center" wrapText="1"/>
    </xf>
    <xf numFmtId="0" fontId="3" fillId="0" borderId="55" xfId="0" applyFont="1" applyFill="1" applyBorder="1" applyAlignment="1">
      <alignment horizontal="center" vertical="center"/>
    </xf>
    <xf numFmtId="4" fontId="3" fillId="0" borderId="25" xfId="2" applyNumberFormat="1" applyFont="1" applyFill="1" applyBorder="1" applyAlignment="1">
      <alignment horizontal="center" vertical="center"/>
    </xf>
    <xf numFmtId="4" fontId="3" fillId="0" borderId="26" xfId="2" applyNumberFormat="1" applyFont="1" applyFill="1" applyBorder="1" applyAlignment="1">
      <alignment horizontal="center" vertical="center"/>
    </xf>
    <xf numFmtId="4" fontId="3" fillId="0" borderId="27" xfId="0" applyNumberFormat="1" applyFont="1" applyFill="1" applyBorder="1" applyAlignment="1" applyProtection="1">
      <alignment horizontal="center" vertical="center" wrapText="1"/>
    </xf>
    <xf numFmtId="4" fontId="3" fillId="0" borderId="26" xfId="0" applyNumberFormat="1" applyFont="1" applyFill="1" applyBorder="1" applyAlignment="1">
      <alignment horizontal="center" vertical="center"/>
    </xf>
    <xf numFmtId="4" fontId="3" fillId="0" borderId="55" xfId="0" applyNumberFormat="1" applyFont="1" applyFill="1" applyBorder="1" applyAlignment="1" applyProtection="1">
      <alignment horizontal="center" vertical="center" wrapText="1"/>
    </xf>
    <xf numFmtId="4" fontId="3" fillId="0" borderId="55" xfId="0" applyNumberFormat="1" applyFont="1" applyFill="1" applyBorder="1" applyAlignment="1">
      <alignment horizontal="center" vertical="center"/>
    </xf>
    <xf numFmtId="4" fontId="3" fillId="0" borderId="25" xfId="0" applyNumberFormat="1" applyFont="1" applyFill="1" applyBorder="1" applyAlignment="1">
      <alignment horizontal="center" vertical="center" wrapText="1"/>
    </xf>
    <xf numFmtId="4" fontId="3" fillId="0" borderId="26" xfId="0" applyNumberFormat="1" applyFont="1" applyFill="1" applyBorder="1" applyAlignment="1">
      <alignment horizontal="center" vertical="center" wrapText="1"/>
    </xf>
    <xf numFmtId="4" fontId="3" fillId="0" borderId="55" xfId="0" applyNumberFormat="1" applyFont="1" applyFill="1" applyBorder="1" applyAlignment="1">
      <alignment horizontal="center" vertical="center" wrapText="1"/>
    </xf>
    <xf numFmtId="4" fontId="3" fillId="0" borderId="27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4" fillId="0" borderId="1" xfId="0" applyFont="1" applyFill="1" applyBorder="1" applyAlignment="1">
      <alignment horizontal="center" vertical="center" wrapText="1"/>
    </xf>
    <xf numFmtId="2" fontId="34" fillId="0" borderId="1" xfId="0" applyNumberFormat="1" applyFont="1" applyFill="1" applyBorder="1" applyAlignment="1">
      <alignment horizontal="center" vertical="center" wrapText="1"/>
    </xf>
    <xf numFmtId="2" fontId="34" fillId="0" borderId="2" xfId="0" applyNumberFormat="1" applyFont="1" applyFill="1" applyBorder="1" applyAlignment="1">
      <alignment horizontal="center" vertical="center" wrapText="1"/>
    </xf>
    <xf numFmtId="2" fontId="34" fillId="0" borderId="3" xfId="0" applyNumberFormat="1" applyFont="1" applyFill="1" applyBorder="1" applyAlignment="1">
      <alignment horizontal="center" vertical="center" wrapText="1"/>
    </xf>
    <xf numFmtId="2" fontId="34" fillId="0" borderId="6" xfId="0" applyNumberFormat="1" applyFont="1" applyFill="1" applyBorder="1" applyAlignment="1">
      <alignment horizontal="center" vertical="center" wrapText="1"/>
    </xf>
    <xf numFmtId="49" fontId="39" fillId="25" borderId="60" xfId="0" applyNumberFormat="1" applyFont="1" applyFill="1" applyBorder="1" applyAlignment="1">
      <alignment horizontal="center" vertical="center" wrapText="1"/>
    </xf>
    <xf numFmtId="0" fontId="39" fillId="25" borderId="45" xfId="0" applyFont="1" applyFill="1" applyBorder="1" applyAlignment="1">
      <alignment horizontal="center" vertical="center"/>
    </xf>
    <xf numFmtId="0" fontId="39" fillId="25" borderId="0" xfId="0" applyFont="1" applyFill="1" applyBorder="1" applyAlignment="1">
      <alignment horizontal="center" vertical="center"/>
    </xf>
    <xf numFmtId="0" fontId="41" fillId="26" borderId="32" xfId="0" applyFont="1" applyFill="1" applyBorder="1" applyAlignment="1">
      <alignment horizontal="left" vertical="center" wrapText="1"/>
    </xf>
    <xf numFmtId="0" fontId="41" fillId="26" borderId="52" xfId="0" applyFont="1" applyFill="1" applyBorder="1" applyAlignment="1">
      <alignment horizontal="left" vertical="center" wrapText="1"/>
    </xf>
    <xf numFmtId="49" fontId="3" fillId="25" borderId="38" xfId="0" applyNumberFormat="1" applyFont="1" applyFill="1" applyBorder="1" applyAlignment="1" applyProtection="1">
      <alignment horizontal="center" vertical="center" wrapText="1"/>
      <protection locked="0"/>
    </xf>
    <xf numFmtId="49" fontId="3" fillId="25" borderId="35" xfId="0" applyNumberFormat="1" applyFont="1" applyFill="1" applyBorder="1" applyAlignment="1" applyProtection="1">
      <alignment horizontal="center" vertical="center" wrapText="1"/>
      <protection locked="0"/>
    </xf>
    <xf numFmtId="0" fontId="3" fillId="25" borderId="34" xfId="0" applyFont="1" applyFill="1" applyBorder="1" applyAlignment="1">
      <alignment horizontal="center" vertical="center" wrapText="1"/>
    </xf>
    <xf numFmtId="0" fontId="3" fillId="25" borderId="22" xfId="0" applyFont="1" applyFill="1" applyBorder="1" applyAlignment="1">
      <alignment horizontal="center" vertical="center" wrapText="1"/>
    </xf>
    <xf numFmtId="4" fontId="32" fillId="25" borderId="38" xfId="2" applyNumberFormat="1" applyFont="1" applyFill="1" applyBorder="1" applyAlignment="1">
      <alignment horizontal="center" vertical="center" wrapText="1"/>
    </xf>
    <xf numFmtId="4" fontId="32" fillId="25" borderId="39" xfId="2" applyNumberFormat="1" applyFont="1" applyFill="1" applyBorder="1" applyAlignment="1">
      <alignment horizontal="center" vertical="center" wrapText="1"/>
    </xf>
    <xf numFmtId="4" fontId="32" fillId="25" borderId="40" xfId="2" applyNumberFormat="1" applyFont="1" applyFill="1" applyBorder="1" applyAlignment="1">
      <alignment horizontal="center" vertical="center" wrapText="1"/>
    </xf>
    <xf numFmtId="0" fontId="32" fillId="25" borderId="38" xfId="0" applyFont="1" applyFill="1" applyBorder="1" applyAlignment="1">
      <alignment horizontal="center" vertical="center" wrapText="1"/>
    </xf>
    <xf numFmtId="0" fontId="32" fillId="25" borderId="39" xfId="0" applyFont="1" applyFill="1" applyBorder="1" applyAlignment="1">
      <alignment horizontal="center" vertical="center" wrapText="1"/>
    </xf>
    <xf numFmtId="0" fontId="32" fillId="25" borderId="40" xfId="0" applyFont="1" applyFill="1" applyBorder="1" applyAlignment="1">
      <alignment horizontal="center" vertical="center" wrapText="1"/>
    </xf>
    <xf numFmtId="2" fontId="32" fillId="25" borderId="32" xfId="0" applyNumberFormat="1" applyFont="1" applyFill="1" applyBorder="1" applyAlignment="1">
      <alignment horizontal="center" vertical="center" wrapText="1"/>
    </xf>
    <xf numFmtId="2" fontId="32" fillId="25" borderId="33" xfId="0" applyNumberFormat="1" applyFont="1" applyFill="1" applyBorder="1" applyAlignment="1">
      <alignment horizontal="center" vertical="center" wrapText="1"/>
    </xf>
    <xf numFmtId="2" fontId="32" fillId="25" borderId="34" xfId="0" applyNumberFormat="1" applyFont="1" applyFill="1" applyBorder="1" applyAlignment="1">
      <alignment horizontal="center" vertical="center" wrapText="1"/>
    </xf>
    <xf numFmtId="165" fontId="32" fillId="25" borderId="38" xfId="0" applyNumberFormat="1" applyFont="1" applyFill="1" applyBorder="1" applyAlignment="1">
      <alignment horizontal="center" vertical="center" wrapText="1"/>
    </xf>
    <xf numFmtId="165" fontId="32" fillId="25" borderId="39" xfId="0" applyNumberFormat="1" applyFont="1" applyFill="1" applyBorder="1" applyAlignment="1">
      <alignment horizontal="center" vertical="center" wrapText="1"/>
    </xf>
    <xf numFmtId="165" fontId="32" fillId="25" borderId="40" xfId="0" applyNumberFormat="1" applyFont="1" applyFill="1" applyBorder="1" applyAlignment="1">
      <alignment horizontal="center" vertical="center" wrapText="1"/>
    </xf>
    <xf numFmtId="2" fontId="32" fillId="25" borderId="38" xfId="0" applyNumberFormat="1" applyFont="1" applyFill="1" applyBorder="1" applyAlignment="1">
      <alignment horizontal="center" vertical="center" wrapText="1"/>
    </xf>
    <xf numFmtId="2" fontId="32" fillId="25" borderId="39" xfId="0" applyNumberFormat="1" applyFont="1" applyFill="1" applyBorder="1" applyAlignment="1">
      <alignment horizontal="center" vertical="center" wrapText="1"/>
    </xf>
    <xf numFmtId="2" fontId="32" fillId="25" borderId="40" xfId="0" applyNumberFormat="1" applyFont="1" applyFill="1" applyBorder="1" applyAlignment="1">
      <alignment horizontal="center" vertical="center" wrapText="1"/>
    </xf>
    <xf numFmtId="49" fontId="3" fillId="0" borderId="35" xfId="0" applyNumberFormat="1" applyFont="1" applyFill="1" applyBorder="1" applyAlignment="1">
      <alignment horizontal="center" vertical="top"/>
    </xf>
    <xf numFmtId="2" fontId="3" fillId="0" borderId="21" xfId="0" applyNumberFormat="1" applyFont="1" applyFill="1" applyBorder="1" applyAlignment="1">
      <alignment horizontal="left" vertical="top" wrapText="1"/>
    </xf>
    <xf numFmtId="4" fontId="3" fillId="0" borderId="22" xfId="0" applyNumberFormat="1" applyFont="1" applyFill="1" applyBorder="1" applyAlignment="1">
      <alignment horizontal="center" vertical="center"/>
    </xf>
    <xf numFmtId="4" fontId="3" fillId="0" borderId="4" xfId="0" applyNumberFormat="1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/>
    </xf>
    <xf numFmtId="4" fontId="3" fillId="0" borderId="28" xfId="0" applyNumberFormat="1" applyFont="1" applyFill="1" applyBorder="1" applyAlignment="1">
      <alignment horizontal="center" vertical="center"/>
    </xf>
    <xf numFmtId="4" fontId="3" fillId="0" borderId="5" xfId="0" applyNumberFormat="1" applyFont="1" applyFill="1" applyBorder="1" applyAlignment="1">
      <alignment horizontal="center" vertical="center" wrapText="1"/>
    </xf>
    <xf numFmtId="4" fontId="3" fillId="0" borderId="24" xfId="0" applyNumberFormat="1" applyFont="1" applyFill="1" applyBorder="1" applyAlignment="1">
      <alignment horizontal="center" vertical="center" wrapText="1"/>
    </xf>
    <xf numFmtId="4" fontId="3" fillId="0" borderId="5" xfId="0" applyNumberFormat="1" applyFont="1" applyFill="1" applyBorder="1" applyAlignment="1" applyProtection="1">
      <alignment horizontal="center" vertical="center" wrapText="1"/>
    </xf>
    <xf numFmtId="4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53" xfId="0" applyNumberFormat="1" applyFont="1" applyFill="1" applyBorder="1" applyAlignment="1">
      <alignment horizontal="center" vertical="center"/>
    </xf>
    <xf numFmtId="2" fontId="3" fillId="0" borderId="51" xfId="0" applyNumberFormat="1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center" vertical="center"/>
    </xf>
    <xf numFmtId="4" fontId="3" fillId="0" borderId="51" xfId="2" applyNumberFormat="1" applyFont="1" applyFill="1" applyBorder="1" applyAlignment="1">
      <alignment horizontal="center" vertical="center"/>
    </xf>
    <xf numFmtId="4" fontId="3" fillId="0" borderId="51" xfId="0" applyNumberFormat="1" applyFont="1" applyFill="1" applyBorder="1" applyAlignment="1">
      <alignment horizontal="center" vertical="center" wrapText="1"/>
    </xf>
    <xf numFmtId="4" fontId="3" fillId="0" borderId="28" xfId="0" applyNumberFormat="1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vertical="center"/>
    </xf>
    <xf numFmtId="49" fontId="41" fillId="0" borderId="38" xfId="0" applyNumberFormat="1" applyFont="1" applyFill="1" applyBorder="1" applyAlignment="1">
      <alignment horizontal="center" vertical="center"/>
    </xf>
    <xf numFmtId="49" fontId="41" fillId="0" borderId="41" xfId="0" applyNumberFormat="1" applyFont="1" applyFill="1" applyBorder="1" applyAlignment="1">
      <alignment horizontal="center" vertical="top"/>
    </xf>
    <xf numFmtId="2" fontId="41" fillId="0" borderId="38" xfId="0" applyNumberFormat="1" applyFont="1" applyFill="1" applyBorder="1" applyAlignment="1">
      <alignment horizontal="left" vertical="top" wrapText="1"/>
    </xf>
    <xf numFmtId="4" fontId="41" fillId="0" borderId="32" xfId="0" applyNumberFormat="1" applyFont="1" applyFill="1" applyBorder="1" applyAlignment="1">
      <alignment horizontal="center" vertical="center"/>
    </xf>
    <xf numFmtId="4" fontId="41" fillId="0" borderId="33" xfId="0" applyNumberFormat="1" applyFont="1" applyFill="1" applyBorder="1" applyAlignment="1">
      <alignment horizontal="center" vertical="center"/>
    </xf>
    <xf numFmtId="4" fontId="41" fillId="0" borderId="34" xfId="0" applyNumberFormat="1" applyFont="1" applyFill="1" applyBorder="1" applyAlignment="1">
      <alignment horizontal="center" vertical="center"/>
    </xf>
    <xf numFmtId="4" fontId="41" fillId="0" borderId="52" xfId="0" applyNumberFormat="1" applyFont="1" applyFill="1" applyBorder="1" applyAlignment="1">
      <alignment horizontal="center" vertical="center"/>
    </xf>
    <xf numFmtId="4" fontId="41" fillId="0" borderId="32" xfId="0" applyNumberFormat="1" applyFont="1" applyFill="1" applyBorder="1" applyAlignment="1">
      <alignment horizontal="center" vertical="center" wrapText="1"/>
    </xf>
    <xf numFmtId="4" fontId="41" fillId="0" borderId="33" xfId="0" applyNumberFormat="1" applyFont="1" applyFill="1" applyBorder="1" applyAlignment="1">
      <alignment horizontal="center" vertical="center" wrapText="1"/>
    </xf>
    <xf numFmtId="4" fontId="41" fillId="0" borderId="52" xfId="0" applyNumberFormat="1" applyFont="1" applyFill="1" applyBorder="1" applyAlignment="1">
      <alignment horizontal="center" vertical="center" wrapText="1"/>
    </xf>
    <xf numFmtId="4" fontId="41" fillId="0" borderId="34" xfId="0" applyNumberFormat="1" applyFont="1" applyFill="1" applyBorder="1" applyAlignment="1">
      <alignment horizontal="center" vertical="center" wrapText="1"/>
    </xf>
    <xf numFmtId="49" fontId="41" fillId="0" borderId="54" xfId="0" applyNumberFormat="1" applyFont="1" applyFill="1" applyBorder="1" applyAlignment="1">
      <alignment horizontal="center" vertical="center"/>
    </xf>
    <xf numFmtId="49" fontId="41" fillId="0" borderId="43" xfId="0" applyNumberFormat="1" applyFont="1" applyFill="1" applyBorder="1" applyAlignment="1">
      <alignment horizontal="center" vertical="top"/>
    </xf>
    <xf numFmtId="2" fontId="41" fillId="0" borderId="54" xfId="0" applyNumberFormat="1" applyFont="1" applyFill="1" applyBorder="1" applyAlignment="1">
      <alignment horizontal="left" vertical="top" wrapText="1"/>
    </xf>
    <xf numFmtId="0" fontId="41" fillId="0" borderId="24" xfId="0" applyFont="1" applyFill="1" applyBorder="1" applyAlignment="1">
      <alignment horizontal="center" vertical="center"/>
    </xf>
    <xf numFmtId="4" fontId="41" fillId="0" borderId="23" xfId="0" applyNumberFormat="1" applyFont="1" applyFill="1" applyBorder="1" applyAlignment="1">
      <alignment horizontal="center" vertical="center"/>
    </xf>
    <xf numFmtId="4" fontId="41" fillId="0" borderId="5" xfId="0" applyNumberFormat="1" applyFont="1" applyFill="1" applyBorder="1" applyAlignment="1">
      <alignment horizontal="center" vertical="center"/>
    </xf>
    <xf numFmtId="4" fontId="41" fillId="0" borderId="24" xfId="0" applyNumberFormat="1" applyFont="1" applyFill="1" applyBorder="1" applyAlignment="1">
      <alignment horizontal="center" vertical="center"/>
    </xf>
    <xf numFmtId="4" fontId="41" fillId="0" borderId="23" xfId="0" applyNumberFormat="1" applyFont="1" applyFill="1" applyBorder="1" applyAlignment="1">
      <alignment horizontal="center" vertical="center" wrapText="1"/>
    </xf>
    <xf numFmtId="4" fontId="41" fillId="0" borderId="5" xfId="0" applyNumberFormat="1" applyFont="1" applyFill="1" applyBorder="1" applyAlignment="1">
      <alignment horizontal="center" vertical="center" wrapText="1"/>
    </xf>
    <xf numFmtId="4" fontId="41" fillId="0" borderId="24" xfId="0" applyNumberFormat="1" applyFont="1" applyFill="1" applyBorder="1" applyAlignment="1">
      <alignment horizontal="center" vertical="center" wrapText="1"/>
    </xf>
    <xf numFmtId="4" fontId="41" fillId="0" borderId="30" xfId="0" applyNumberFormat="1" applyFont="1" applyFill="1" applyBorder="1" applyAlignment="1">
      <alignment horizontal="center" vertical="center" wrapText="1"/>
    </xf>
    <xf numFmtId="49" fontId="3" fillId="0" borderId="42" xfId="0" applyNumberFormat="1" applyFont="1" applyFill="1" applyBorder="1" applyAlignment="1">
      <alignment horizontal="center" vertical="center"/>
    </xf>
    <xf numFmtId="2" fontId="3" fillId="0" borderId="36" xfId="0" applyNumberFormat="1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horizontal="center" vertical="center"/>
    </xf>
    <xf numFmtId="4" fontId="3" fillId="0" borderId="27" xfId="2" applyNumberFormat="1" applyFont="1" applyFill="1" applyBorder="1" applyAlignment="1">
      <alignment horizontal="center" vertical="center"/>
    </xf>
    <xf numFmtId="4" fontId="3" fillId="0" borderId="25" xfId="0" applyNumberFormat="1" applyFont="1" applyFill="1" applyBorder="1" applyAlignment="1">
      <alignment horizontal="center" vertical="center"/>
    </xf>
    <xf numFmtId="4" fontId="3" fillId="0" borderId="27" xfId="0" applyNumberFormat="1" applyFont="1" applyFill="1" applyBorder="1" applyAlignment="1">
      <alignment horizontal="center" vertical="center"/>
    </xf>
    <xf numFmtId="4" fontId="3" fillId="0" borderId="31" xfId="0" applyNumberFormat="1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/>
    </xf>
    <xf numFmtId="0" fontId="41" fillId="0" borderId="34" xfId="0" applyFont="1" applyFill="1" applyBorder="1" applyAlignment="1">
      <alignment horizontal="center" vertical="center"/>
    </xf>
    <xf numFmtId="4" fontId="41" fillId="0" borderId="32" xfId="2" applyNumberFormat="1" applyFont="1" applyFill="1" applyBorder="1" applyAlignment="1">
      <alignment horizontal="center" vertical="center"/>
    </xf>
    <xf numFmtId="4" fontId="41" fillId="0" borderId="33" xfId="2" applyNumberFormat="1" applyFont="1" applyFill="1" applyBorder="1" applyAlignment="1">
      <alignment horizontal="center" vertical="center"/>
    </xf>
    <xf numFmtId="4" fontId="41" fillId="0" borderId="38" xfId="2" applyNumberFormat="1" applyFont="1" applyFill="1" applyBorder="1" applyAlignment="1">
      <alignment horizontal="center" vertical="center"/>
    </xf>
    <xf numFmtId="4" fontId="41" fillId="0" borderId="52" xfId="2" applyNumberFormat="1" applyFont="1" applyFill="1" applyBorder="1" applyAlignment="1">
      <alignment horizontal="center" vertical="center"/>
    </xf>
    <xf numFmtId="4" fontId="41" fillId="0" borderId="34" xfId="2" applyNumberFormat="1" applyFont="1" applyFill="1" applyBorder="1" applyAlignment="1">
      <alignment horizontal="center" vertical="center"/>
    </xf>
    <xf numFmtId="49" fontId="3" fillId="0" borderId="56" xfId="0" applyNumberFormat="1" applyFont="1" applyFill="1" applyBorder="1" applyAlignment="1">
      <alignment horizontal="center" vertical="center"/>
    </xf>
    <xf numFmtId="49" fontId="3" fillId="0" borderId="49" xfId="0" applyNumberFormat="1" applyFont="1" applyFill="1" applyBorder="1" applyAlignment="1">
      <alignment horizontal="center" vertical="top"/>
    </xf>
    <xf numFmtId="2" fontId="3" fillId="0" borderId="56" xfId="0" applyNumberFormat="1" applyFont="1" applyFill="1" applyBorder="1" applyAlignment="1">
      <alignment horizontal="left" vertical="top" wrapText="1"/>
    </xf>
    <xf numFmtId="0" fontId="3" fillId="0" borderId="50" xfId="0" applyFont="1" applyFill="1" applyBorder="1" applyAlignment="1">
      <alignment horizontal="center" vertical="center"/>
    </xf>
    <xf numFmtId="4" fontId="3" fillId="0" borderId="57" xfId="2" applyNumberFormat="1" applyFont="1" applyFill="1" applyBorder="1" applyAlignment="1">
      <alignment horizontal="center" vertical="center"/>
    </xf>
    <xf numFmtId="4" fontId="3" fillId="0" borderId="58" xfId="2" applyNumberFormat="1" applyFont="1" applyFill="1" applyBorder="1" applyAlignment="1">
      <alignment horizontal="center" vertical="center"/>
    </xf>
    <xf numFmtId="4" fontId="3" fillId="0" borderId="50" xfId="2" applyNumberFormat="1" applyFont="1" applyFill="1" applyBorder="1" applyAlignment="1">
      <alignment horizontal="center" vertical="center"/>
    </xf>
    <xf numFmtId="4" fontId="3" fillId="0" borderId="57" xfId="0" applyNumberFormat="1" applyFont="1" applyFill="1" applyBorder="1" applyAlignment="1">
      <alignment horizontal="center" vertical="center" wrapText="1"/>
    </xf>
    <xf numFmtId="4" fontId="3" fillId="0" borderId="58" xfId="0" applyNumberFormat="1" applyFont="1" applyFill="1" applyBorder="1" applyAlignment="1">
      <alignment horizontal="center" vertical="center" wrapText="1"/>
    </xf>
    <xf numFmtId="4" fontId="3" fillId="0" borderId="50" xfId="0" applyNumberFormat="1" applyFont="1" applyFill="1" applyBorder="1" applyAlignment="1">
      <alignment horizontal="center" vertical="center" wrapText="1"/>
    </xf>
    <xf numFmtId="4" fontId="41" fillId="0" borderId="23" xfId="2" applyNumberFormat="1" applyFont="1" applyFill="1" applyBorder="1" applyAlignment="1">
      <alignment horizontal="center" vertical="center"/>
    </xf>
    <xf numFmtId="4" fontId="41" fillId="0" borderId="5" xfId="2" applyNumberFormat="1" applyFont="1" applyFill="1" applyBorder="1" applyAlignment="1">
      <alignment horizontal="center" vertical="center"/>
    </xf>
    <xf numFmtId="4" fontId="41" fillId="0" borderId="24" xfId="2" applyNumberFormat="1" applyFont="1" applyFill="1" applyBorder="1" applyAlignment="1">
      <alignment horizontal="center" vertical="center"/>
    </xf>
    <xf numFmtId="49" fontId="3" fillId="0" borderId="45" xfId="0" applyNumberFormat="1" applyFont="1" applyFill="1" applyBorder="1" applyAlignment="1">
      <alignment horizontal="center" vertical="center"/>
    </xf>
    <xf numFmtId="49" fontId="3" fillId="0" borderId="62" xfId="0" applyNumberFormat="1" applyFont="1" applyFill="1" applyBorder="1" applyAlignment="1">
      <alignment horizontal="center" vertical="top"/>
    </xf>
    <xf numFmtId="2" fontId="3" fillId="0" borderId="45" xfId="0" applyNumberFormat="1" applyFont="1" applyFill="1" applyBorder="1" applyAlignment="1">
      <alignment horizontal="left" vertical="top" wrapText="1"/>
    </xf>
    <xf numFmtId="0" fontId="3" fillId="0" borderId="47" xfId="0" applyFont="1" applyFill="1" applyBorder="1" applyAlignment="1">
      <alignment horizontal="center" vertical="center"/>
    </xf>
    <xf numFmtId="4" fontId="3" fillId="0" borderId="46" xfId="2" applyNumberFormat="1" applyFont="1" applyFill="1" applyBorder="1" applyAlignment="1">
      <alignment horizontal="center" vertical="center"/>
    </xf>
    <xf numFmtId="4" fontId="3" fillId="0" borderId="7" xfId="2" applyNumberFormat="1" applyFont="1" applyFill="1" applyBorder="1" applyAlignment="1">
      <alignment horizontal="center" vertical="center"/>
    </xf>
    <xf numFmtId="4" fontId="3" fillId="0" borderId="47" xfId="2" applyNumberFormat="1" applyFont="1" applyFill="1" applyBorder="1" applyAlignment="1">
      <alignment horizontal="center" vertical="center"/>
    </xf>
    <xf numFmtId="4" fontId="3" fillId="0" borderId="46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47" xfId="0" applyNumberFormat="1" applyFont="1" applyFill="1" applyBorder="1" applyAlignment="1">
      <alignment horizontal="center" vertical="center"/>
    </xf>
    <xf numFmtId="4" fontId="3" fillId="0" borderId="46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 wrapText="1"/>
    </xf>
    <xf numFmtId="4" fontId="3" fillId="0" borderId="47" xfId="0" applyNumberFormat="1" applyFont="1" applyFill="1" applyBorder="1" applyAlignment="1">
      <alignment horizontal="center" vertical="center" wrapText="1"/>
    </xf>
    <xf numFmtId="4" fontId="3" fillId="0" borderId="48" xfId="0" applyNumberFormat="1" applyFont="1" applyFill="1" applyBorder="1" applyAlignment="1">
      <alignment horizontal="center" vertical="center" wrapText="1"/>
    </xf>
    <xf numFmtId="49" fontId="3" fillId="0" borderId="44" xfId="0" applyNumberFormat="1" applyFont="1" applyFill="1" applyBorder="1" applyAlignment="1">
      <alignment horizontal="center" vertical="center"/>
    </xf>
    <xf numFmtId="49" fontId="3" fillId="0" borderId="44" xfId="0" applyNumberFormat="1" applyFont="1" applyFill="1" applyBorder="1" applyAlignment="1">
      <alignment horizontal="center" vertical="top"/>
    </xf>
    <xf numFmtId="4" fontId="40" fillId="0" borderId="21" xfId="0" applyNumberFormat="1" applyFont="1" applyFill="1" applyBorder="1" applyAlignment="1">
      <alignment horizontal="left" vertical="top" wrapText="1"/>
    </xf>
    <xf numFmtId="0" fontId="3" fillId="0" borderId="22" xfId="0" applyFont="1" applyFill="1" applyBorder="1" applyAlignment="1">
      <alignment horizontal="center" vertical="center"/>
    </xf>
    <xf numFmtId="4" fontId="3" fillId="0" borderId="6" xfId="0" applyNumberFormat="1" applyFont="1" applyFill="1" applyBorder="1" applyAlignment="1">
      <alignment horizontal="center" vertical="center"/>
    </xf>
    <xf numFmtId="4" fontId="40" fillId="0" borderId="57" xfId="0" applyNumberFormat="1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center"/>
    </xf>
    <xf numFmtId="4" fontId="3" fillId="0" borderId="20" xfId="2" applyNumberFormat="1" applyFont="1" applyFill="1" applyBorder="1" applyAlignment="1">
      <alignment horizontal="center" vertical="center"/>
    </xf>
    <xf numFmtId="4" fontId="3" fillId="0" borderId="20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vertical="center"/>
    </xf>
    <xf numFmtId="4" fontId="3" fillId="0" borderId="6" xfId="0" applyNumberFormat="1" applyFont="1" applyFill="1" applyBorder="1" applyAlignment="1">
      <alignment horizontal="center" vertical="center" wrapText="1"/>
    </xf>
    <xf numFmtId="49" fontId="3" fillId="0" borderId="35" xfId="0" applyNumberFormat="1" applyFont="1" applyFill="1" applyBorder="1" applyAlignment="1" applyProtection="1">
      <alignment horizontal="left" vertical="top" wrapText="1"/>
    </xf>
    <xf numFmtId="49" fontId="3" fillId="0" borderId="43" xfId="0" applyNumberFormat="1" applyFont="1" applyFill="1" applyBorder="1" applyAlignment="1">
      <alignment horizontal="center" vertical="top"/>
    </xf>
    <xf numFmtId="169" fontId="40" fillId="0" borderId="35" xfId="0" applyNumberFormat="1" applyFont="1" applyFill="1" applyBorder="1" applyAlignment="1" applyProtection="1">
      <alignment horizontal="left" vertical="top" wrapText="1"/>
    </xf>
    <xf numFmtId="4" fontId="3" fillId="0" borderId="5" xfId="2" applyNumberFormat="1" applyFont="1" applyFill="1" applyBorder="1" applyAlignment="1">
      <alignment horizontal="center" vertical="center"/>
    </xf>
    <xf numFmtId="4" fontId="3" fillId="0" borderId="24" xfId="2" applyNumberFormat="1" applyFont="1" applyFill="1" applyBorder="1" applyAlignment="1">
      <alignment horizontal="center" vertical="center"/>
    </xf>
    <xf numFmtId="4" fontId="3" fillId="0" borderId="5" xfId="0" applyNumberFormat="1" applyFont="1" applyFill="1" applyBorder="1" applyAlignment="1">
      <alignment horizontal="center" vertical="center"/>
    </xf>
    <xf numFmtId="4" fontId="3" fillId="0" borderId="24" xfId="0" applyNumberFormat="1" applyFont="1" applyFill="1" applyBorder="1" applyAlignment="1">
      <alignment horizontal="center" vertical="center"/>
    </xf>
    <xf numFmtId="4" fontId="3" fillId="0" borderId="29" xfId="0" applyNumberFormat="1" applyFont="1" applyFill="1" applyBorder="1" applyAlignment="1">
      <alignment horizontal="center" vertical="center"/>
    </xf>
    <xf numFmtId="4" fontId="3" fillId="0" borderId="30" xfId="0" applyNumberFormat="1" applyFont="1" applyFill="1" applyBorder="1" applyAlignment="1">
      <alignment horizontal="center" vertical="center" wrapText="1"/>
    </xf>
    <xf numFmtId="0" fontId="3" fillId="0" borderId="50" xfId="0" applyFont="1" applyFill="1" applyBorder="1" applyAlignment="1">
      <alignment vertical="center"/>
    </xf>
    <xf numFmtId="4" fontId="3" fillId="0" borderId="51" xfId="0" applyNumberFormat="1" applyFont="1" applyFill="1" applyBorder="1" applyAlignment="1">
      <alignment horizontal="center" vertical="center"/>
    </xf>
    <xf numFmtId="49" fontId="3" fillId="0" borderId="53" xfId="0" applyNumberFormat="1" applyFont="1" applyFill="1" applyBorder="1" applyAlignment="1">
      <alignment horizontal="center" vertical="top"/>
    </xf>
    <xf numFmtId="4" fontId="3" fillId="0" borderId="21" xfId="0" applyNumberFormat="1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center" vertical="center"/>
    </xf>
    <xf numFmtId="4" fontId="3" fillId="0" borderId="8" xfId="0" applyNumberFormat="1" applyFont="1" applyFill="1" applyBorder="1" applyAlignment="1">
      <alignment horizontal="center" vertical="center"/>
    </xf>
    <xf numFmtId="4" fontId="3" fillId="0" borderId="9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3" fillId="0" borderId="56" xfId="0" applyNumberFormat="1" applyFont="1" applyFill="1" applyBorder="1" applyAlignment="1">
      <alignment horizontal="center" vertical="top"/>
    </xf>
    <xf numFmtId="4" fontId="3" fillId="0" borderId="57" xfId="0" applyNumberFormat="1" applyFont="1" applyFill="1" applyBorder="1" applyAlignment="1">
      <alignment horizontal="left" vertical="top" wrapText="1"/>
    </xf>
    <xf numFmtId="0" fontId="3" fillId="0" borderId="60" xfId="0" applyFont="1" applyFill="1" applyBorder="1" applyAlignment="1">
      <alignment horizontal="center" vertical="center"/>
    </xf>
    <xf numFmtId="4" fontId="3" fillId="0" borderId="50" xfId="0" applyNumberFormat="1" applyFont="1" applyFill="1" applyBorder="1" applyAlignment="1">
      <alignment horizontal="center" vertical="center"/>
    </xf>
    <xf numFmtId="4" fontId="3" fillId="0" borderId="31" xfId="0" applyNumberFormat="1" applyFont="1" applyFill="1" applyBorder="1" applyAlignment="1">
      <alignment horizontal="center" vertical="center"/>
    </xf>
    <xf numFmtId="4" fontId="3" fillId="0" borderId="58" xfId="0" applyNumberFormat="1" applyFont="1" applyFill="1" applyBorder="1" applyAlignment="1">
      <alignment horizontal="center" vertical="center"/>
    </xf>
    <xf numFmtId="4" fontId="3" fillId="0" borderId="59" xfId="0" applyNumberFormat="1" applyFont="1" applyFill="1" applyBorder="1" applyAlignment="1">
      <alignment horizontal="center" vertical="center" wrapText="1"/>
    </xf>
    <xf numFmtId="2" fontId="3" fillId="0" borderId="53" xfId="0" applyNumberFormat="1" applyFont="1" applyFill="1" applyBorder="1" applyAlignment="1">
      <alignment horizontal="left" vertical="top" wrapText="1"/>
    </xf>
    <xf numFmtId="49" fontId="41" fillId="0" borderId="35" xfId="0" applyNumberFormat="1" applyFont="1" applyFill="1" applyBorder="1" applyAlignment="1">
      <alignment horizontal="center" vertical="top"/>
    </xf>
    <xf numFmtId="4" fontId="41" fillId="0" borderId="21" xfId="0" applyNumberFormat="1" applyFont="1" applyFill="1" applyBorder="1" applyAlignment="1">
      <alignment horizontal="center" vertical="center"/>
    </xf>
    <xf numFmtId="4" fontId="41" fillId="0" borderId="1" xfId="0" applyNumberFormat="1" applyFont="1" applyFill="1" applyBorder="1" applyAlignment="1">
      <alignment horizontal="center" vertical="center"/>
    </xf>
    <xf numFmtId="4" fontId="41" fillId="0" borderId="22" xfId="0" applyNumberFormat="1" applyFont="1" applyFill="1" applyBorder="1" applyAlignment="1">
      <alignment horizontal="center" vertical="center"/>
    </xf>
    <xf numFmtId="0" fontId="3" fillId="0" borderId="59" xfId="0" applyFont="1" applyFill="1" applyBorder="1" applyAlignment="1">
      <alignment horizontal="center" vertical="center"/>
    </xf>
    <xf numFmtId="2" fontId="41" fillId="0" borderId="21" xfId="0" applyNumberFormat="1" applyFont="1" applyFill="1" applyBorder="1" applyAlignment="1">
      <alignment horizontal="left" vertical="top" wrapText="1"/>
    </xf>
    <xf numFmtId="0" fontId="41" fillId="0" borderId="22" xfId="0" applyFont="1" applyFill="1" applyBorder="1" applyAlignment="1">
      <alignment horizontal="center" vertical="center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219" t="s">
        <v>53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</row>
    <row r="2" spans="1:14" ht="32.25" customHeight="1" x14ac:dyDescent="0.25">
      <c r="A2" s="221" t="s">
        <v>0</v>
      </c>
      <c r="B2" s="1" t="s">
        <v>1</v>
      </c>
      <c r="C2" s="222" t="s">
        <v>18</v>
      </c>
      <c r="D2" s="223" t="s">
        <v>49</v>
      </c>
      <c r="E2" s="223"/>
      <c r="F2" s="223"/>
      <c r="G2" s="224" t="s">
        <v>58</v>
      </c>
      <c r="H2" s="224"/>
      <c r="I2" s="224"/>
      <c r="J2" s="225" t="s">
        <v>56</v>
      </c>
      <c r="K2" s="226"/>
      <c r="L2" s="227"/>
      <c r="M2" s="228" t="s">
        <v>51</v>
      </c>
      <c r="N2" s="228" t="s">
        <v>52</v>
      </c>
    </row>
    <row r="3" spans="1:14" ht="25.5" x14ac:dyDescent="0.25">
      <c r="A3" s="221"/>
      <c r="B3" s="2" t="s">
        <v>2</v>
      </c>
      <c r="C3" s="222"/>
      <c r="D3" s="3" t="s">
        <v>24</v>
      </c>
      <c r="E3" s="3" t="s">
        <v>25</v>
      </c>
      <c r="F3" s="3" t="s">
        <v>26</v>
      </c>
      <c r="G3" s="3" t="s">
        <v>24</v>
      </c>
      <c r="H3" s="3" t="s">
        <v>25</v>
      </c>
      <c r="I3" s="3" t="s">
        <v>26</v>
      </c>
      <c r="J3" s="3" t="s">
        <v>24</v>
      </c>
      <c r="K3" s="3" t="s">
        <v>25</v>
      </c>
      <c r="L3" s="3" t="s">
        <v>26</v>
      </c>
      <c r="M3" s="229"/>
      <c r="N3" s="229"/>
    </row>
    <row r="4" spans="1:14" x14ac:dyDescent="0.25">
      <c r="A4" s="4" t="s">
        <v>4</v>
      </c>
      <c r="B4" s="5">
        <v>2</v>
      </c>
      <c r="C4" s="6">
        <v>3</v>
      </c>
      <c r="D4" s="6">
        <v>4</v>
      </c>
      <c r="E4" s="5">
        <v>5</v>
      </c>
      <c r="F4" s="6">
        <v>6</v>
      </c>
      <c r="G4" s="6">
        <v>7</v>
      </c>
      <c r="H4" s="6">
        <v>8</v>
      </c>
      <c r="I4" s="6">
        <v>9</v>
      </c>
      <c r="J4" s="6">
        <v>10</v>
      </c>
      <c r="K4" s="6">
        <v>11</v>
      </c>
      <c r="L4" s="6">
        <v>12</v>
      </c>
      <c r="M4" s="6">
        <v>13</v>
      </c>
      <c r="N4" s="6">
        <v>14</v>
      </c>
    </row>
    <row r="5" spans="1:14" ht="70.5" customHeight="1" x14ac:dyDescent="0.25">
      <c r="A5" s="7">
        <v>1</v>
      </c>
      <c r="B5" s="218" t="s">
        <v>54</v>
      </c>
      <c r="C5" s="218"/>
      <c r="D5" s="8">
        <f>SUM(D6:D7)</f>
        <v>9048313</v>
      </c>
      <c r="E5" s="8">
        <f>SUM(E6:E7)</f>
        <v>0</v>
      </c>
      <c r="F5" s="8">
        <f t="shared" ref="F5" si="0">SUM(F6:F7)</f>
        <v>9048313</v>
      </c>
      <c r="G5" s="8">
        <f>SUM(G6:G7)</f>
        <v>3127240</v>
      </c>
      <c r="H5" s="8">
        <f>SUM(H6:H7)</f>
        <v>0</v>
      </c>
      <c r="I5" s="8">
        <f>SUM(I6:I7)</f>
        <v>3127240</v>
      </c>
      <c r="J5" s="8">
        <f>G5/D5*100</f>
        <v>34.561580705707243</v>
      </c>
      <c r="K5" s="8">
        <v>0</v>
      </c>
      <c r="L5" s="8">
        <f>I5/F5*100</f>
        <v>34.561580705707243</v>
      </c>
      <c r="M5" s="12">
        <f>SUM(M6:M7)</f>
        <v>9048313</v>
      </c>
      <c r="N5" s="8">
        <f>M5/D5*100</f>
        <v>100</v>
      </c>
    </row>
    <row r="6" spans="1:14" ht="58.5" customHeight="1" x14ac:dyDescent="0.25">
      <c r="A6" s="9" t="s">
        <v>6</v>
      </c>
      <c r="B6" s="10" t="s">
        <v>21</v>
      </c>
      <c r="C6" s="10" t="s">
        <v>57</v>
      </c>
      <c r="D6" s="10">
        <f t="shared" ref="D6:D7" si="1">E6+F6</f>
        <v>24540</v>
      </c>
      <c r="E6" s="10">
        <v>0</v>
      </c>
      <c r="F6" s="10">
        <v>24540</v>
      </c>
      <c r="G6" s="10">
        <f>H6+I6</f>
        <v>0</v>
      </c>
      <c r="H6" s="10">
        <v>0</v>
      </c>
      <c r="I6" s="10">
        <v>0</v>
      </c>
      <c r="J6" s="11">
        <f>G6/D6*100</f>
        <v>0</v>
      </c>
      <c r="K6" s="11">
        <v>0</v>
      </c>
      <c r="L6" s="11">
        <f>I6/F6*100</f>
        <v>0</v>
      </c>
      <c r="M6" s="13">
        <f>F6</f>
        <v>24540</v>
      </c>
      <c r="N6" s="11">
        <f>M6/D6*100</f>
        <v>100</v>
      </c>
    </row>
    <row r="7" spans="1:14" ht="34.5" customHeight="1" x14ac:dyDescent="0.25">
      <c r="A7" s="9" t="s">
        <v>7</v>
      </c>
      <c r="B7" s="10" t="s">
        <v>55</v>
      </c>
      <c r="C7" s="10" t="s">
        <v>57</v>
      </c>
      <c r="D7" s="10">
        <f t="shared" si="1"/>
        <v>9023773</v>
      </c>
      <c r="E7" s="10">
        <v>0</v>
      </c>
      <c r="F7" s="10">
        <v>9023773</v>
      </c>
      <c r="G7" s="10">
        <f t="shared" ref="G7" si="2">H7+I7</f>
        <v>3127240</v>
      </c>
      <c r="H7" s="10">
        <v>0</v>
      </c>
      <c r="I7" s="10">
        <v>3127240</v>
      </c>
      <c r="J7" s="11">
        <f>G7/D7*100</f>
        <v>34.655570347348053</v>
      </c>
      <c r="K7" s="11">
        <v>0</v>
      </c>
      <c r="L7" s="11">
        <f>I7/F7*100</f>
        <v>34.655570347348053</v>
      </c>
      <c r="M7" s="13">
        <f>F7</f>
        <v>9023773</v>
      </c>
      <c r="N7" s="11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237" t="s">
        <v>0</v>
      </c>
      <c r="B1" s="17" t="s">
        <v>1</v>
      </c>
      <c r="C1" s="238" t="s">
        <v>18</v>
      </c>
      <c r="D1" s="239" t="s">
        <v>77</v>
      </c>
      <c r="E1" s="239"/>
      <c r="F1" s="239"/>
      <c r="G1" s="239"/>
      <c r="H1" s="239" t="s">
        <v>78</v>
      </c>
      <c r="I1" s="239"/>
      <c r="J1" s="239"/>
      <c r="K1" s="239"/>
      <c r="L1" s="240" t="s">
        <v>88</v>
      </c>
      <c r="M1" s="241"/>
      <c r="N1" s="241"/>
      <c r="O1" s="242"/>
      <c r="P1" s="234" t="s">
        <v>79</v>
      </c>
      <c r="Q1" s="234"/>
      <c r="R1" s="234"/>
      <c r="S1" s="234"/>
      <c r="T1" s="234" t="s">
        <v>80</v>
      </c>
      <c r="U1" s="235"/>
      <c r="V1" s="235"/>
      <c r="W1" s="235"/>
    </row>
    <row r="2" spans="1:23" ht="22.5" x14ac:dyDescent="0.25">
      <c r="A2" s="237"/>
      <c r="B2" s="17" t="s">
        <v>2</v>
      </c>
      <c r="C2" s="238"/>
      <c r="D2" s="18" t="s">
        <v>24</v>
      </c>
      <c r="E2" s="18" t="s">
        <v>25</v>
      </c>
      <c r="F2" s="18" t="s">
        <v>59</v>
      </c>
      <c r="G2" s="18" t="s">
        <v>26</v>
      </c>
      <c r="H2" s="18" t="s">
        <v>24</v>
      </c>
      <c r="I2" s="18" t="s">
        <v>25</v>
      </c>
      <c r="J2" s="18" t="s">
        <v>59</v>
      </c>
      <c r="K2" s="18" t="s">
        <v>26</v>
      </c>
      <c r="L2" s="18" t="s">
        <v>24</v>
      </c>
      <c r="M2" s="18" t="s">
        <v>25</v>
      </c>
      <c r="N2" s="18" t="s">
        <v>59</v>
      </c>
      <c r="O2" s="18" t="s">
        <v>26</v>
      </c>
      <c r="P2" s="18" t="s">
        <v>24</v>
      </c>
      <c r="Q2" s="18" t="s">
        <v>25</v>
      </c>
      <c r="R2" s="18" t="s">
        <v>59</v>
      </c>
      <c r="S2" s="18" t="s">
        <v>26</v>
      </c>
      <c r="T2" s="18" t="s">
        <v>24</v>
      </c>
      <c r="U2" s="19" t="s">
        <v>25</v>
      </c>
      <c r="V2" s="18" t="s">
        <v>59</v>
      </c>
      <c r="W2" s="18" t="s">
        <v>26</v>
      </c>
    </row>
    <row r="3" spans="1:23" x14ac:dyDescent="0.25">
      <c r="A3" s="15" t="s">
        <v>4</v>
      </c>
      <c r="B3" s="15" t="s">
        <v>14</v>
      </c>
      <c r="C3" s="15" t="s">
        <v>28</v>
      </c>
      <c r="D3" s="15" t="s">
        <v>30</v>
      </c>
      <c r="E3" s="15" t="s">
        <v>16</v>
      </c>
      <c r="F3" s="15" t="s">
        <v>31</v>
      </c>
      <c r="G3" s="15" t="s">
        <v>31</v>
      </c>
      <c r="H3" s="15" t="s">
        <v>39</v>
      </c>
      <c r="I3" s="15" t="s">
        <v>32</v>
      </c>
      <c r="J3" s="15" t="s">
        <v>33</v>
      </c>
      <c r="K3" s="15" t="s">
        <v>34</v>
      </c>
      <c r="L3" s="15" t="s">
        <v>35</v>
      </c>
      <c r="M3" s="15" t="s">
        <v>36</v>
      </c>
      <c r="N3" s="15" t="s">
        <v>37</v>
      </c>
      <c r="O3" s="15" t="s">
        <v>38</v>
      </c>
      <c r="P3" s="15" t="s">
        <v>17</v>
      </c>
      <c r="Q3" s="15" t="s">
        <v>32</v>
      </c>
      <c r="R3" s="15" t="s">
        <v>76</v>
      </c>
      <c r="S3" s="15" t="s">
        <v>33</v>
      </c>
      <c r="T3" s="15" t="s">
        <v>34</v>
      </c>
      <c r="U3" s="15" t="s">
        <v>81</v>
      </c>
      <c r="V3" s="15" t="s">
        <v>69</v>
      </c>
      <c r="W3" s="15" t="s">
        <v>75</v>
      </c>
    </row>
    <row r="4" spans="1:23" x14ac:dyDescent="0.25">
      <c r="A4" s="236" t="s">
        <v>27</v>
      </c>
      <c r="B4" s="236"/>
      <c r="C4" s="236"/>
      <c r="D4" s="20">
        <f>D5+D7+D10+D12+D14</f>
        <v>184652.19499999998</v>
      </c>
      <c r="E4" s="20">
        <f t="shared" ref="E4:S4" si="0">E5+E7+E10+E12+E14</f>
        <v>157039.4</v>
      </c>
      <c r="F4" s="20">
        <f t="shared" si="0"/>
        <v>0</v>
      </c>
      <c r="G4" s="20">
        <f t="shared" si="0"/>
        <v>27612.795000000002</v>
      </c>
      <c r="H4" s="20">
        <f t="shared" si="0"/>
        <v>165482.53099999999</v>
      </c>
      <c r="I4" s="20">
        <f t="shared" si="0"/>
        <v>28216.291000000005</v>
      </c>
      <c r="J4" s="20">
        <f t="shared" si="0"/>
        <v>0</v>
      </c>
      <c r="K4" s="20">
        <f t="shared" si="0"/>
        <v>19077.455999999998</v>
      </c>
      <c r="L4" s="20">
        <f t="shared" si="0"/>
        <v>7375.1418100000001</v>
      </c>
      <c r="M4" s="20">
        <f t="shared" si="0"/>
        <v>0</v>
      </c>
      <c r="N4" s="20">
        <f t="shared" si="0"/>
        <v>0</v>
      </c>
      <c r="O4" s="20">
        <f t="shared" si="0"/>
        <v>7375.1418100000001</v>
      </c>
      <c r="P4" s="20">
        <f t="shared" si="0"/>
        <v>82223.705759999983</v>
      </c>
      <c r="Q4" s="20">
        <f t="shared" si="0"/>
        <v>66038.538280000008</v>
      </c>
      <c r="R4" s="20">
        <f t="shared" si="0"/>
        <v>0</v>
      </c>
      <c r="S4" s="20">
        <f t="shared" si="0"/>
        <v>16185.16748</v>
      </c>
      <c r="T4" s="20">
        <f>P4/D4*100</f>
        <v>44.528962008818787</v>
      </c>
      <c r="U4" s="20">
        <f t="shared" ref="U4:W16" si="1">Q4/E4*100</f>
        <v>42.052210005896619</v>
      </c>
      <c r="V4" s="20"/>
      <c r="W4" s="20">
        <f t="shared" si="1"/>
        <v>58.614738131362657</v>
      </c>
    </row>
    <row r="5" spans="1:23" s="30" customFormat="1" ht="34.5" customHeight="1" x14ac:dyDescent="0.25">
      <c r="A5" s="21">
        <v>1</v>
      </c>
      <c r="B5" s="218" t="s">
        <v>10</v>
      </c>
      <c r="C5" s="218"/>
      <c r="D5" s="20">
        <f>D6</f>
        <v>26153.7</v>
      </c>
      <c r="E5" s="20">
        <f t="shared" ref="E5:S5" si="2">E6</f>
        <v>24846</v>
      </c>
      <c r="F5" s="20">
        <f t="shared" si="2"/>
        <v>0</v>
      </c>
      <c r="G5" s="20">
        <f t="shared" si="2"/>
        <v>1307.7</v>
      </c>
      <c r="H5" s="20">
        <f t="shared" si="2"/>
        <v>0</v>
      </c>
      <c r="I5" s="20">
        <f t="shared" si="2"/>
        <v>0</v>
      </c>
      <c r="J5" s="20">
        <f t="shared" si="2"/>
        <v>0</v>
      </c>
      <c r="K5" s="20">
        <f t="shared" si="2"/>
        <v>0</v>
      </c>
      <c r="L5" s="20">
        <f t="shared" si="2"/>
        <v>0</v>
      </c>
      <c r="M5" s="20">
        <f t="shared" si="2"/>
        <v>0</v>
      </c>
      <c r="N5" s="20">
        <f t="shared" si="2"/>
        <v>0</v>
      </c>
      <c r="O5" s="20">
        <f t="shared" si="2"/>
        <v>0</v>
      </c>
      <c r="P5" s="20">
        <f t="shared" si="2"/>
        <v>0</v>
      </c>
      <c r="Q5" s="20">
        <f t="shared" si="2"/>
        <v>0</v>
      </c>
      <c r="R5" s="20">
        <f t="shared" si="2"/>
        <v>0</v>
      </c>
      <c r="S5" s="20">
        <f t="shared" si="2"/>
        <v>0</v>
      </c>
      <c r="T5" s="20">
        <f t="shared" ref="T5:U18" si="3">P5/D5*100</f>
        <v>0</v>
      </c>
      <c r="U5" s="20">
        <f t="shared" si="1"/>
        <v>0</v>
      </c>
      <c r="V5" s="20"/>
      <c r="W5" s="20">
        <f t="shared" si="1"/>
        <v>0</v>
      </c>
    </row>
    <row r="6" spans="1:23" s="30" customFormat="1" x14ac:dyDescent="0.25">
      <c r="A6" s="22" t="s">
        <v>7</v>
      </c>
      <c r="B6" s="23" t="s">
        <v>68</v>
      </c>
      <c r="C6" s="1" t="s">
        <v>73</v>
      </c>
      <c r="D6" s="24">
        <f t="shared" ref="D6" si="4">E6+G6</f>
        <v>26153.7</v>
      </c>
      <c r="E6" s="24">
        <v>24846</v>
      </c>
      <c r="F6" s="24">
        <v>0</v>
      </c>
      <c r="G6" s="24">
        <v>1307.7</v>
      </c>
      <c r="H6" s="24">
        <f>I6+J6+K6</f>
        <v>0</v>
      </c>
      <c r="I6" s="24">
        <v>0</v>
      </c>
      <c r="J6" s="24">
        <v>0</v>
      </c>
      <c r="K6" s="24">
        <v>0</v>
      </c>
      <c r="L6" s="24">
        <f t="shared" ref="L6" si="5">M6+O6</f>
        <v>0</v>
      </c>
      <c r="M6" s="24">
        <v>0</v>
      </c>
      <c r="N6" s="24">
        <v>0</v>
      </c>
      <c r="O6" s="24">
        <f>S6</f>
        <v>0</v>
      </c>
      <c r="P6" s="24">
        <f>Q6+R6+S6</f>
        <v>0</v>
      </c>
      <c r="Q6" s="24">
        <v>0</v>
      </c>
      <c r="R6" s="24">
        <v>0</v>
      </c>
      <c r="S6" s="24">
        <v>0</v>
      </c>
      <c r="T6" s="24">
        <f t="shared" si="3"/>
        <v>0</v>
      </c>
      <c r="U6" s="24">
        <f t="shared" si="1"/>
        <v>0</v>
      </c>
      <c r="V6" s="24"/>
      <c r="W6" s="24">
        <f t="shared" si="1"/>
        <v>0</v>
      </c>
    </row>
    <row r="7" spans="1:23" ht="37.5" customHeight="1" x14ac:dyDescent="0.25">
      <c r="A7" s="21" t="s">
        <v>14</v>
      </c>
      <c r="B7" s="218" t="s">
        <v>82</v>
      </c>
      <c r="C7" s="218"/>
      <c r="D7" s="20">
        <f>E7+F7+G7</f>
        <v>94522.269</v>
      </c>
      <c r="E7" s="20">
        <f>E8+E9</f>
        <v>89702.2</v>
      </c>
      <c r="F7" s="20">
        <f t="shared" ref="F7:G7" si="6">F8+F9</f>
        <v>0</v>
      </c>
      <c r="G7" s="20">
        <f t="shared" si="6"/>
        <v>4820.0689999999995</v>
      </c>
      <c r="H7" s="27">
        <f t="shared" ref="H7:H12" si="7">H8+H9+H10+H11</f>
        <v>80586.006999999998</v>
      </c>
      <c r="I7" s="26">
        <v>0</v>
      </c>
      <c r="J7" s="26">
        <v>0</v>
      </c>
      <c r="K7" s="26">
        <v>0</v>
      </c>
      <c r="L7" s="20">
        <f>M7+N7+O7</f>
        <v>1960.5039999999999</v>
      </c>
      <c r="M7" s="20">
        <f>M8+M9</f>
        <v>0</v>
      </c>
      <c r="N7" s="20">
        <f t="shared" ref="N7" si="8">N8+N9</f>
        <v>0</v>
      </c>
      <c r="O7" s="20">
        <f t="shared" ref="O7:O12" si="9">S7</f>
        <v>1960.5039999999999</v>
      </c>
      <c r="P7" s="20">
        <f t="shared" ref="P7:P18" si="10">Q7+S7</f>
        <v>39209.203999999998</v>
      </c>
      <c r="Q7" s="20">
        <f>Q8+Q9</f>
        <v>37248.699999999997</v>
      </c>
      <c r="R7" s="20">
        <f t="shared" ref="R7:S7" si="11">R8+R9</f>
        <v>0</v>
      </c>
      <c r="S7" s="20">
        <f t="shared" si="11"/>
        <v>1960.5039999999999</v>
      </c>
      <c r="T7" s="20">
        <f t="shared" si="3"/>
        <v>41.481446028342802</v>
      </c>
      <c r="U7" s="20">
        <f t="shared" si="1"/>
        <v>41.524845544479398</v>
      </c>
      <c r="V7" s="20">
        <v>0</v>
      </c>
      <c r="W7" s="20">
        <f t="shared" si="1"/>
        <v>40.673774587044299</v>
      </c>
    </row>
    <row r="8" spans="1:23" ht="25.5" x14ac:dyDescent="0.25">
      <c r="A8" s="22" t="s">
        <v>8</v>
      </c>
      <c r="B8" s="25" t="s">
        <v>83</v>
      </c>
      <c r="C8" s="1" t="s">
        <v>73</v>
      </c>
      <c r="D8" s="28">
        <f>SUM(E8:G8)</f>
        <v>55313.065000000002</v>
      </c>
      <c r="E8" s="28">
        <v>52453.5</v>
      </c>
      <c r="F8" s="28">
        <v>0</v>
      </c>
      <c r="G8" s="28">
        <f>2760.7+98.865</f>
        <v>2859.5649999999996</v>
      </c>
      <c r="H8" s="28">
        <v>11086.165000000001</v>
      </c>
      <c r="I8" s="28">
        <v>10437.94</v>
      </c>
      <c r="J8" s="28">
        <v>0</v>
      </c>
      <c r="K8" s="28">
        <f>549.36+98.865</f>
        <v>648.22500000000002</v>
      </c>
      <c r="L8" s="28">
        <f t="shared" ref="L8:L9" si="12">M8+O8</f>
        <v>0</v>
      </c>
      <c r="M8" s="28">
        <v>0</v>
      </c>
      <c r="N8" s="28">
        <v>0</v>
      </c>
      <c r="O8" s="24">
        <v>0</v>
      </c>
      <c r="P8" s="24">
        <f t="shared" si="10"/>
        <v>0</v>
      </c>
      <c r="Q8" s="28">
        <v>0</v>
      </c>
      <c r="R8" s="28">
        <v>0</v>
      </c>
      <c r="S8" s="28">
        <v>0</v>
      </c>
      <c r="T8" s="24">
        <f t="shared" si="3"/>
        <v>0</v>
      </c>
      <c r="U8" s="24">
        <f t="shared" si="1"/>
        <v>0</v>
      </c>
      <c r="V8" s="24">
        <v>0</v>
      </c>
      <c r="W8" s="24">
        <f t="shared" si="1"/>
        <v>0</v>
      </c>
    </row>
    <row r="9" spans="1:23" s="33" customFormat="1" ht="38.25" x14ac:dyDescent="0.25">
      <c r="A9" s="22" t="s">
        <v>9</v>
      </c>
      <c r="B9" s="25" t="s">
        <v>84</v>
      </c>
      <c r="C9" s="1" t="s">
        <v>73</v>
      </c>
      <c r="D9" s="28">
        <f>SUM(E9:G9)</f>
        <v>39209.203999999998</v>
      </c>
      <c r="E9" s="28">
        <v>37248.699999999997</v>
      </c>
      <c r="F9" s="28">
        <v>0</v>
      </c>
      <c r="G9" s="28">
        <v>1960.5039999999999</v>
      </c>
      <c r="H9" s="28">
        <v>48966.2</v>
      </c>
      <c r="I9" s="28">
        <v>37248.699999999997</v>
      </c>
      <c r="J9" s="28">
        <v>0</v>
      </c>
      <c r="K9" s="28">
        <v>1960.5039999999999</v>
      </c>
      <c r="L9" s="31">
        <f t="shared" si="12"/>
        <v>0</v>
      </c>
      <c r="M9" s="31">
        <v>0</v>
      </c>
      <c r="N9" s="31">
        <v>0</v>
      </c>
      <c r="O9" s="32">
        <v>0</v>
      </c>
      <c r="P9" s="28">
        <f t="shared" si="10"/>
        <v>39209.203999999998</v>
      </c>
      <c r="Q9" s="28">
        <v>37248.699999999997</v>
      </c>
      <c r="R9" s="28">
        <v>0</v>
      </c>
      <c r="S9" s="28">
        <v>1960.5039999999999</v>
      </c>
      <c r="T9" s="28">
        <f t="shared" si="3"/>
        <v>100</v>
      </c>
      <c r="U9" s="28">
        <f t="shared" si="1"/>
        <v>100</v>
      </c>
      <c r="V9" s="28">
        <v>0</v>
      </c>
      <c r="W9" s="28">
        <f t="shared" si="1"/>
        <v>100</v>
      </c>
    </row>
    <row r="10" spans="1:23" s="33" customFormat="1" ht="33" customHeight="1" x14ac:dyDescent="0.25">
      <c r="A10" s="35" t="s">
        <v>28</v>
      </c>
      <c r="B10" s="14" t="s">
        <v>11</v>
      </c>
      <c r="C10" s="14"/>
      <c r="D10" s="27">
        <f>D11</f>
        <v>10266.821</v>
      </c>
      <c r="E10" s="27">
        <f t="shared" ref="E10:W10" si="13">E11</f>
        <v>0</v>
      </c>
      <c r="F10" s="27">
        <f t="shared" si="13"/>
        <v>0</v>
      </c>
      <c r="G10" s="27">
        <f t="shared" si="13"/>
        <v>10266.821</v>
      </c>
      <c r="H10" s="27">
        <f t="shared" si="13"/>
        <v>10266.821</v>
      </c>
      <c r="I10" s="27">
        <f t="shared" si="13"/>
        <v>0</v>
      </c>
      <c r="J10" s="27">
        <f t="shared" si="13"/>
        <v>0</v>
      </c>
      <c r="K10" s="27">
        <f t="shared" si="13"/>
        <v>10266.821</v>
      </c>
      <c r="L10" s="27">
        <f t="shared" si="13"/>
        <v>4923.6239999999998</v>
      </c>
      <c r="M10" s="27">
        <f t="shared" si="13"/>
        <v>0</v>
      </c>
      <c r="N10" s="27">
        <f t="shared" si="13"/>
        <v>0</v>
      </c>
      <c r="O10" s="27">
        <f t="shared" si="13"/>
        <v>4923.6239999999998</v>
      </c>
      <c r="P10" s="27">
        <f t="shared" si="13"/>
        <v>4923.6239999999998</v>
      </c>
      <c r="Q10" s="27">
        <f t="shared" si="13"/>
        <v>0</v>
      </c>
      <c r="R10" s="27">
        <f t="shared" si="13"/>
        <v>0</v>
      </c>
      <c r="S10" s="27">
        <f t="shared" si="13"/>
        <v>4923.6239999999998</v>
      </c>
      <c r="T10" s="27">
        <f t="shared" si="13"/>
        <v>47.956655716506596</v>
      </c>
      <c r="U10" s="27"/>
      <c r="V10" s="27"/>
      <c r="W10" s="27">
        <f t="shared" si="13"/>
        <v>47.956655716506596</v>
      </c>
    </row>
    <row r="11" spans="1:23" s="33" customFormat="1" ht="25.5" x14ac:dyDescent="0.25">
      <c r="A11" s="16" t="s">
        <v>85</v>
      </c>
      <c r="B11" s="25" t="s">
        <v>86</v>
      </c>
      <c r="C11" s="25"/>
      <c r="D11" s="28">
        <f t="shared" ref="D11" si="14">E11+G11</f>
        <v>10266.821</v>
      </c>
      <c r="E11" s="28">
        <v>0</v>
      </c>
      <c r="F11" s="28">
        <v>0</v>
      </c>
      <c r="G11" s="28">
        <v>10266.821</v>
      </c>
      <c r="H11" s="28">
        <f>J11+K11</f>
        <v>10266.821</v>
      </c>
      <c r="I11" s="28">
        <v>0</v>
      </c>
      <c r="J11" s="28">
        <v>0</v>
      </c>
      <c r="K11" s="28">
        <v>10266.821</v>
      </c>
      <c r="L11" s="28">
        <f t="shared" ref="L11" si="15">M11+O11</f>
        <v>4923.6239999999998</v>
      </c>
      <c r="M11" s="28">
        <v>0</v>
      </c>
      <c r="N11" s="28">
        <v>0</v>
      </c>
      <c r="O11" s="28">
        <f t="shared" si="9"/>
        <v>4923.6239999999998</v>
      </c>
      <c r="P11" s="28">
        <f t="shared" si="10"/>
        <v>4923.6239999999998</v>
      </c>
      <c r="Q11" s="28">
        <v>0</v>
      </c>
      <c r="R11" s="28">
        <v>0</v>
      </c>
      <c r="S11" s="28">
        <v>4923.6239999999998</v>
      </c>
      <c r="T11" s="28">
        <f t="shared" si="3"/>
        <v>47.956655716506596</v>
      </c>
      <c r="U11" s="28"/>
      <c r="V11" s="28"/>
      <c r="W11" s="28">
        <f t="shared" si="1"/>
        <v>47.956655716506596</v>
      </c>
    </row>
    <row r="12" spans="1:23" s="34" customFormat="1" ht="27.75" customHeight="1" x14ac:dyDescent="0.25">
      <c r="A12" s="21" t="s">
        <v>28</v>
      </c>
      <c r="B12" s="218" t="s">
        <v>12</v>
      </c>
      <c r="C12" s="218"/>
      <c r="D12" s="20">
        <f>E12+F12+G12</f>
        <v>3100.0950000000003</v>
      </c>
      <c r="E12" s="20">
        <f>E13</f>
        <v>2574</v>
      </c>
      <c r="F12" s="20">
        <f>F13</f>
        <v>0</v>
      </c>
      <c r="G12" s="20">
        <f>G13</f>
        <v>526.09500000000003</v>
      </c>
      <c r="H12" s="27">
        <f t="shared" si="7"/>
        <v>48093.157000000007</v>
      </c>
      <c r="I12" s="20"/>
      <c r="J12" s="20"/>
      <c r="K12" s="20"/>
      <c r="L12" s="20">
        <f>M12+N12+O12</f>
        <v>491.01380999999998</v>
      </c>
      <c r="M12" s="20">
        <f>M13</f>
        <v>0</v>
      </c>
      <c r="N12" s="20">
        <f t="shared" ref="N12" si="16">N13</f>
        <v>0</v>
      </c>
      <c r="O12" s="24">
        <f t="shared" si="9"/>
        <v>491.01380999999998</v>
      </c>
      <c r="P12" s="20">
        <f t="shared" si="10"/>
        <v>2807.3417100000001</v>
      </c>
      <c r="Q12" s="20">
        <f>Q13</f>
        <v>2316.3279000000002</v>
      </c>
      <c r="R12" s="20">
        <f t="shared" ref="R12:S12" si="17">R13</f>
        <v>0</v>
      </c>
      <c r="S12" s="20">
        <f t="shared" si="17"/>
        <v>491.01380999999998</v>
      </c>
      <c r="T12" s="20">
        <f t="shared" si="3"/>
        <v>90.556634877318274</v>
      </c>
      <c r="U12" s="20">
        <f t="shared" si="1"/>
        <v>89.98942890442892</v>
      </c>
      <c r="V12" s="20"/>
      <c r="W12" s="20">
        <f t="shared" si="1"/>
        <v>93.331776580275417</v>
      </c>
    </row>
    <row r="13" spans="1:23" s="34" customFormat="1" x14ac:dyDescent="0.25">
      <c r="A13" s="22" t="s">
        <v>29</v>
      </c>
      <c r="B13" s="29" t="s">
        <v>15</v>
      </c>
      <c r="C13" s="1" t="s">
        <v>73</v>
      </c>
      <c r="D13" s="24">
        <f>SUM(E13:G13)</f>
        <v>3100.0950000000003</v>
      </c>
      <c r="E13" s="26">
        <v>2574</v>
      </c>
      <c r="F13" s="26">
        <v>0</v>
      </c>
      <c r="G13" s="24">
        <v>526.09500000000003</v>
      </c>
      <c r="H13" s="24">
        <f>I13+J13+K13</f>
        <v>3100.0950000000003</v>
      </c>
      <c r="I13" s="24">
        <v>2574</v>
      </c>
      <c r="J13" s="24">
        <v>0</v>
      </c>
      <c r="K13" s="24">
        <v>526.09500000000003</v>
      </c>
      <c r="L13" s="24">
        <f t="shared" ref="L13" si="18">M13+N13+O13</f>
        <v>491.01380999999998</v>
      </c>
      <c r="M13" s="26">
        <v>0</v>
      </c>
      <c r="N13" s="26">
        <v>0</v>
      </c>
      <c r="O13" s="26">
        <f>S13</f>
        <v>491.01380999999998</v>
      </c>
      <c r="P13" s="24">
        <f t="shared" ref="P13" si="19">Q13+S13</f>
        <v>2807.3417100000001</v>
      </c>
      <c r="Q13" s="24">
        <v>2316.3279000000002</v>
      </c>
      <c r="R13" s="24">
        <v>0</v>
      </c>
      <c r="S13" s="24">
        <v>491.01380999999998</v>
      </c>
      <c r="T13" s="20">
        <f t="shared" si="3"/>
        <v>90.556634877318274</v>
      </c>
      <c r="U13" s="20">
        <f t="shared" si="1"/>
        <v>89.98942890442892</v>
      </c>
      <c r="V13" s="20"/>
      <c r="W13" s="20">
        <f t="shared" si="1"/>
        <v>93.331776580275417</v>
      </c>
    </row>
    <row r="14" spans="1:23" s="33" customFormat="1" ht="28.5" customHeight="1" x14ac:dyDescent="0.25">
      <c r="A14" s="35" t="s">
        <v>17</v>
      </c>
      <c r="B14" s="230" t="s">
        <v>13</v>
      </c>
      <c r="C14" s="231"/>
      <c r="D14" s="27">
        <f>D15+D16+D17+D18</f>
        <v>50609.31</v>
      </c>
      <c r="E14" s="27">
        <f t="shared" ref="E14:S14" si="20">E15+E16+E17+E18</f>
        <v>39917.199999999997</v>
      </c>
      <c r="F14" s="27">
        <f t="shared" si="20"/>
        <v>0</v>
      </c>
      <c r="G14" s="27">
        <f t="shared" si="20"/>
        <v>10692.11</v>
      </c>
      <c r="H14" s="27">
        <f t="shared" si="20"/>
        <v>26536.546000000002</v>
      </c>
      <c r="I14" s="27">
        <f t="shared" si="20"/>
        <v>28216.291000000005</v>
      </c>
      <c r="J14" s="27">
        <f t="shared" si="20"/>
        <v>0</v>
      </c>
      <c r="K14" s="27">
        <f t="shared" si="20"/>
        <v>8810.6349999999984</v>
      </c>
      <c r="L14" s="27">
        <f t="shared" si="20"/>
        <v>0</v>
      </c>
      <c r="M14" s="27">
        <f t="shared" si="20"/>
        <v>0</v>
      </c>
      <c r="N14" s="27">
        <f t="shared" si="20"/>
        <v>0</v>
      </c>
      <c r="O14" s="27">
        <f t="shared" si="20"/>
        <v>0</v>
      </c>
      <c r="P14" s="20">
        <f t="shared" si="10"/>
        <v>35283.536049999995</v>
      </c>
      <c r="Q14" s="27">
        <f t="shared" si="20"/>
        <v>26473.51038</v>
      </c>
      <c r="R14" s="27">
        <f t="shared" si="20"/>
        <v>0</v>
      </c>
      <c r="S14" s="27">
        <f t="shared" si="20"/>
        <v>8810.0256699999991</v>
      </c>
      <c r="T14" s="20">
        <f>P14/D14*100</f>
        <v>69.717480933843987</v>
      </c>
      <c r="U14" s="20">
        <f t="shared" si="1"/>
        <v>66.321060545328834</v>
      </c>
      <c r="V14" s="20">
        <v>0</v>
      </c>
      <c r="W14" s="20">
        <f t="shared" si="1"/>
        <v>82.397446995962426</v>
      </c>
    </row>
    <row r="15" spans="1:23" s="33" customFormat="1" ht="38.25" x14ac:dyDescent="0.25">
      <c r="A15" s="228" t="s">
        <v>20</v>
      </c>
      <c r="B15" s="25" t="s">
        <v>87</v>
      </c>
      <c r="C15" s="1" t="s">
        <v>73</v>
      </c>
      <c r="D15" s="28">
        <f t="shared" ref="D15" si="21">SUM(E15:G15)</f>
        <v>9863.4000000000015</v>
      </c>
      <c r="E15" s="28">
        <v>7382.6</v>
      </c>
      <c r="F15" s="28">
        <v>0</v>
      </c>
      <c r="G15" s="28">
        <v>2480.8000000000002</v>
      </c>
      <c r="H15" s="28">
        <v>9228.2579999999998</v>
      </c>
      <c r="I15" s="28">
        <v>1115.94</v>
      </c>
      <c r="J15" s="28">
        <v>0</v>
      </c>
      <c r="K15" s="28">
        <v>905.38199999999995</v>
      </c>
      <c r="L15" s="28">
        <f t="shared" ref="L15" si="22">M15+O15</f>
        <v>0</v>
      </c>
      <c r="M15" s="28">
        <v>0</v>
      </c>
      <c r="N15" s="28">
        <v>0</v>
      </c>
      <c r="O15" s="28">
        <v>0</v>
      </c>
      <c r="P15" s="28">
        <f t="shared" ref="P15" si="23">Q15+S15</f>
        <v>905.38153999999997</v>
      </c>
      <c r="Q15" s="28">
        <v>0</v>
      </c>
      <c r="R15" s="28">
        <v>0</v>
      </c>
      <c r="S15" s="28">
        <v>905.38153999999997</v>
      </c>
      <c r="T15" s="28">
        <f t="shared" si="3"/>
        <v>9.1792033173145153</v>
      </c>
      <c r="U15" s="28">
        <f t="shared" si="1"/>
        <v>0</v>
      </c>
      <c r="V15" s="28">
        <v>0</v>
      </c>
      <c r="W15" s="28">
        <f t="shared" si="1"/>
        <v>36.495547404063203</v>
      </c>
    </row>
    <row r="16" spans="1:23" s="33" customFormat="1" ht="38.25" x14ac:dyDescent="0.25">
      <c r="A16" s="232"/>
      <c r="B16" s="25" t="s">
        <v>70</v>
      </c>
      <c r="C16" s="1" t="s">
        <v>73</v>
      </c>
      <c r="D16" s="28">
        <f t="shared" ref="D16:D18" si="24">SUM(E16:G16)</f>
        <v>9228.2890000000007</v>
      </c>
      <c r="E16" s="28">
        <v>7382.6</v>
      </c>
      <c r="F16" s="28">
        <v>0</v>
      </c>
      <c r="G16" s="28">
        <v>1845.6890000000001</v>
      </c>
      <c r="H16" s="28">
        <v>9228.2579999999998</v>
      </c>
      <c r="I16" s="28">
        <v>7382.6</v>
      </c>
      <c r="J16" s="28">
        <v>0</v>
      </c>
      <c r="K16" s="28">
        <v>1845.6890000000001</v>
      </c>
      <c r="L16" s="28">
        <f t="shared" ref="L16:L18" si="25">M16+O16</f>
        <v>0</v>
      </c>
      <c r="M16" s="28">
        <v>0</v>
      </c>
      <c r="N16" s="28">
        <v>0</v>
      </c>
      <c r="O16" s="28">
        <v>0</v>
      </c>
      <c r="P16" s="28">
        <f t="shared" si="10"/>
        <v>9228.2885400000014</v>
      </c>
      <c r="Q16" s="28">
        <v>7382.6</v>
      </c>
      <c r="R16" s="28">
        <v>0</v>
      </c>
      <c r="S16" s="28">
        <v>1845.6885400000001</v>
      </c>
      <c r="T16" s="28">
        <f t="shared" si="3"/>
        <v>99.999995015327343</v>
      </c>
      <c r="U16" s="28">
        <f t="shared" si="1"/>
        <v>100</v>
      </c>
      <c r="V16" s="28">
        <v>0</v>
      </c>
      <c r="W16" s="28">
        <f t="shared" si="1"/>
        <v>99.99997507705794</v>
      </c>
    </row>
    <row r="17" spans="1:23" s="33" customFormat="1" ht="38.25" x14ac:dyDescent="0.25">
      <c r="A17" s="232"/>
      <c r="B17" s="25" t="s">
        <v>71</v>
      </c>
      <c r="C17" s="1" t="s">
        <v>73</v>
      </c>
      <c r="D17" s="28">
        <f t="shared" si="24"/>
        <v>3540.8130000000001</v>
      </c>
      <c r="E17" s="28">
        <v>2832.6</v>
      </c>
      <c r="F17" s="28">
        <v>0</v>
      </c>
      <c r="G17" s="28">
        <v>708.21299999999997</v>
      </c>
      <c r="H17" s="28">
        <v>3642.13</v>
      </c>
      <c r="I17" s="28">
        <v>2832.6</v>
      </c>
      <c r="J17" s="28">
        <v>0</v>
      </c>
      <c r="K17" s="28">
        <v>708.21299999999997</v>
      </c>
      <c r="L17" s="28">
        <f t="shared" si="25"/>
        <v>0</v>
      </c>
      <c r="M17" s="28">
        <v>0</v>
      </c>
      <c r="N17" s="28">
        <v>0</v>
      </c>
      <c r="O17" s="28">
        <v>0</v>
      </c>
      <c r="P17" s="28">
        <f t="shared" si="10"/>
        <v>2913.3654099999999</v>
      </c>
      <c r="Q17" s="28">
        <v>2205.75992</v>
      </c>
      <c r="R17" s="28">
        <v>0</v>
      </c>
      <c r="S17" s="28">
        <v>707.60549000000003</v>
      </c>
      <c r="T17" s="28">
        <f t="shared" si="3"/>
        <v>82.279561501835872</v>
      </c>
      <c r="U17" s="28">
        <f t="shared" si="3"/>
        <v>77.870504836545933</v>
      </c>
      <c r="V17" s="28">
        <v>0</v>
      </c>
      <c r="W17" s="28">
        <f t="shared" ref="W17:W18" si="26">S17/G17*100</f>
        <v>99.914219309727443</v>
      </c>
    </row>
    <row r="18" spans="1:23" s="33" customFormat="1" ht="25.5" x14ac:dyDescent="0.25">
      <c r="A18" s="233"/>
      <c r="B18" s="25" t="s">
        <v>72</v>
      </c>
      <c r="C18" s="1" t="s">
        <v>73</v>
      </c>
      <c r="D18" s="28">
        <f t="shared" si="24"/>
        <v>27976.808000000001</v>
      </c>
      <c r="E18" s="28">
        <v>22319.4</v>
      </c>
      <c r="F18" s="28">
        <v>0</v>
      </c>
      <c r="G18" s="28">
        <f>5579.9+77.508</f>
        <v>5657.4079999999994</v>
      </c>
      <c r="H18" s="28">
        <v>4437.8999999999996</v>
      </c>
      <c r="I18" s="28">
        <v>16885.151000000002</v>
      </c>
      <c r="J18" s="28">
        <v>0</v>
      </c>
      <c r="K18" s="28">
        <v>5351.3509999999997</v>
      </c>
      <c r="L18" s="28">
        <f t="shared" si="25"/>
        <v>0</v>
      </c>
      <c r="M18" s="28">
        <v>0</v>
      </c>
      <c r="N18" s="28">
        <v>0</v>
      </c>
      <c r="O18" s="28">
        <v>0</v>
      </c>
      <c r="P18" s="28">
        <f t="shared" si="10"/>
        <v>22236.50056</v>
      </c>
      <c r="Q18" s="28">
        <v>16885.150460000001</v>
      </c>
      <c r="R18" s="28">
        <v>0</v>
      </c>
      <c r="S18" s="28">
        <v>5351.3500999999997</v>
      </c>
      <c r="T18" s="28">
        <f t="shared" si="3"/>
        <v>79.481907156813605</v>
      </c>
      <c r="U18" s="28">
        <f t="shared" si="3"/>
        <v>75.652349346308583</v>
      </c>
      <c r="V18" s="28">
        <v>0</v>
      </c>
      <c r="W18" s="28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9"/>
  <sheetViews>
    <sheetView tabSelected="1" zoomScale="60" zoomScaleNormal="60" zoomScaleSheetLayoutView="55" workbookViewId="0">
      <pane ySplit="5" topLeftCell="A6" activePane="bottomLeft" state="frozen"/>
      <selection activeCell="A5" sqref="A5"/>
      <selection pane="bottomLeft" activeCell="C9" sqref="C9"/>
    </sheetView>
  </sheetViews>
  <sheetFormatPr defaultRowHeight="18.75" x14ac:dyDescent="0.3"/>
  <cols>
    <col min="1" max="1" width="11.140625" style="49" customWidth="1"/>
    <col min="2" max="2" width="19.28515625" style="80" hidden="1" customWidth="1"/>
    <col min="3" max="3" width="80.28515625" style="50" customWidth="1"/>
    <col min="4" max="4" width="13.140625" style="51" customWidth="1"/>
    <col min="5" max="6" width="22.42578125" style="52" customWidth="1"/>
    <col min="7" max="7" width="19.5703125" style="52" customWidth="1"/>
    <col min="8" max="8" width="19.85546875" style="52" customWidth="1"/>
    <col min="9" max="9" width="22.42578125" style="51" customWidth="1"/>
    <col min="10" max="11" width="22.85546875" style="51" customWidth="1"/>
    <col min="12" max="12" width="22.140625" style="51" customWidth="1"/>
    <col min="13" max="13" width="22" style="53" customWidth="1"/>
    <col min="14" max="14" width="22.85546875" style="53" customWidth="1"/>
    <col min="15" max="15" width="18" style="53" customWidth="1"/>
    <col min="16" max="16" width="20.42578125" style="53" customWidth="1"/>
    <col min="17" max="17" width="9.42578125" style="53" customWidth="1"/>
    <col min="18" max="18" width="12.5703125" style="53" customWidth="1"/>
    <col min="19" max="19" width="15.7109375" style="53" customWidth="1"/>
    <col min="20" max="20" width="11.5703125" style="53" customWidth="1"/>
    <col min="21" max="21" width="10.140625" style="53" customWidth="1"/>
    <col min="22" max="22" width="13" style="53" customWidth="1"/>
    <col min="23" max="23" width="15.85546875" style="53" customWidth="1"/>
    <col min="24" max="24" width="12.140625" style="53" customWidth="1"/>
    <col min="25" max="26" width="9.140625" style="51" customWidth="1"/>
    <col min="27" max="16384" width="9.140625" style="51"/>
  </cols>
  <sheetData>
    <row r="1" spans="1:24" s="36" customFormat="1" ht="45" customHeight="1" thickBot="1" x14ac:dyDescent="0.35">
      <c r="A1" s="243" t="s">
        <v>89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  <c r="W1" s="243"/>
      <c r="X1" s="243"/>
    </row>
    <row r="2" spans="1:24" s="37" customFormat="1" ht="41.25" customHeight="1" x14ac:dyDescent="0.3">
      <c r="A2" s="248" t="s">
        <v>0</v>
      </c>
      <c r="B2" s="81" t="s">
        <v>133</v>
      </c>
      <c r="C2" s="155" t="s">
        <v>1</v>
      </c>
      <c r="D2" s="250" t="s">
        <v>18</v>
      </c>
      <c r="E2" s="252" t="s">
        <v>204</v>
      </c>
      <c r="F2" s="253"/>
      <c r="G2" s="253"/>
      <c r="H2" s="254"/>
      <c r="I2" s="255" t="s">
        <v>119</v>
      </c>
      <c r="J2" s="256"/>
      <c r="K2" s="256"/>
      <c r="L2" s="257"/>
      <c r="M2" s="258" t="s">
        <v>205</v>
      </c>
      <c r="N2" s="259"/>
      <c r="O2" s="259"/>
      <c r="P2" s="260"/>
      <c r="Q2" s="261" t="s">
        <v>200</v>
      </c>
      <c r="R2" s="262"/>
      <c r="S2" s="262"/>
      <c r="T2" s="263"/>
      <c r="U2" s="264" t="s">
        <v>164</v>
      </c>
      <c r="V2" s="265"/>
      <c r="W2" s="265"/>
      <c r="X2" s="266"/>
    </row>
    <row r="3" spans="1:24" s="37" customFormat="1" ht="41.25" customHeight="1" x14ac:dyDescent="0.3">
      <c r="A3" s="249"/>
      <c r="B3" s="82"/>
      <c r="C3" s="156" t="s">
        <v>2</v>
      </c>
      <c r="D3" s="251"/>
      <c r="E3" s="83" t="s">
        <v>24</v>
      </c>
      <c r="F3" s="84" t="s">
        <v>25</v>
      </c>
      <c r="G3" s="84" t="s">
        <v>59</v>
      </c>
      <c r="H3" s="85" t="s">
        <v>26</v>
      </c>
      <c r="I3" s="86" t="s">
        <v>24</v>
      </c>
      <c r="J3" s="87" t="s">
        <v>25</v>
      </c>
      <c r="K3" s="87" t="s">
        <v>59</v>
      </c>
      <c r="L3" s="88" t="s">
        <v>26</v>
      </c>
      <c r="M3" s="89" t="s">
        <v>24</v>
      </c>
      <c r="N3" s="90" t="s">
        <v>25</v>
      </c>
      <c r="O3" s="90" t="s">
        <v>59</v>
      </c>
      <c r="P3" s="91" t="s">
        <v>26</v>
      </c>
      <c r="Q3" s="89" t="s">
        <v>24</v>
      </c>
      <c r="R3" s="90" t="s">
        <v>25</v>
      </c>
      <c r="S3" s="90" t="s">
        <v>59</v>
      </c>
      <c r="T3" s="91" t="s">
        <v>26</v>
      </c>
      <c r="U3" s="89" t="s">
        <v>24</v>
      </c>
      <c r="V3" s="90" t="s">
        <v>25</v>
      </c>
      <c r="W3" s="90" t="s">
        <v>59</v>
      </c>
      <c r="X3" s="91" t="s">
        <v>26</v>
      </c>
    </row>
    <row r="4" spans="1:24" s="37" customFormat="1" ht="19.5" thickBot="1" x14ac:dyDescent="0.35">
      <c r="A4" s="92" t="s">
        <v>4</v>
      </c>
      <c r="B4" s="93"/>
      <c r="C4" s="93" t="s">
        <v>14</v>
      </c>
      <c r="D4" s="99" t="s">
        <v>28</v>
      </c>
      <c r="E4" s="94">
        <v>4</v>
      </c>
      <c r="F4" s="95">
        <v>5</v>
      </c>
      <c r="G4" s="95">
        <v>6</v>
      </c>
      <c r="H4" s="96" t="s">
        <v>39</v>
      </c>
      <c r="I4" s="97" t="s">
        <v>17</v>
      </c>
      <c r="J4" s="98" t="s">
        <v>32</v>
      </c>
      <c r="K4" s="98" t="s">
        <v>33</v>
      </c>
      <c r="L4" s="99" t="s">
        <v>34</v>
      </c>
      <c r="M4" s="97" t="s">
        <v>35</v>
      </c>
      <c r="N4" s="98" t="s">
        <v>36</v>
      </c>
      <c r="O4" s="98" t="s">
        <v>37</v>
      </c>
      <c r="P4" s="99" t="s">
        <v>38</v>
      </c>
      <c r="Q4" s="97" t="s">
        <v>90</v>
      </c>
      <c r="R4" s="98" t="s">
        <v>91</v>
      </c>
      <c r="S4" s="98" t="s">
        <v>76</v>
      </c>
      <c r="T4" s="99" t="s">
        <v>92</v>
      </c>
      <c r="U4" s="97" t="s">
        <v>199</v>
      </c>
      <c r="V4" s="98" t="s">
        <v>81</v>
      </c>
      <c r="W4" s="98" t="s">
        <v>69</v>
      </c>
      <c r="X4" s="99" t="s">
        <v>75</v>
      </c>
    </row>
    <row r="5" spans="1:24" s="38" customFormat="1" ht="21" thickBot="1" x14ac:dyDescent="0.35">
      <c r="A5" s="244" t="s">
        <v>5</v>
      </c>
      <c r="B5" s="245"/>
      <c r="C5" s="245"/>
      <c r="D5" s="245"/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5"/>
      <c r="X5" s="245"/>
    </row>
    <row r="6" spans="1:24" s="59" customFormat="1" ht="19.5" x14ac:dyDescent="0.35">
      <c r="A6" s="128" t="s">
        <v>39</v>
      </c>
      <c r="B6" s="132"/>
      <c r="C6" s="246" t="s">
        <v>95</v>
      </c>
      <c r="D6" s="247"/>
      <c r="E6" s="104">
        <f t="shared" ref="E6:P6" si="0">E7+E49+E53+E59+E68+E73</f>
        <v>2847730370</v>
      </c>
      <c r="F6" s="105">
        <f t="shared" si="0"/>
        <v>2222562812</v>
      </c>
      <c r="G6" s="105">
        <f t="shared" si="0"/>
        <v>75024000</v>
      </c>
      <c r="H6" s="106">
        <f t="shared" si="0"/>
        <v>550143558</v>
      </c>
      <c r="I6" s="104">
        <f t="shared" si="0"/>
        <v>4969451488</v>
      </c>
      <c r="J6" s="105">
        <f t="shared" si="0"/>
        <v>3791848204</v>
      </c>
      <c r="K6" s="105">
        <f t="shared" si="0"/>
        <v>137970700</v>
      </c>
      <c r="L6" s="106">
        <f t="shared" si="0"/>
        <v>1039632584</v>
      </c>
      <c r="M6" s="104">
        <f t="shared" si="0"/>
        <v>1771214982.3699999</v>
      </c>
      <c r="N6" s="105">
        <f t="shared" si="0"/>
        <v>1368318973.8399997</v>
      </c>
      <c r="O6" s="105">
        <f t="shared" si="0"/>
        <v>58410366.099999994</v>
      </c>
      <c r="P6" s="106">
        <f t="shared" si="0"/>
        <v>344485642.42999995</v>
      </c>
      <c r="Q6" s="104">
        <f>M6/E6*100</f>
        <v>62.197425747508525</v>
      </c>
      <c r="R6" s="105">
        <f t="shared" ref="R6:T21" si="1">N6/F6*100</f>
        <v>61.564918051008931</v>
      </c>
      <c r="S6" s="105">
        <f t="shared" si="1"/>
        <v>77.85557434954147</v>
      </c>
      <c r="T6" s="106">
        <f t="shared" si="1"/>
        <v>62.617409114513336</v>
      </c>
      <c r="U6" s="104">
        <f>M6/I6*100</f>
        <v>35.642062039382964</v>
      </c>
      <c r="V6" s="105">
        <f>N6/J6*100</f>
        <v>36.085805660589671</v>
      </c>
      <c r="W6" s="105">
        <f>O6/K6*100</f>
        <v>42.335340836858833</v>
      </c>
      <c r="X6" s="106">
        <f>P6/L6*100</f>
        <v>33.135325665206352</v>
      </c>
    </row>
    <row r="7" spans="1:24" s="38" customFormat="1" ht="37.5" customHeight="1" x14ac:dyDescent="0.3">
      <c r="A7" s="138" t="s">
        <v>40</v>
      </c>
      <c r="B7" s="139"/>
      <c r="C7" s="140" t="s">
        <v>96</v>
      </c>
      <c r="D7" s="134"/>
      <c r="E7" s="141">
        <f t="shared" ref="E7:P7" si="2">E8+E21+E43+E45+E47</f>
        <v>2715601455</v>
      </c>
      <c r="F7" s="142">
        <f t="shared" si="2"/>
        <v>2196986883</v>
      </c>
      <c r="G7" s="142">
        <f t="shared" si="2"/>
        <v>75024000</v>
      </c>
      <c r="H7" s="143">
        <f t="shared" si="2"/>
        <v>443590572</v>
      </c>
      <c r="I7" s="141">
        <f t="shared" si="2"/>
        <v>4710410068</v>
      </c>
      <c r="J7" s="142">
        <f t="shared" si="2"/>
        <v>3732906000</v>
      </c>
      <c r="K7" s="142">
        <f t="shared" si="2"/>
        <v>137970700</v>
      </c>
      <c r="L7" s="143">
        <f t="shared" si="2"/>
        <v>839533368</v>
      </c>
      <c r="M7" s="141">
        <f t="shared" si="2"/>
        <v>1700191038.2599998</v>
      </c>
      <c r="N7" s="142">
        <f t="shared" si="2"/>
        <v>1362541758.7099998</v>
      </c>
      <c r="O7" s="142">
        <f t="shared" si="2"/>
        <v>58410366.099999994</v>
      </c>
      <c r="P7" s="143">
        <f t="shared" si="2"/>
        <v>279238913.44999999</v>
      </c>
      <c r="Q7" s="144">
        <f>M7/E7*100</f>
        <v>62.608268055299</v>
      </c>
      <c r="R7" s="145">
        <f t="shared" si="1"/>
        <v>62.01865697301934</v>
      </c>
      <c r="S7" s="145">
        <f t="shared" si="1"/>
        <v>77.85557434954147</v>
      </c>
      <c r="T7" s="146">
        <f t="shared" si="1"/>
        <v>62.949695299204869</v>
      </c>
      <c r="U7" s="144">
        <f t="shared" ref="U7:X74" si="3">M7/I7*100</f>
        <v>36.094331782495665</v>
      </c>
      <c r="V7" s="145">
        <f t="shared" si="3"/>
        <v>36.500832292857091</v>
      </c>
      <c r="W7" s="145">
        <f t="shared" si="3"/>
        <v>42.335340836858833</v>
      </c>
      <c r="X7" s="146">
        <f t="shared" si="3"/>
        <v>33.261204866129866</v>
      </c>
    </row>
    <row r="8" spans="1:24" s="59" customFormat="1" ht="60.75" customHeight="1" x14ac:dyDescent="0.35">
      <c r="A8" s="54" t="s">
        <v>41</v>
      </c>
      <c r="B8" s="78"/>
      <c r="C8" s="55" t="s">
        <v>129</v>
      </c>
      <c r="D8" s="71"/>
      <c r="E8" s="56">
        <f>SUM(E9:E20)</f>
        <v>2507745753</v>
      </c>
      <c r="F8" s="57">
        <f t="shared" ref="F8:P8" si="4">SUM(F9:F20)</f>
        <v>2100598114</v>
      </c>
      <c r="G8" s="57">
        <f t="shared" si="4"/>
        <v>0</v>
      </c>
      <c r="H8" s="58">
        <f t="shared" si="4"/>
        <v>407147639</v>
      </c>
      <c r="I8" s="56">
        <f t="shared" ref="I8" si="5">SUM(I9:I20)</f>
        <v>4237233545</v>
      </c>
      <c r="J8" s="57">
        <f t="shared" si="4"/>
        <v>3501907500</v>
      </c>
      <c r="K8" s="57">
        <f t="shared" si="4"/>
        <v>0</v>
      </c>
      <c r="L8" s="58">
        <f t="shared" si="4"/>
        <v>735326045</v>
      </c>
      <c r="M8" s="56">
        <f t="shared" ref="M8" si="6">SUM(M9:M20)</f>
        <v>1583811787.6899998</v>
      </c>
      <c r="N8" s="57">
        <f t="shared" si="4"/>
        <v>1326738356.1399999</v>
      </c>
      <c r="O8" s="57">
        <f t="shared" si="4"/>
        <v>0</v>
      </c>
      <c r="P8" s="58">
        <f t="shared" si="4"/>
        <v>257073431.54999998</v>
      </c>
      <c r="Q8" s="68">
        <f t="shared" ref="Q8:R71" si="7">M8/E8*100</f>
        <v>63.156792740862819</v>
      </c>
      <c r="R8" s="69">
        <f t="shared" si="1"/>
        <v>63.160027960493537</v>
      </c>
      <c r="S8" s="69"/>
      <c r="T8" s="70">
        <f t="shared" si="1"/>
        <v>63.140101261891388</v>
      </c>
      <c r="U8" s="68">
        <f t="shared" si="3"/>
        <v>37.3784397501271</v>
      </c>
      <c r="V8" s="69">
        <f t="shared" si="3"/>
        <v>37.886162217020292</v>
      </c>
      <c r="W8" s="69"/>
      <c r="X8" s="70">
        <f t="shared" si="3"/>
        <v>34.960468665297988</v>
      </c>
    </row>
    <row r="9" spans="1:24" s="172" customFormat="1" ht="37.5" x14ac:dyDescent="0.3">
      <c r="A9" s="158" t="s">
        <v>61</v>
      </c>
      <c r="B9" s="267" t="s">
        <v>134</v>
      </c>
      <c r="C9" s="268" t="s">
        <v>19</v>
      </c>
      <c r="D9" s="161" t="s">
        <v>3</v>
      </c>
      <c r="E9" s="162">
        <f>SUM(F9:H9)</f>
        <v>404668522</v>
      </c>
      <c r="F9" s="166"/>
      <c r="G9" s="166"/>
      <c r="H9" s="269">
        <v>404668522</v>
      </c>
      <c r="I9" s="162">
        <f>SUM(J9:L9)</f>
        <v>729938625</v>
      </c>
      <c r="J9" s="166"/>
      <c r="K9" s="166"/>
      <c r="L9" s="269">
        <v>729938625</v>
      </c>
      <c r="M9" s="162">
        <f>SUM(N9:P9)</f>
        <v>256158351.91</v>
      </c>
      <c r="N9" s="166"/>
      <c r="O9" s="166"/>
      <c r="P9" s="269">
        <v>256158351.91</v>
      </c>
      <c r="Q9" s="168">
        <f t="shared" si="7"/>
        <v>63.300785206614115</v>
      </c>
      <c r="R9" s="169"/>
      <c r="S9" s="169"/>
      <c r="T9" s="171">
        <f t="shared" si="1"/>
        <v>63.300785206614115</v>
      </c>
      <c r="U9" s="168">
        <f t="shared" si="3"/>
        <v>35.093135660549542</v>
      </c>
      <c r="V9" s="169"/>
      <c r="W9" s="169"/>
      <c r="X9" s="171">
        <f t="shared" si="3"/>
        <v>35.093135660549542</v>
      </c>
    </row>
    <row r="10" spans="1:24" s="172" customFormat="1" ht="102" customHeight="1" x14ac:dyDescent="0.3">
      <c r="A10" s="158" t="s">
        <v>115</v>
      </c>
      <c r="B10" s="267" t="s">
        <v>135</v>
      </c>
      <c r="C10" s="268" t="s">
        <v>174</v>
      </c>
      <c r="D10" s="161" t="s">
        <v>3</v>
      </c>
      <c r="E10" s="162">
        <f t="shared" ref="E10:E20" si="8">SUM(F10:H10)</f>
        <v>420000</v>
      </c>
      <c r="F10" s="166"/>
      <c r="G10" s="166"/>
      <c r="H10" s="269">
        <v>420000</v>
      </c>
      <c r="I10" s="162">
        <f t="shared" ref="I10:I20" si="9">SUM(J10:L10)</f>
        <v>975520</v>
      </c>
      <c r="J10" s="166"/>
      <c r="K10" s="166"/>
      <c r="L10" s="269">
        <v>975520</v>
      </c>
      <c r="M10" s="162">
        <f t="shared" ref="M10:M20" si="10">SUM(N10:P10)</f>
        <v>155574</v>
      </c>
      <c r="N10" s="166"/>
      <c r="O10" s="166"/>
      <c r="P10" s="269">
        <v>155574</v>
      </c>
      <c r="Q10" s="168">
        <f t="shared" si="7"/>
        <v>37.041428571428568</v>
      </c>
      <c r="R10" s="169"/>
      <c r="S10" s="169"/>
      <c r="T10" s="171">
        <f t="shared" si="1"/>
        <v>37.041428571428568</v>
      </c>
      <c r="U10" s="168">
        <f t="shared" si="3"/>
        <v>15.947802197802197</v>
      </c>
      <c r="V10" s="169"/>
      <c r="W10" s="169"/>
      <c r="X10" s="171">
        <f t="shared" si="3"/>
        <v>15.947802197802197</v>
      </c>
    </row>
    <row r="11" spans="1:24" s="172" customFormat="1" ht="120" customHeight="1" x14ac:dyDescent="0.3">
      <c r="A11" s="158" t="s">
        <v>62</v>
      </c>
      <c r="B11" s="267" t="s">
        <v>136</v>
      </c>
      <c r="C11" s="268" t="s">
        <v>175</v>
      </c>
      <c r="D11" s="161" t="s">
        <v>3</v>
      </c>
      <c r="E11" s="162">
        <f t="shared" si="8"/>
        <v>23020000</v>
      </c>
      <c r="F11" s="169">
        <v>23020000</v>
      </c>
      <c r="G11" s="169"/>
      <c r="H11" s="171"/>
      <c r="I11" s="162">
        <f t="shared" si="9"/>
        <v>42480000</v>
      </c>
      <c r="J11" s="169">
        <v>42480000</v>
      </c>
      <c r="K11" s="169"/>
      <c r="L11" s="171"/>
      <c r="M11" s="162">
        <f t="shared" si="10"/>
        <v>19136000</v>
      </c>
      <c r="N11" s="169">
        <v>19136000</v>
      </c>
      <c r="O11" s="169"/>
      <c r="P11" s="171"/>
      <c r="Q11" s="168">
        <f t="shared" si="7"/>
        <v>83.127715030408339</v>
      </c>
      <c r="R11" s="169">
        <f t="shared" si="1"/>
        <v>83.127715030408339</v>
      </c>
      <c r="S11" s="169"/>
      <c r="T11" s="171"/>
      <c r="U11" s="168">
        <f t="shared" si="3"/>
        <v>45.047080979284374</v>
      </c>
      <c r="V11" s="169">
        <f t="shared" si="3"/>
        <v>45.047080979284374</v>
      </c>
      <c r="W11" s="169"/>
      <c r="X11" s="171"/>
    </row>
    <row r="12" spans="1:24" s="172" customFormat="1" ht="139.5" customHeight="1" x14ac:dyDescent="0.3">
      <c r="A12" s="158" t="s">
        <v>63</v>
      </c>
      <c r="B12" s="267" t="s">
        <v>137</v>
      </c>
      <c r="C12" s="268" t="s">
        <v>176</v>
      </c>
      <c r="D12" s="161" t="s">
        <v>3</v>
      </c>
      <c r="E12" s="162">
        <f t="shared" si="8"/>
        <v>400000</v>
      </c>
      <c r="F12" s="270">
        <v>400000</v>
      </c>
      <c r="G12" s="271"/>
      <c r="H12" s="272"/>
      <c r="I12" s="162">
        <f t="shared" si="9"/>
        <v>604800</v>
      </c>
      <c r="J12" s="169">
        <v>604800</v>
      </c>
      <c r="K12" s="166"/>
      <c r="L12" s="269"/>
      <c r="M12" s="162">
        <f t="shared" si="10"/>
        <v>133420</v>
      </c>
      <c r="N12" s="271">
        <v>133420</v>
      </c>
      <c r="O12" s="271"/>
      <c r="P12" s="272"/>
      <c r="Q12" s="168">
        <f t="shared" si="7"/>
        <v>33.355000000000004</v>
      </c>
      <c r="R12" s="169">
        <f t="shared" si="1"/>
        <v>33.355000000000004</v>
      </c>
      <c r="S12" s="169"/>
      <c r="T12" s="171"/>
      <c r="U12" s="168">
        <f t="shared" si="3"/>
        <v>22.060185185185187</v>
      </c>
      <c r="V12" s="169">
        <f t="shared" si="3"/>
        <v>22.060185185185187</v>
      </c>
      <c r="W12" s="169"/>
      <c r="X12" s="171"/>
    </row>
    <row r="13" spans="1:24" s="172" customFormat="1" ht="132.75" customHeight="1" x14ac:dyDescent="0.3">
      <c r="A13" s="158" t="s">
        <v>64</v>
      </c>
      <c r="B13" s="267" t="s">
        <v>138</v>
      </c>
      <c r="C13" s="268" t="s">
        <v>177</v>
      </c>
      <c r="D13" s="161" t="s">
        <v>3</v>
      </c>
      <c r="E13" s="162">
        <f t="shared" si="8"/>
        <v>104533129</v>
      </c>
      <c r="F13" s="169">
        <v>104533129</v>
      </c>
      <c r="G13" s="169"/>
      <c r="H13" s="171"/>
      <c r="I13" s="162">
        <f t="shared" si="9"/>
        <v>193060000</v>
      </c>
      <c r="J13" s="273">
        <v>193060000</v>
      </c>
      <c r="K13" s="273"/>
      <c r="L13" s="274"/>
      <c r="M13" s="162">
        <f t="shared" si="10"/>
        <v>78348950</v>
      </c>
      <c r="N13" s="169">
        <v>78348950</v>
      </c>
      <c r="O13" s="169"/>
      <c r="P13" s="171"/>
      <c r="Q13" s="168">
        <f t="shared" si="7"/>
        <v>74.951310411840822</v>
      </c>
      <c r="R13" s="169">
        <f t="shared" si="1"/>
        <v>74.951310411840822</v>
      </c>
      <c r="S13" s="169"/>
      <c r="T13" s="171"/>
      <c r="U13" s="168">
        <f t="shared" si="3"/>
        <v>40.582694499119441</v>
      </c>
      <c r="V13" s="169">
        <f t="shared" si="3"/>
        <v>40.582694499119441</v>
      </c>
      <c r="W13" s="169"/>
      <c r="X13" s="171"/>
    </row>
    <row r="14" spans="1:24" s="185" customFormat="1" ht="78" customHeight="1" x14ac:dyDescent="0.3">
      <c r="A14" s="158" t="s">
        <v>65</v>
      </c>
      <c r="B14" s="267" t="s">
        <v>139</v>
      </c>
      <c r="C14" s="268" t="s">
        <v>178</v>
      </c>
      <c r="D14" s="161" t="s">
        <v>3</v>
      </c>
      <c r="E14" s="162">
        <f t="shared" si="8"/>
        <v>44921600</v>
      </c>
      <c r="F14" s="169">
        <v>44921600</v>
      </c>
      <c r="G14" s="169"/>
      <c r="H14" s="171"/>
      <c r="I14" s="162">
        <f t="shared" si="9"/>
        <v>89976000</v>
      </c>
      <c r="J14" s="169">
        <v>89976000</v>
      </c>
      <c r="K14" s="169"/>
      <c r="L14" s="171"/>
      <c r="M14" s="162">
        <f t="shared" si="10"/>
        <v>32014243.039999999</v>
      </c>
      <c r="N14" s="169">
        <v>32014243.039999999</v>
      </c>
      <c r="O14" s="169"/>
      <c r="P14" s="171"/>
      <c r="Q14" s="168">
        <f t="shared" si="7"/>
        <v>71.266925131785158</v>
      </c>
      <c r="R14" s="169">
        <f t="shared" si="1"/>
        <v>71.266925131785158</v>
      </c>
      <c r="S14" s="169"/>
      <c r="T14" s="171"/>
      <c r="U14" s="168">
        <f t="shared" si="3"/>
        <v>35.580869387392191</v>
      </c>
      <c r="V14" s="169">
        <f t="shared" si="3"/>
        <v>35.580869387392191</v>
      </c>
      <c r="W14" s="169"/>
      <c r="X14" s="171"/>
    </row>
    <row r="15" spans="1:24" s="185" customFormat="1" ht="59.25" customHeight="1" x14ac:dyDescent="0.3">
      <c r="A15" s="158" t="s">
        <v>66</v>
      </c>
      <c r="B15" s="267" t="s">
        <v>140</v>
      </c>
      <c r="C15" s="268" t="s">
        <v>97</v>
      </c>
      <c r="D15" s="161" t="s">
        <v>3</v>
      </c>
      <c r="E15" s="162">
        <f t="shared" si="8"/>
        <v>517922400</v>
      </c>
      <c r="F15" s="273">
        <v>517922400</v>
      </c>
      <c r="G15" s="273"/>
      <c r="H15" s="274"/>
      <c r="I15" s="162">
        <f t="shared" si="9"/>
        <v>978659700</v>
      </c>
      <c r="J15" s="275">
        <v>978659700</v>
      </c>
      <c r="K15" s="273"/>
      <c r="L15" s="274"/>
      <c r="M15" s="162">
        <f t="shared" si="10"/>
        <v>328786160.11000001</v>
      </c>
      <c r="N15" s="275">
        <v>328786160.11000001</v>
      </c>
      <c r="O15" s="273"/>
      <c r="P15" s="274"/>
      <c r="Q15" s="168">
        <f t="shared" si="7"/>
        <v>63.481741687557822</v>
      </c>
      <c r="R15" s="169">
        <f t="shared" si="1"/>
        <v>63.481741687557822</v>
      </c>
      <c r="S15" s="169"/>
      <c r="T15" s="171"/>
      <c r="U15" s="168">
        <f t="shared" si="3"/>
        <v>33.595555238455205</v>
      </c>
      <c r="V15" s="169">
        <f t="shared" si="3"/>
        <v>33.595555238455205</v>
      </c>
      <c r="W15" s="169"/>
      <c r="X15" s="171"/>
    </row>
    <row r="16" spans="1:24" s="185" customFormat="1" ht="60.75" customHeight="1" x14ac:dyDescent="0.3">
      <c r="A16" s="158" t="s">
        <v>113</v>
      </c>
      <c r="B16" s="267" t="s">
        <v>141</v>
      </c>
      <c r="C16" s="268" t="s">
        <v>110</v>
      </c>
      <c r="D16" s="161" t="s">
        <v>3</v>
      </c>
      <c r="E16" s="162">
        <f t="shared" si="8"/>
        <v>118137580</v>
      </c>
      <c r="F16" s="169">
        <v>118137580</v>
      </c>
      <c r="G16" s="169"/>
      <c r="H16" s="171"/>
      <c r="I16" s="162">
        <f t="shared" si="9"/>
        <v>192462700</v>
      </c>
      <c r="J16" s="276">
        <v>192462700</v>
      </c>
      <c r="K16" s="169"/>
      <c r="L16" s="171"/>
      <c r="M16" s="162">
        <f t="shared" si="10"/>
        <v>109455093.91</v>
      </c>
      <c r="N16" s="276">
        <v>109455093.91</v>
      </c>
      <c r="O16" s="169"/>
      <c r="P16" s="171"/>
      <c r="Q16" s="168">
        <f t="shared" si="7"/>
        <v>92.650529924516817</v>
      </c>
      <c r="R16" s="169">
        <f t="shared" si="1"/>
        <v>92.650529924516817</v>
      </c>
      <c r="S16" s="169"/>
      <c r="T16" s="171"/>
      <c r="U16" s="168">
        <f t="shared" si="3"/>
        <v>56.870808686566278</v>
      </c>
      <c r="V16" s="169">
        <f t="shared" si="3"/>
        <v>56.870808686566278</v>
      </c>
      <c r="W16" s="169"/>
      <c r="X16" s="171"/>
    </row>
    <row r="17" spans="1:24" s="185" customFormat="1" ht="100.5" customHeight="1" x14ac:dyDescent="0.3">
      <c r="A17" s="158" t="s">
        <v>67</v>
      </c>
      <c r="B17" s="267" t="s">
        <v>142</v>
      </c>
      <c r="C17" s="268" t="s">
        <v>179</v>
      </c>
      <c r="D17" s="161" t="s">
        <v>3</v>
      </c>
      <c r="E17" s="162">
        <f t="shared" si="8"/>
        <v>1274517405</v>
      </c>
      <c r="F17" s="169">
        <v>1274517405</v>
      </c>
      <c r="G17" s="169"/>
      <c r="H17" s="171"/>
      <c r="I17" s="162">
        <f t="shared" si="9"/>
        <v>1978693500</v>
      </c>
      <c r="J17" s="276">
        <v>1978693500</v>
      </c>
      <c r="K17" s="169"/>
      <c r="L17" s="171"/>
      <c r="M17" s="162">
        <f t="shared" si="10"/>
        <v>748119233.76999998</v>
      </c>
      <c r="N17" s="276">
        <v>748119233.76999998</v>
      </c>
      <c r="O17" s="169"/>
      <c r="P17" s="171"/>
      <c r="Q17" s="168">
        <f t="shared" si="7"/>
        <v>58.698235962497506</v>
      </c>
      <c r="R17" s="169">
        <f t="shared" si="1"/>
        <v>58.698235962497506</v>
      </c>
      <c r="S17" s="169"/>
      <c r="T17" s="171"/>
      <c r="U17" s="168">
        <f t="shared" si="3"/>
        <v>37.808747730257366</v>
      </c>
      <c r="V17" s="169">
        <f t="shared" si="3"/>
        <v>37.808747730257366</v>
      </c>
      <c r="W17" s="169"/>
      <c r="X17" s="171"/>
    </row>
    <row r="18" spans="1:24" s="185" customFormat="1" ht="84" customHeight="1" x14ac:dyDescent="0.3">
      <c r="A18" s="158" t="s">
        <v>114</v>
      </c>
      <c r="B18" s="267" t="s">
        <v>143</v>
      </c>
      <c r="C18" s="268" t="s">
        <v>180</v>
      </c>
      <c r="D18" s="161" t="s">
        <v>3</v>
      </c>
      <c r="E18" s="162">
        <f t="shared" si="8"/>
        <v>14608000</v>
      </c>
      <c r="F18" s="169">
        <v>14608000</v>
      </c>
      <c r="G18" s="169"/>
      <c r="H18" s="171"/>
      <c r="I18" s="162">
        <f t="shared" si="9"/>
        <v>22972800</v>
      </c>
      <c r="J18" s="276">
        <v>22972800</v>
      </c>
      <c r="K18" s="169"/>
      <c r="L18" s="171"/>
      <c r="M18" s="162">
        <f t="shared" si="10"/>
        <v>9047255.3100000005</v>
      </c>
      <c r="N18" s="276">
        <v>9047255.3100000005</v>
      </c>
      <c r="O18" s="169"/>
      <c r="P18" s="171"/>
      <c r="Q18" s="168">
        <f t="shared" si="7"/>
        <v>61.933565922782044</v>
      </c>
      <c r="R18" s="169">
        <f t="shared" si="1"/>
        <v>61.933565922782044</v>
      </c>
      <c r="S18" s="169"/>
      <c r="T18" s="171"/>
      <c r="U18" s="168">
        <f t="shared" si="3"/>
        <v>39.382466699749266</v>
      </c>
      <c r="V18" s="169">
        <f t="shared" si="3"/>
        <v>39.382466699749266</v>
      </c>
      <c r="W18" s="169"/>
      <c r="X18" s="171"/>
    </row>
    <row r="19" spans="1:24" s="185" customFormat="1" ht="59.25" customHeight="1" x14ac:dyDescent="0.3">
      <c r="A19" s="158" t="s">
        <v>109</v>
      </c>
      <c r="B19" s="267" t="s">
        <v>144</v>
      </c>
      <c r="C19" s="268" t="s">
        <v>181</v>
      </c>
      <c r="D19" s="161" t="s">
        <v>3</v>
      </c>
      <c r="E19" s="162">
        <f t="shared" si="8"/>
        <v>2538000</v>
      </c>
      <c r="F19" s="169">
        <v>2538000</v>
      </c>
      <c r="G19" s="166"/>
      <c r="H19" s="269"/>
      <c r="I19" s="162">
        <f t="shared" si="9"/>
        <v>2998000</v>
      </c>
      <c r="J19" s="169">
        <v>2998000</v>
      </c>
      <c r="K19" s="166"/>
      <c r="L19" s="269"/>
      <c r="M19" s="162">
        <f t="shared" si="10"/>
        <v>1698000</v>
      </c>
      <c r="N19" s="166">
        <v>1698000</v>
      </c>
      <c r="O19" s="166"/>
      <c r="P19" s="269"/>
      <c r="Q19" s="168">
        <f t="shared" si="7"/>
        <v>66.903073286052006</v>
      </c>
      <c r="R19" s="169">
        <f t="shared" si="1"/>
        <v>66.903073286052006</v>
      </c>
      <c r="S19" s="169"/>
      <c r="T19" s="171"/>
      <c r="U19" s="168">
        <f t="shared" si="3"/>
        <v>56.63775850567044</v>
      </c>
      <c r="V19" s="169">
        <f t="shared" si="3"/>
        <v>56.63775850567044</v>
      </c>
      <c r="W19" s="169"/>
      <c r="X19" s="171"/>
    </row>
    <row r="20" spans="1:24" s="283" customFormat="1" ht="25.5" customHeight="1" thickBot="1" x14ac:dyDescent="0.3">
      <c r="A20" s="277" t="s">
        <v>93</v>
      </c>
      <c r="B20" s="277" t="s">
        <v>145</v>
      </c>
      <c r="C20" s="278" t="s">
        <v>60</v>
      </c>
      <c r="D20" s="279" t="s">
        <v>3</v>
      </c>
      <c r="E20" s="280">
        <f t="shared" si="8"/>
        <v>2059117</v>
      </c>
      <c r="F20" s="271"/>
      <c r="G20" s="271"/>
      <c r="H20" s="272">
        <v>2059117</v>
      </c>
      <c r="I20" s="280">
        <f t="shared" si="9"/>
        <v>4411900</v>
      </c>
      <c r="J20" s="271"/>
      <c r="K20" s="271"/>
      <c r="L20" s="272">
        <v>4411900</v>
      </c>
      <c r="M20" s="280">
        <f t="shared" si="10"/>
        <v>759505.64</v>
      </c>
      <c r="N20" s="271"/>
      <c r="O20" s="271"/>
      <c r="P20" s="272">
        <v>759505.64</v>
      </c>
      <c r="Q20" s="281">
        <f t="shared" si="7"/>
        <v>36.8850162472555</v>
      </c>
      <c r="R20" s="270"/>
      <c r="S20" s="270"/>
      <c r="T20" s="282">
        <f t="shared" si="1"/>
        <v>36.8850162472555</v>
      </c>
      <c r="U20" s="281">
        <f t="shared" si="3"/>
        <v>17.214933248713706</v>
      </c>
      <c r="V20" s="270"/>
      <c r="W20" s="270"/>
      <c r="X20" s="282">
        <f t="shared" si="3"/>
        <v>17.214933248713706</v>
      </c>
    </row>
    <row r="21" spans="1:24" s="198" customFormat="1" ht="39" x14ac:dyDescent="0.35">
      <c r="A21" s="284" t="s">
        <v>42</v>
      </c>
      <c r="B21" s="285"/>
      <c r="C21" s="286" t="s">
        <v>102</v>
      </c>
      <c r="D21" s="189" t="s">
        <v>73</v>
      </c>
      <c r="E21" s="287">
        <f t="shared" ref="E21:P21" si="11">E22+E24+E31+E38</f>
        <v>85641202</v>
      </c>
      <c r="F21" s="288">
        <f t="shared" si="11"/>
        <v>67197769</v>
      </c>
      <c r="G21" s="288">
        <f t="shared" si="11"/>
        <v>0</v>
      </c>
      <c r="H21" s="289">
        <f t="shared" si="11"/>
        <v>18443433</v>
      </c>
      <c r="I21" s="287">
        <f t="shared" si="11"/>
        <v>241971823</v>
      </c>
      <c r="J21" s="288">
        <f t="shared" si="11"/>
        <v>172551600</v>
      </c>
      <c r="K21" s="288">
        <f t="shared" si="11"/>
        <v>0</v>
      </c>
      <c r="L21" s="290">
        <f t="shared" si="11"/>
        <v>69420223</v>
      </c>
      <c r="M21" s="287">
        <f t="shared" si="11"/>
        <v>21924402.340000004</v>
      </c>
      <c r="N21" s="288">
        <f t="shared" si="11"/>
        <v>15792411.24</v>
      </c>
      <c r="O21" s="288">
        <f t="shared" si="11"/>
        <v>0</v>
      </c>
      <c r="P21" s="290">
        <f t="shared" si="11"/>
        <v>6131991.0999999996</v>
      </c>
      <c r="Q21" s="291">
        <f t="shared" si="7"/>
        <v>25.600297319507497</v>
      </c>
      <c r="R21" s="292">
        <f t="shared" ref="R21" si="12">N21/F21*100</f>
        <v>23.501392196517713</v>
      </c>
      <c r="S21" s="292"/>
      <c r="T21" s="293">
        <f t="shared" si="1"/>
        <v>33.247558087477529</v>
      </c>
      <c r="U21" s="291">
        <f t="shared" si="3"/>
        <v>9.060725363878424</v>
      </c>
      <c r="V21" s="292">
        <f t="shared" si="3"/>
        <v>9.152283282218189</v>
      </c>
      <c r="W21" s="292"/>
      <c r="X21" s="294">
        <f t="shared" si="3"/>
        <v>8.8331480871215291</v>
      </c>
    </row>
    <row r="22" spans="1:24" s="185" customFormat="1" ht="42.75" customHeight="1" x14ac:dyDescent="0.3">
      <c r="A22" s="173" t="s">
        <v>193</v>
      </c>
      <c r="B22" s="174"/>
      <c r="C22" s="175" t="s">
        <v>172</v>
      </c>
      <c r="D22" s="176" t="s">
        <v>73</v>
      </c>
      <c r="E22" s="177">
        <f>E23</f>
        <v>74664188</v>
      </c>
      <c r="F22" s="178">
        <f t="shared" ref="F22:P22" si="13">F23</f>
        <v>67197769</v>
      </c>
      <c r="G22" s="178">
        <f t="shared" si="13"/>
        <v>0</v>
      </c>
      <c r="H22" s="179">
        <f t="shared" si="13"/>
        <v>7466419</v>
      </c>
      <c r="I22" s="177">
        <f t="shared" si="13"/>
        <v>191894200</v>
      </c>
      <c r="J22" s="178">
        <f t="shared" si="13"/>
        <v>172551600</v>
      </c>
      <c r="K22" s="178">
        <f t="shared" si="13"/>
        <v>0</v>
      </c>
      <c r="L22" s="180">
        <f t="shared" si="13"/>
        <v>19342600</v>
      </c>
      <c r="M22" s="177">
        <f t="shared" si="13"/>
        <v>17547123.600000001</v>
      </c>
      <c r="N22" s="178">
        <f t="shared" si="13"/>
        <v>15792411.24</v>
      </c>
      <c r="O22" s="178">
        <f t="shared" si="13"/>
        <v>0</v>
      </c>
      <c r="P22" s="180">
        <f t="shared" si="13"/>
        <v>1754712.36</v>
      </c>
      <c r="Q22" s="181">
        <f t="shared" ref="Q22:Q33" si="14">M22/E22*100</f>
        <v>23.501392126570774</v>
      </c>
      <c r="R22" s="182">
        <f t="shared" ref="R22:R23" si="15">N22/F22*100</f>
        <v>23.501392196517713</v>
      </c>
      <c r="S22" s="182"/>
      <c r="T22" s="183">
        <f t="shared" ref="T22:T33" si="16">P22/H22*100</f>
        <v>23.501391497048317</v>
      </c>
      <c r="U22" s="181">
        <f t="shared" si="3"/>
        <v>9.1441656913028115</v>
      </c>
      <c r="V22" s="182">
        <f t="shared" si="3"/>
        <v>9.152283282218189</v>
      </c>
      <c r="W22" s="182"/>
      <c r="X22" s="184">
        <f t="shared" si="3"/>
        <v>9.0717502300621433</v>
      </c>
    </row>
    <row r="23" spans="1:24" s="172" customFormat="1" ht="40.5" customHeight="1" x14ac:dyDescent="0.3">
      <c r="A23" s="158"/>
      <c r="B23" s="159" t="s">
        <v>163</v>
      </c>
      <c r="C23" s="160" t="s">
        <v>165</v>
      </c>
      <c r="D23" s="161"/>
      <c r="E23" s="162">
        <f>SUM(F23:H23)</f>
        <v>74664188</v>
      </c>
      <c r="F23" s="163">
        <v>67197769</v>
      </c>
      <c r="G23" s="163"/>
      <c r="H23" s="164">
        <v>7466419</v>
      </c>
      <c r="I23" s="165">
        <f>SUM(J23:L23)</f>
        <v>191894200</v>
      </c>
      <c r="J23" s="166">
        <v>172551600</v>
      </c>
      <c r="K23" s="166"/>
      <c r="L23" s="167">
        <v>19342600</v>
      </c>
      <c r="M23" s="165">
        <f>N23+P23</f>
        <v>17547123.600000001</v>
      </c>
      <c r="N23" s="166">
        <v>15792411.24</v>
      </c>
      <c r="O23" s="166"/>
      <c r="P23" s="167">
        <v>1754712.36</v>
      </c>
      <c r="Q23" s="168">
        <f t="shared" si="14"/>
        <v>23.501392126570774</v>
      </c>
      <c r="R23" s="169">
        <f t="shared" si="15"/>
        <v>23.501392196517713</v>
      </c>
      <c r="S23" s="169"/>
      <c r="T23" s="170">
        <f t="shared" si="16"/>
        <v>23.501391497048317</v>
      </c>
      <c r="U23" s="168">
        <f t="shared" ref="U23" si="17">M23/I23*100</f>
        <v>9.1441656913028115</v>
      </c>
      <c r="V23" s="169">
        <f t="shared" ref="V23" si="18">N23/J23*100</f>
        <v>9.152283282218189</v>
      </c>
      <c r="W23" s="169"/>
      <c r="X23" s="171">
        <f t="shared" ref="X23" si="19">P23/L23*100</f>
        <v>9.0717502300621433</v>
      </c>
    </row>
    <row r="24" spans="1:24" s="185" customFormat="1" ht="39" customHeight="1" x14ac:dyDescent="0.3">
      <c r="A24" s="173"/>
      <c r="B24" s="174" t="s">
        <v>166</v>
      </c>
      <c r="C24" s="175" t="s">
        <v>167</v>
      </c>
      <c r="D24" s="176" t="s">
        <v>73</v>
      </c>
      <c r="E24" s="177">
        <f>E27+E28+E29+E30+E26+E25</f>
        <v>2432267</v>
      </c>
      <c r="F24" s="178"/>
      <c r="G24" s="178"/>
      <c r="H24" s="179">
        <f>H27+H28+H29+H30+H26+H25</f>
        <v>2432267</v>
      </c>
      <c r="I24" s="177">
        <f>I27+I28+I29+I30+I26+I25</f>
        <v>37488203</v>
      </c>
      <c r="J24" s="178"/>
      <c r="K24" s="178"/>
      <c r="L24" s="180">
        <f>L27+L28+L29+L30+L26+L25</f>
        <v>37488203</v>
      </c>
      <c r="M24" s="177">
        <f>M27+M28+M29+M30+M26+M25</f>
        <v>1601797.96</v>
      </c>
      <c r="N24" s="178"/>
      <c r="O24" s="178"/>
      <c r="P24" s="180">
        <f>P27+P28+P29+P30+P26+P25</f>
        <v>1601797.96</v>
      </c>
      <c r="Q24" s="181">
        <f t="shared" si="14"/>
        <v>65.856172862601028</v>
      </c>
      <c r="R24" s="182"/>
      <c r="S24" s="182"/>
      <c r="T24" s="183">
        <f t="shared" si="16"/>
        <v>65.856172862601028</v>
      </c>
      <c r="U24" s="181">
        <f t="shared" ref="U24:U42" si="20">M24/I24*100</f>
        <v>4.2728053942729662</v>
      </c>
      <c r="V24" s="182"/>
      <c r="W24" s="182"/>
      <c r="X24" s="184">
        <f t="shared" ref="X24:X42" si="21">P24/L24*100</f>
        <v>4.2728053942729662</v>
      </c>
    </row>
    <row r="25" spans="1:24" s="172" customFormat="1" ht="78.75" customHeight="1" x14ac:dyDescent="0.3">
      <c r="A25" s="158"/>
      <c r="B25" s="159"/>
      <c r="C25" s="160" t="s">
        <v>171</v>
      </c>
      <c r="D25" s="161"/>
      <c r="E25" s="162">
        <f>SUM(F25:H25)</f>
        <v>0</v>
      </c>
      <c r="F25" s="163"/>
      <c r="G25" s="163"/>
      <c r="H25" s="164">
        <v>0</v>
      </c>
      <c r="I25" s="165">
        <f>SUM(J25:L25)</f>
        <v>34545814</v>
      </c>
      <c r="J25" s="166"/>
      <c r="K25" s="166"/>
      <c r="L25" s="167">
        <v>34545814</v>
      </c>
      <c r="M25" s="165">
        <f>N25+P25</f>
        <v>0</v>
      </c>
      <c r="N25" s="166"/>
      <c r="O25" s="166"/>
      <c r="P25" s="167">
        <v>0</v>
      </c>
      <c r="Q25" s="168">
        <v>0</v>
      </c>
      <c r="R25" s="169"/>
      <c r="S25" s="169"/>
      <c r="T25" s="170">
        <v>0</v>
      </c>
      <c r="U25" s="168">
        <f>M25/I25*100</f>
        <v>0</v>
      </c>
      <c r="V25" s="169"/>
      <c r="W25" s="169"/>
      <c r="X25" s="171">
        <f>P25/L25*100</f>
        <v>0</v>
      </c>
    </row>
    <row r="26" spans="1:24" s="172" customFormat="1" ht="61.5" customHeight="1" x14ac:dyDescent="0.3">
      <c r="A26" s="158"/>
      <c r="B26" s="159"/>
      <c r="C26" s="160" t="s">
        <v>170</v>
      </c>
      <c r="D26" s="161"/>
      <c r="E26" s="162">
        <f>SUM(F26:H26)</f>
        <v>378047</v>
      </c>
      <c r="F26" s="163"/>
      <c r="G26" s="163"/>
      <c r="H26" s="164">
        <v>378047</v>
      </c>
      <c r="I26" s="165">
        <f>SUM(J26:L26)</f>
        <v>888169</v>
      </c>
      <c r="J26" s="166"/>
      <c r="K26" s="166"/>
      <c r="L26" s="167">
        <v>888169</v>
      </c>
      <c r="M26" s="165">
        <f>N26+P26</f>
        <v>233485.56</v>
      </c>
      <c r="N26" s="166"/>
      <c r="O26" s="166"/>
      <c r="P26" s="167">
        <v>233485.56</v>
      </c>
      <c r="Q26" s="168">
        <f t="shared" si="14"/>
        <v>61.760987390456748</v>
      </c>
      <c r="R26" s="169"/>
      <c r="S26" s="169"/>
      <c r="T26" s="170">
        <f t="shared" si="16"/>
        <v>61.760987390456748</v>
      </c>
      <c r="U26" s="168">
        <f>M26/I26*100</f>
        <v>26.288415830770944</v>
      </c>
      <c r="V26" s="169"/>
      <c r="W26" s="169"/>
      <c r="X26" s="171">
        <f>P26/L26*100</f>
        <v>26.288415830770944</v>
      </c>
    </row>
    <row r="27" spans="1:24" s="172" customFormat="1" ht="61.5" customHeight="1" x14ac:dyDescent="0.3">
      <c r="A27" s="158"/>
      <c r="B27" s="159"/>
      <c r="C27" s="160" t="s">
        <v>168</v>
      </c>
      <c r="D27" s="161"/>
      <c r="E27" s="162">
        <f t="shared" ref="E27:E42" si="22">SUM(F27:H27)</f>
        <v>459848</v>
      </c>
      <c r="F27" s="163"/>
      <c r="G27" s="163"/>
      <c r="H27" s="164">
        <v>459848</v>
      </c>
      <c r="I27" s="165">
        <f t="shared" ref="I27:I37" si="23">SUM(J27:L27)</f>
        <v>459848</v>
      </c>
      <c r="J27" s="166"/>
      <c r="K27" s="166"/>
      <c r="L27" s="167">
        <v>459848</v>
      </c>
      <c r="M27" s="165">
        <f t="shared" ref="M27:M37" si="24">N27+P27</f>
        <v>459848</v>
      </c>
      <c r="N27" s="166"/>
      <c r="O27" s="166"/>
      <c r="P27" s="167">
        <v>459848</v>
      </c>
      <c r="Q27" s="168">
        <f t="shared" si="14"/>
        <v>100</v>
      </c>
      <c r="R27" s="169"/>
      <c r="S27" s="169"/>
      <c r="T27" s="170">
        <f t="shared" si="16"/>
        <v>100</v>
      </c>
      <c r="U27" s="168">
        <f t="shared" si="20"/>
        <v>100</v>
      </c>
      <c r="V27" s="169"/>
      <c r="W27" s="169"/>
      <c r="X27" s="171">
        <f t="shared" si="21"/>
        <v>100</v>
      </c>
    </row>
    <row r="28" spans="1:24" s="172" customFormat="1" ht="76.5" customHeight="1" x14ac:dyDescent="0.3">
      <c r="A28" s="158"/>
      <c r="B28" s="159"/>
      <c r="C28" s="160" t="s">
        <v>197</v>
      </c>
      <c r="D28" s="161"/>
      <c r="E28" s="162">
        <f t="shared" si="22"/>
        <v>444872</v>
      </c>
      <c r="F28" s="163"/>
      <c r="G28" s="163"/>
      <c r="H28" s="164">
        <v>444872</v>
      </c>
      <c r="I28" s="165">
        <f t="shared" si="23"/>
        <v>444872</v>
      </c>
      <c r="J28" s="166"/>
      <c r="K28" s="166"/>
      <c r="L28" s="167">
        <v>444872</v>
      </c>
      <c r="M28" s="165">
        <f t="shared" si="24"/>
        <v>444871.6</v>
      </c>
      <c r="N28" s="166"/>
      <c r="O28" s="166"/>
      <c r="P28" s="167">
        <v>444871.6</v>
      </c>
      <c r="Q28" s="168">
        <f t="shared" si="14"/>
        <v>99.999910086496783</v>
      </c>
      <c r="R28" s="169"/>
      <c r="S28" s="169"/>
      <c r="T28" s="170">
        <f t="shared" si="16"/>
        <v>99.999910086496783</v>
      </c>
      <c r="U28" s="168">
        <f t="shared" si="20"/>
        <v>99.999910086496783</v>
      </c>
      <c r="V28" s="169"/>
      <c r="W28" s="169"/>
      <c r="X28" s="171">
        <f t="shared" si="21"/>
        <v>99.999910086496783</v>
      </c>
    </row>
    <row r="29" spans="1:24" s="172" customFormat="1" ht="75" customHeight="1" x14ac:dyDescent="0.3">
      <c r="A29" s="158"/>
      <c r="B29" s="159"/>
      <c r="C29" s="160" t="s">
        <v>198</v>
      </c>
      <c r="D29" s="161"/>
      <c r="E29" s="162">
        <f t="shared" si="22"/>
        <v>463593</v>
      </c>
      <c r="F29" s="163"/>
      <c r="G29" s="163"/>
      <c r="H29" s="164">
        <v>463593</v>
      </c>
      <c r="I29" s="165">
        <f t="shared" si="23"/>
        <v>463593</v>
      </c>
      <c r="J29" s="166"/>
      <c r="K29" s="166"/>
      <c r="L29" s="167">
        <v>463593</v>
      </c>
      <c r="M29" s="165">
        <f t="shared" si="24"/>
        <v>463592.8</v>
      </c>
      <c r="N29" s="166"/>
      <c r="O29" s="166"/>
      <c r="P29" s="167">
        <v>463592.8</v>
      </c>
      <c r="Q29" s="168">
        <f t="shared" si="14"/>
        <v>99.999956858710121</v>
      </c>
      <c r="R29" s="169"/>
      <c r="S29" s="169"/>
      <c r="T29" s="170">
        <f t="shared" si="16"/>
        <v>99.999956858710121</v>
      </c>
      <c r="U29" s="168">
        <f t="shared" si="20"/>
        <v>99.999956858710121</v>
      </c>
      <c r="V29" s="169"/>
      <c r="W29" s="169"/>
      <c r="X29" s="171">
        <f t="shared" si="21"/>
        <v>99.999956858710121</v>
      </c>
    </row>
    <row r="30" spans="1:24" s="172" customFormat="1" ht="75" customHeight="1" x14ac:dyDescent="0.3">
      <c r="A30" s="158"/>
      <c r="B30" s="159"/>
      <c r="C30" s="160" t="s">
        <v>169</v>
      </c>
      <c r="D30" s="161"/>
      <c r="E30" s="162">
        <f t="shared" si="22"/>
        <v>685907</v>
      </c>
      <c r="F30" s="163"/>
      <c r="G30" s="163"/>
      <c r="H30" s="164">
        <v>685907</v>
      </c>
      <c r="I30" s="165">
        <f t="shared" si="23"/>
        <v>685907</v>
      </c>
      <c r="J30" s="166"/>
      <c r="K30" s="166"/>
      <c r="L30" s="167">
        <v>685907</v>
      </c>
      <c r="M30" s="165">
        <f t="shared" si="24"/>
        <v>0</v>
      </c>
      <c r="N30" s="166"/>
      <c r="O30" s="166"/>
      <c r="P30" s="167">
        <v>0</v>
      </c>
      <c r="Q30" s="168">
        <v>0</v>
      </c>
      <c r="R30" s="169"/>
      <c r="S30" s="169"/>
      <c r="T30" s="170">
        <v>0</v>
      </c>
      <c r="U30" s="168">
        <f t="shared" si="20"/>
        <v>0</v>
      </c>
      <c r="V30" s="169"/>
      <c r="W30" s="169"/>
      <c r="X30" s="171">
        <f t="shared" si="21"/>
        <v>0</v>
      </c>
    </row>
    <row r="31" spans="1:24" s="198" customFormat="1" ht="24" customHeight="1" x14ac:dyDescent="0.35">
      <c r="A31" s="186" t="s">
        <v>194</v>
      </c>
      <c r="B31" s="187" t="s">
        <v>173</v>
      </c>
      <c r="C31" s="188" t="s">
        <v>60</v>
      </c>
      <c r="D31" s="189" t="s">
        <v>73</v>
      </c>
      <c r="E31" s="190">
        <f>E32+E33+E34+E35+E36+E37</f>
        <v>8064747</v>
      </c>
      <c r="F31" s="191"/>
      <c r="G31" s="191"/>
      <c r="H31" s="192">
        <f t="shared" ref="H31:P31" si="25">H32+H33+H34+H35+H36+H37</f>
        <v>8064747</v>
      </c>
      <c r="I31" s="190">
        <f t="shared" si="25"/>
        <v>8064747</v>
      </c>
      <c r="J31" s="191">
        <f t="shared" si="25"/>
        <v>0</v>
      </c>
      <c r="K31" s="191">
        <f t="shared" si="25"/>
        <v>0</v>
      </c>
      <c r="L31" s="193">
        <f t="shared" si="25"/>
        <v>8064747</v>
      </c>
      <c r="M31" s="190">
        <f t="shared" si="25"/>
        <v>2775480.78</v>
      </c>
      <c r="N31" s="191"/>
      <c r="O31" s="191"/>
      <c r="P31" s="193">
        <f t="shared" si="25"/>
        <v>2775480.78</v>
      </c>
      <c r="Q31" s="194">
        <f t="shared" si="14"/>
        <v>34.414976440054474</v>
      </c>
      <c r="R31" s="195"/>
      <c r="S31" s="195"/>
      <c r="T31" s="196">
        <f t="shared" si="16"/>
        <v>34.414976440054474</v>
      </c>
      <c r="U31" s="194">
        <f t="shared" si="20"/>
        <v>34.414976440054474</v>
      </c>
      <c r="V31" s="195"/>
      <c r="W31" s="195"/>
      <c r="X31" s="197">
        <f t="shared" si="21"/>
        <v>34.414976440054474</v>
      </c>
    </row>
    <row r="32" spans="1:24" s="172" customFormat="1" ht="86.25" customHeight="1" x14ac:dyDescent="0.3">
      <c r="A32" s="158"/>
      <c r="B32" s="159"/>
      <c r="C32" s="199" t="s">
        <v>187</v>
      </c>
      <c r="D32" s="161"/>
      <c r="E32" s="162">
        <f t="shared" si="22"/>
        <v>7423689</v>
      </c>
      <c r="F32" s="163"/>
      <c r="G32" s="163"/>
      <c r="H32" s="200">
        <v>7423689</v>
      </c>
      <c r="I32" s="165">
        <f t="shared" si="23"/>
        <v>7423689</v>
      </c>
      <c r="J32" s="166"/>
      <c r="K32" s="166"/>
      <c r="L32" s="201">
        <v>7423689</v>
      </c>
      <c r="M32" s="165">
        <f t="shared" si="24"/>
        <v>2775480.78</v>
      </c>
      <c r="N32" s="166"/>
      <c r="O32" s="166"/>
      <c r="P32" s="201">
        <v>2775480.78</v>
      </c>
      <c r="Q32" s="168">
        <f t="shared" si="14"/>
        <v>37.386813752569644</v>
      </c>
      <c r="R32" s="169"/>
      <c r="S32" s="169"/>
      <c r="T32" s="170">
        <f t="shared" si="16"/>
        <v>37.386813752569644</v>
      </c>
      <c r="U32" s="168">
        <f t="shared" si="20"/>
        <v>37.386813752569644</v>
      </c>
      <c r="V32" s="169"/>
      <c r="W32" s="169"/>
      <c r="X32" s="171">
        <f t="shared" si="21"/>
        <v>37.386813752569644</v>
      </c>
    </row>
    <row r="33" spans="1:24" s="172" customFormat="1" ht="84.75" customHeight="1" x14ac:dyDescent="0.3">
      <c r="A33" s="158"/>
      <c r="B33" s="159"/>
      <c r="C33" s="199" t="s">
        <v>188</v>
      </c>
      <c r="D33" s="161"/>
      <c r="E33" s="162">
        <f t="shared" si="22"/>
        <v>18477</v>
      </c>
      <c r="F33" s="163"/>
      <c r="G33" s="163"/>
      <c r="H33" s="200">
        <v>18477</v>
      </c>
      <c r="I33" s="165">
        <f t="shared" si="23"/>
        <v>18477</v>
      </c>
      <c r="J33" s="166"/>
      <c r="K33" s="166"/>
      <c r="L33" s="201">
        <v>18477</v>
      </c>
      <c r="M33" s="165">
        <f t="shared" si="24"/>
        <v>0</v>
      </c>
      <c r="N33" s="166"/>
      <c r="O33" s="166"/>
      <c r="P33" s="201">
        <v>0</v>
      </c>
      <c r="Q33" s="168">
        <f t="shared" si="14"/>
        <v>0</v>
      </c>
      <c r="R33" s="169"/>
      <c r="S33" s="169"/>
      <c r="T33" s="170">
        <f t="shared" si="16"/>
        <v>0</v>
      </c>
      <c r="U33" s="168">
        <f t="shared" si="20"/>
        <v>0</v>
      </c>
      <c r="V33" s="169"/>
      <c r="W33" s="169"/>
      <c r="X33" s="171">
        <f t="shared" si="21"/>
        <v>0</v>
      </c>
    </row>
    <row r="34" spans="1:24" s="172" customFormat="1" ht="84.75" customHeight="1" x14ac:dyDescent="0.3">
      <c r="A34" s="158"/>
      <c r="B34" s="159"/>
      <c r="C34" s="199" t="s">
        <v>189</v>
      </c>
      <c r="D34" s="161"/>
      <c r="E34" s="162">
        <f t="shared" si="22"/>
        <v>622581</v>
      </c>
      <c r="F34" s="163"/>
      <c r="G34" s="163"/>
      <c r="H34" s="200">
        <v>622581</v>
      </c>
      <c r="I34" s="165">
        <f t="shared" si="23"/>
        <v>622581</v>
      </c>
      <c r="J34" s="166"/>
      <c r="K34" s="166"/>
      <c r="L34" s="201">
        <v>622581</v>
      </c>
      <c r="M34" s="165">
        <f t="shared" si="24"/>
        <v>0</v>
      </c>
      <c r="N34" s="166"/>
      <c r="O34" s="166"/>
      <c r="P34" s="201">
        <v>0</v>
      </c>
      <c r="Q34" s="168">
        <v>0</v>
      </c>
      <c r="R34" s="169"/>
      <c r="S34" s="169"/>
      <c r="T34" s="170">
        <v>0</v>
      </c>
      <c r="U34" s="168">
        <f t="shared" si="20"/>
        <v>0</v>
      </c>
      <c r="V34" s="169"/>
      <c r="W34" s="169"/>
      <c r="X34" s="171">
        <f t="shared" si="21"/>
        <v>0</v>
      </c>
    </row>
    <row r="35" spans="1:24" s="172" customFormat="1" ht="77.25" hidden="1" customHeight="1" x14ac:dyDescent="0.3">
      <c r="A35" s="158"/>
      <c r="B35" s="159"/>
      <c r="C35" s="199" t="s">
        <v>190</v>
      </c>
      <c r="D35" s="161"/>
      <c r="E35" s="162">
        <f t="shared" si="22"/>
        <v>0</v>
      </c>
      <c r="F35" s="163"/>
      <c r="G35" s="163"/>
      <c r="H35" s="200">
        <v>0</v>
      </c>
      <c r="I35" s="165">
        <f t="shared" si="23"/>
        <v>0</v>
      </c>
      <c r="J35" s="166"/>
      <c r="K35" s="166"/>
      <c r="L35" s="201"/>
      <c r="M35" s="165">
        <f t="shared" si="24"/>
        <v>0</v>
      </c>
      <c r="N35" s="166"/>
      <c r="O35" s="166"/>
      <c r="P35" s="201">
        <v>0</v>
      </c>
      <c r="Q35" s="168">
        <v>0</v>
      </c>
      <c r="R35" s="169"/>
      <c r="S35" s="169"/>
      <c r="T35" s="170">
        <v>0</v>
      </c>
      <c r="U35" s="168" t="e">
        <f t="shared" si="20"/>
        <v>#DIV/0!</v>
      </c>
      <c r="V35" s="169"/>
      <c r="W35" s="169"/>
      <c r="X35" s="171" t="e">
        <f t="shared" si="21"/>
        <v>#DIV/0!</v>
      </c>
    </row>
    <row r="36" spans="1:24" s="172" customFormat="1" ht="77.25" hidden="1" customHeight="1" x14ac:dyDescent="0.3">
      <c r="A36" s="158"/>
      <c r="B36" s="159"/>
      <c r="C36" s="199" t="s">
        <v>190</v>
      </c>
      <c r="D36" s="161"/>
      <c r="E36" s="162">
        <f t="shared" si="22"/>
        <v>0</v>
      </c>
      <c r="F36" s="163"/>
      <c r="G36" s="163"/>
      <c r="H36" s="200">
        <v>0</v>
      </c>
      <c r="I36" s="165">
        <f t="shared" si="23"/>
        <v>0</v>
      </c>
      <c r="J36" s="166"/>
      <c r="K36" s="166"/>
      <c r="L36" s="201"/>
      <c r="M36" s="165">
        <f t="shared" si="24"/>
        <v>0</v>
      </c>
      <c r="N36" s="166"/>
      <c r="O36" s="166"/>
      <c r="P36" s="201">
        <v>0</v>
      </c>
      <c r="Q36" s="168">
        <v>0</v>
      </c>
      <c r="R36" s="169"/>
      <c r="S36" s="169"/>
      <c r="T36" s="170">
        <v>0</v>
      </c>
      <c r="U36" s="168" t="e">
        <f t="shared" si="20"/>
        <v>#DIV/0!</v>
      </c>
      <c r="V36" s="169"/>
      <c r="W36" s="169"/>
      <c r="X36" s="171" t="e">
        <f t="shared" si="21"/>
        <v>#DIV/0!</v>
      </c>
    </row>
    <row r="37" spans="1:24" s="172" customFormat="1" ht="63.75" hidden="1" customHeight="1" x14ac:dyDescent="0.3">
      <c r="A37" s="158"/>
      <c r="B37" s="159"/>
      <c r="C37" s="199" t="s">
        <v>191</v>
      </c>
      <c r="D37" s="161"/>
      <c r="E37" s="162">
        <f t="shared" si="22"/>
        <v>0</v>
      </c>
      <c r="F37" s="163"/>
      <c r="G37" s="163"/>
      <c r="H37" s="200">
        <v>0</v>
      </c>
      <c r="I37" s="165">
        <f t="shared" si="23"/>
        <v>0</v>
      </c>
      <c r="J37" s="166"/>
      <c r="K37" s="166"/>
      <c r="L37" s="201"/>
      <c r="M37" s="165">
        <f t="shared" si="24"/>
        <v>0</v>
      </c>
      <c r="N37" s="166"/>
      <c r="O37" s="166"/>
      <c r="P37" s="201">
        <v>0</v>
      </c>
      <c r="Q37" s="168">
        <v>0</v>
      </c>
      <c r="R37" s="169"/>
      <c r="S37" s="169"/>
      <c r="T37" s="170">
        <v>0</v>
      </c>
      <c r="U37" s="168" t="e">
        <f t="shared" si="20"/>
        <v>#DIV/0!</v>
      </c>
      <c r="V37" s="169"/>
      <c r="W37" s="169"/>
      <c r="X37" s="171" t="e">
        <f t="shared" si="21"/>
        <v>#DIV/0!</v>
      </c>
    </row>
    <row r="38" spans="1:24" s="198" customFormat="1" ht="39" customHeight="1" x14ac:dyDescent="0.35">
      <c r="A38" s="186" t="s">
        <v>195</v>
      </c>
      <c r="B38" s="187" t="s">
        <v>166</v>
      </c>
      <c r="C38" s="188" t="s">
        <v>167</v>
      </c>
      <c r="D38" s="189" t="s">
        <v>73</v>
      </c>
      <c r="E38" s="202">
        <f>E39+E40+E41+E42</f>
        <v>480000</v>
      </c>
      <c r="F38" s="191"/>
      <c r="G38" s="191"/>
      <c r="H38" s="203">
        <f t="shared" ref="H38" si="26">H39+H40+H41+H42</f>
        <v>480000</v>
      </c>
      <c r="I38" s="190">
        <f t="shared" ref="I38:P38" si="27">I39+I40+I41+I42</f>
        <v>4524673</v>
      </c>
      <c r="J38" s="191"/>
      <c r="K38" s="191"/>
      <c r="L38" s="193">
        <f t="shared" si="27"/>
        <v>4524673</v>
      </c>
      <c r="M38" s="190">
        <f t="shared" si="27"/>
        <v>0</v>
      </c>
      <c r="N38" s="191"/>
      <c r="O38" s="191"/>
      <c r="P38" s="193">
        <f t="shared" si="27"/>
        <v>0</v>
      </c>
      <c r="Q38" s="194">
        <v>0</v>
      </c>
      <c r="R38" s="195"/>
      <c r="S38" s="195"/>
      <c r="T38" s="196">
        <v>0</v>
      </c>
      <c r="U38" s="194">
        <f t="shared" si="20"/>
        <v>0</v>
      </c>
      <c r="V38" s="195"/>
      <c r="W38" s="195"/>
      <c r="X38" s="197">
        <f t="shared" si="21"/>
        <v>0</v>
      </c>
    </row>
    <row r="39" spans="1:24" s="172" customFormat="1" ht="76.5" customHeight="1" x14ac:dyDescent="0.3">
      <c r="A39" s="158"/>
      <c r="B39" s="159"/>
      <c r="C39" s="199" t="s">
        <v>185</v>
      </c>
      <c r="D39" s="161"/>
      <c r="E39" s="162">
        <f t="shared" si="22"/>
        <v>480000</v>
      </c>
      <c r="F39" s="163"/>
      <c r="G39" s="163"/>
      <c r="H39" s="200">
        <v>480000</v>
      </c>
      <c r="I39" s="162">
        <f t="shared" ref="I39:I42" si="28">SUM(J39:L39)</f>
        <v>525040</v>
      </c>
      <c r="J39" s="166"/>
      <c r="K39" s="166"/>
      <c r="L39" s="201">
        <v>525040</v>
      </c>
      <c r="M39" s="162">
        <f t="shared" ref="M39:M42" si="29">SUM(N39:P39)</f>
        <v>0</v>
      </c>
      <c r="N39" s="166"/>
      <c r="O39" s="166"/>
      <c r="P39" s="167">
        <v>0</v>
      </c>
      <c r="Q39" s="168">
        <v>0</v>
      </c>
      <c r="R39" s="169"/>
      <c r="S39" s="169"/>
      <c r="T39" s="170">
        <v>0</v>
      </c>
      <c r="U39" s="168">
        <f t="shared" si="20"/>
        <v>0</v>
      </c>
      <c r="V39" s="169"/>
      <c r="W39" s="169"/>
      <c r="X39" s="171">
        <f t="shared" si="21"/>
        <v>0</v>
      </c>
    </row>
    <row r="40" spans="1:24" s="172" customFormat="1" ht="59.25" hidden="1" customHeight="1" x14ac:dyDescent="0.3">
      <c r="A40" s="158"/>
      <c r="B40" s="159"/>
      <c r="C40" s="199" t="s">
        <v>186</v>
      </c>
      <c r="D40" s="161"/>
      <c r="E40" s="162">
        <f t="shared" si="22"/>
        <v>0</v>
      </c>
      <c r="F40" s="163"/>
      <c r="G40" s="163"/>
      <c r="H40" s="200">
        <v>0</v>
      </c>
      <c r="I40" s="162">
        <f t="shared" si="28"/>
        <v>0</v>
      </c>
      <c r="J40" s="166"/>
      <c r="K40" s="166"/>
      <c r="L40" s="201"/>
      <c r="M40" s="162">
        <f t="shared" si="29"/>
        <v>0</v>
      </c>
      <c r="N40" s="166"/>
      <c r="O40" s="166"/>
      <c r="P40" s="167">
        <v>0</v>
      </c>
      <c r="Q40" s="168">
        <v>0</v>
      </c>
      <c r="R40" s="169"/>
      <c r="S40" s="169"/>
      <c r="T40" s="170">
        <v>0</v>
      </c>
      <c r="U40" s="168" t="e">
        <f t="shared" si="20"/>
        <v>#DIV/0!</v>
      </c>
      <c r="V40" s="169"/>
      <c r="W40" s="169"/>
      <c r="X40" s="171" t="e">
        <f t="shared" si="21"/>
        <v>#DIV/0!</v>
      </c>
    </row>
    <row r="41" spans="1:24" s="172" customFormat="1" ht="79.5" customHeight="1" x14ac:dyDescent="0.3">
      <c r="A41" s="158"/>
      <c r="B41" s="159"/>
      <c r="C41" s="199" t="s">
        <v>203</v>
      </c>
      <c r="D41" s="161"/>
      <c r="E41" s="162">
        <f t="shared" si="22"/>
        <v>0</v>
      </c>
      <c r="F41" s="163"/>
      <c r="G41" s="163"/>
      <c r="H41" s="200">
        <v>0</v>
      </c>
      <c r="I41" s="162">
        <f t="shared" si="28"/>
        <v>41334</v>
      </c>
      <c r="J41" s="166"/>
      <c r="K41" s="166"/>
      <c r="L41" s="201">
        <v>41334</v>
      </c>
      <c r="M41" s="162">
        <f t="shared" si="29"/>
        <v>0</v>
      </c>
      <c r="N41" s="166"/>
      <c r="O41" s="166"/>
      <c r="P41" s="167">
        <v>0</v>
      </c>
      <c r="Q41" s="168">
        <v>0</v>
      </c>
      <c r="R41" s="169"/>
      <c r="S41" s="169"/>
      <c r="T41" s="170">
        <v>0</v>
      </c>
      <c r="U41" s="168">
        <f t="shared" si="20"/>
        <v>0</v>
      </c>
      <c r="V41" s="169"/>
      <c r="W41" s="169"/>
      <c r="X41" s="171">
        <f t="shared" si="21"/>
        <v>0</v>
      </c>
    </row>
    <row r="42" spans="1:24" s="172" customFormat="1" ht="120.75" customHeight="1" thickBot="1" x14ac:dyDescent="0.35">
      <c r="A42" s="204"/>
      <c r="B42" s="205"/>
      <c r="C42" s="206" t="s">
        <v>192</v>
      </c>
      <c r="D42" s="207"/>
      <c r="E42" s="208">
        <f t="shared" si="22"/>
        <v>0</v>
      </c>
      <c r="F42" s="209"/>
      <c r="G42" s="209"/>
      <c r="H42" s="210">
        <v>0</v>
      </c>
      <c r="I42" s="208">
        <f t="shared" si="28"/>
        <v>3958299</v>
      </c>
      <c r="J42" s="211"/>
      <c r="K42" s="211"/>
      <c r="L42" s="212">
        <v>3958299</v>
      </c>
      <c r="M42" s="208">
        <f t="shared" si="29"/>
        <v>0</v>
      </c>
      <c r="N42" s="211"/>
      <c r="O42" s="211"/>
      <c r="P42" s="213">
        <v>0</v>
      </c>
      <c r="Q42" s="214">
        <v>0</v>
      </c>
      <c r="R42" s="215"/>
      <c r="S42" s="215"/>
      <c r="T42" s="216">
        <v>0</v>
      </c>
      <c r="U42" s="214">
        <f t="shared" si="20"/>
        <v>0</v>
      </c>
      <c r="V42" s="215"/>
      <c r="W42" s="215"/>
      <c r="X42" s="217">
        <f t="shared" si="21"/>
        <v>0</v>
      </c>
    </row>
    <row r="43" spans="1:24" s="198" customFormat="1" ht="39" x14ac:dyDescent="0.35">
      <c r="A43" s="295" t="s">
        <v>103</v>
      </c>
      <c r="B43" s="296"/>
      <c r="C43" s="297" t="s">
        <v>98</v>
      </c>
      <c r="D43" s="298" t="s">
        <v>3</v>
      </c>
      <c r="E43" s="299">
        <f t="shared" ref="E43:H43" si="30">SUM(E44:E44)</f>
        <v>16722500</v>
      </c>
      <c r="F43" s="300"/>
      <c r="G43" s="300"/>
      <c r="H43" s="301">
        <f t="shared" si="30"/>
        <v>16722500</v>
      </c>
      <c r="I43" s="299">
        <f>SUM(I44:I44)</f>
        <v>32235000</v>
      </c>
      <c r="J43" s="300"/>
      <c r="K43" s="300"/>
      <c r="L43" s="301">
        <f t="shared" ref="L43:P43" si="31">SUM(L44:L44)</f>
        <v>32235000</v>
      </c>
      <c r="M43" s="299">
        <f t="shared" si="31"/>
        <v>15159705.43</v>
      </c>
      <c r="N43" s="300"/>
      <c r="O43" s="300"/>
      <c r="P43" s="301">
        <f t="shared" si="31"/>
        <v>15159705.43</v>
      </c>
      <c r="Q43" s="302">
        <f t="shared" si="7"/>
        <v>90.6545398714307</v>
      </c>
      <c r="R43" s="303"/>
      <c r="S43" s="303"/>
      <c r="T43" s="304">
        <f t="shared" ref="T43:T71" si="32">P43/H43*100</f>
        <v>90.6545398714307</v>
      </c>
      <c r="U43" s="305">
        <f t="shared" si="3"/>
        <v>47.028712362339071</v>
      </c>
      <c r="V43" s="303"/>
      <c r="W43" s="303"/>
      <c r="X43" s="304">
        <f t="shared" si="3"/>
        <v>47.028712362339071</v>
      </c>
    </row>
    <row r="44" spans="1:24" s="313" customFormat="1" ht="23.25" customHeight="1" thickBot="1" x14ac:dyDescent="0.3">
      <c r="A44" s="204" t="s">
        <v>104</v>
      </c>
      <c r="B44" s="306" t="s">
        <v>146</v>
      </c>
      <c r="C44" s="307" t="s">
        <v>60</v>
      </c>
      <c r="D44" s="308"/>
      <c r="E44" s="208">
        <f>SUM(F44:H44)</f>
        <v>16722500</v>
      </c>
      <c r="F44" s="209"/>
      <c r="G44" s="209"/>
      <c r="H44" s="309">
        <v>16722500</v>
      </c>
      <c r="I44" s="310">
        <f>SUM(J44:L44)</f>
        <v>32235000</v>
      </c>
      <c r="J44" s="211"/>
      <c r="K44" s="211"/>
      <c r="L44" s="311">
        <v>32235000</v>
      </c>
      <c r="M44" s="310">
        <f>SUM(N44:P44)</f>
        <v>15159705.43</v>
      </c>
      <c r="N44" s="211"/>
      <c r="O44" s="211"/>
      <c r="P44" s="311">
        <v>15159705.43</v>
      </c>
      <c r="Q44" s="214">
        <f t="shared" si="7"/>
        <v>90.6545398714307</v>
      </c>
      <c r="R44" s="215"/>
      <c r="S44" s="215"/>
      <c r="T44" s="217">
        <f t="shared" si="32"/>
        <v>90.6545398714307</v>
      </c>
      <c r="U44" s="312">
        <f t="shared" si="3"/>
        <v>47.028712362339071</v>
      </c>
      <c r="V44" s="215"/>
      <c r="W44" s="215"/>
      <c r="X44" s="217">
        <f t="shared" si="3"/>
        <v>47.028712362339071</v>
      </c>
    </row>
    <row r="45" spans="1:24" s="198" customFormat="1" ht="58.5" x14ac:dyDescent="0.35">
      <c r="A45" s="284" t="s">
        <v>111</v>
      </c>
      <c r="B45" s="285"/>
      <c r="C45" s="286" t="s">
        <v>117</v>
      </c>
      <c r="D45" s="314" t="s">
        <v>3</v>
      </c>
      <c r="E45" s="315">
        <f>SUM(F45:H45)</f>
        <v>51112000</v>
      </c>
      <c r="F45" s="316">
        <f>F46</f>
        <v>0</v>
      </c>
      <c r="G45" s="316">
        <f t="shared" ref="G45:H45" si="33">G46</f>
        <v>51112000</v>
      </c>
      <c r="H45" s="316">
        <f t="shared" si="33"/>
        <v>0</v>
      </c>
      <c r="I45" s="315">
        <f>SUM(J45:L45)</f>
        <v>90150500</v>
      </c>
      <c r="J45" s="316">
        <f>J46</f>
        <v>0</v>
      </c>
      <c r="K45" s="316">
        <f t="shared" ref="K45:L45" si="34">K46</f>
        <v>90150500</v>
      </c>
      <c r="L45" s="316">
        <f t="shared" si="34"/>
        <v>0</v>
      </c>
      <c r="M45" s="317">
        <f>M46</f>
        <v>42037736.799999997</v>
      </c>
      <c r="N45" s="318">
        <f t="shared" ref="N45:P45" si="35">N46</f>
        <v>0</v>
      </c>
      <c r="O45" s="316">
        <f t="shared" si="35"/>
        <v>42037736.799999997</v>
      </c>
      <c r="P45" s="319">
        <f t="shared" si="35"/>
        <v>0</v>
      </c>
      <c r="Q45" s="291">
        <f t="shared" si="7"/>
        <v>82.246315542338394</v>
      </c>
      <c r="R45" s="292"/>
      <c r="S45" s="292">
        <f t="shared" ref="S45:S47" si="36">O45/G45*100</f>
        <v>82.246315542338394</v>
      </c>
      <c r="T45" s="294"/>
      <c r="U45" s="291">
        <f t="shared" si="3"/>
        <v>46.63061968596957</v>
      </c>
      <c r="V45" s="292"/>
      <c r="W45" s="292">
        <f t="shared" si="3"/>
        <v>46.63061968596957</v>
      </c>
      <c r="X45" s="294"/>
    </row>
    <row r="46" spans="1:24" s="172" customFormat="1" ht="78.75" customHeight="1" thickBot="1" x14ac:dyDescent="0.35">
      <c r="A46" s="320"/>
      <c r="B46" s="321" t="s">
        <v>147</v>
      </c>
      <c r="C46" s="322" t="s">
        <v>196</v>
      </c>
      <c r="D46" s="323"/>
      <c r="E46" s="324">
        <f>SUM(F46:H46)</f>
        <v>51112000</v>
      </c>
      <c r="F46" s="325"/>
      <c r="G46" s="325">
        <v>51112000</v>
      </c>
      <c r="H46" s="326"/>
      <c r="I46" s="324">
        <f>SUM(J46:L46)</f>
        <v>90150500</v>
      </c>
      <c r="J46" s="325"/>
      <c r="K46" s="325">
        <v>90150500</v>
      </c>
      <c r="L46" s="326"/>
      <c r="M46" s="324">
        <f>SUM(N46:P46)</f>
        <v>42037736.799999997</v>
      </c>
      <c r="N46" s="325"/>
      <c r="O46" s="325">
        <v>42037736.799999997</v>
      </c>
      <c r="P46" s="326"/>
      <c r="Q46" s="327">
        <f t="shared" ref="Q46" si="37">M46/E46*100</f>
        <v>82.246315542338394</v>
      </c>
      <c r="R46" s="328"/>
      <c r="S46" s="328">
        <f t="shared" ref="S46" si="38">O46/G46*100</f>
        <v>82.246315542338394</v>
      </c>
      <c r="T46" s="329"/>
      <c r="U46" s="327">
        <f t="shared" ref="U46" si="39">M46/I46*100</f>
        <v>46.63061968596957</v>
      </c>
      <c r="V46" s="328"/>
      <c r="W46" s="328">
        <f t="shared" ref="W46" si="40">O46/K46*100</f>
        <v>46.63061968596957</v>
      </c>
      <c r="X46" s="329"/>
    </row>
    <row r="47" spans="1:24" s="198" customFormat="1" ht="58.5" x14ac:dyDescent="0.35">
      <c r="A47" s="295" t="s">
        <v>116</v>
      </c>
      <c r="B47" s="296"/>
      <c r="C47" s="297" t="s">
        <v>118</v>
      </c>
      <c r="D47" s="298" t="s">
        <v>3</v>
      </c>
      <c r="E47" s="330">
        <f t="shared" ref="E47:P47" si="41">E48</f>
        <v>54380000</v>
      </c>
      <c r="F47" s="331">
        <f t="shared" si="41"/>
        <v>29191000</v>
      </c>
      <c r="G47" s="331">
        <f t="shared" si="41"/>
        <v>23912000</v>
      </c>
      <c r="H47" s="332">
        <f t="shared" si="41"/>
        <v>1277000</v>
      </c>
      <c r="I47" s="299">
        <f t="shared" si="41"/>
        <v>108819200</v>
      </c>
      <c r="J47" s="300">
        <f t="shared" si="41"/>
        <v>58446900</v>
      </c>
      <c r="K47" s="300">
        <f t="shared" si="41"/>
        <v>47820200</v>
      </c>
      <c r="L47" s="301">
        <f t="shared" si="41"/>
        <v>2552100</v>
      </c>
      <c r="M47" s="299">
        <f t="shared" si="41"/>
        <v>37257405.999999993</v>
      </c>
      <c r="N47" s="300">
        <f t="shared" si="41"/>
        <v>20010991.329999998</v>
      </c>
      <c r="O47" s="300">
        <f t="shared" si="41"/>
        <v>16372629.300000001</v>
      </c>
      <c r="P47" s="301">
        <f t="shared" si="41"/>
        <v>873785.37</v>
      </c>
      <c r="Q47" s="302">
        <f t="shared" si="7"/>
        <v>68.513067304155925</v>
      </c>
      <c r="R47" s="303">
        <f t="shared" si="7"/>
        <v>68.551921242848806</v>
      </c>
      <c r="S47" s="303">
        <f t="shared" si="36"/>
        <v>68.470346687855482</v>
      </c>
      <c r="T47" s="304">
        <f t="shared" si="32"/>
        <v>68.424852779953014</v>
      </c>
      <c r="U47" s="305">
        <f t="shared" si="3"/>
        <v>34.237897356348874</v>
      </c>
      <c r="V47" s="303">
        <f t="shared" si="3"/>
        <v>34.23790026502688</v>
      </c>
      <c r="W47" s="303">
        <f t="shared" si="3"/>
        <v>34.237893818930075</v>
      </c>
      <c r="X47" s="304">
        <f t="shared" si="3"/>
        <v>34.237897025978604</v>
      </c>
    </row>
    <row r="48" spans="1:24" s="172" customFormat="1" ht="78" customHeight="1" thickBot="1" x14ac:dyDescent="0.35">
      <c r="A48" s="333"/>
      <c r="B48" s="334" t="s">
        <v>162</v>
      </c>
      <c r="C48" s="335" t="s">
        <v>182</v>
      </c>
      <c r="D48" s="336"/>
      <c r="E48" s="337">
        <f>SUM(F48:H48)</f>
        <v>54380000</v>
      </c>
      <c r="F48" s="338">
        <v>29191000</v>
      </c>
      <c r="G48" s="338">
        <v>23912000</v>
      </c>
      <c r="H48" s="339">
        <v>1277000</v>
      </c>
      <c r="I48" s="340">
        <f>SUM(J48:L48)</f>
        <v>108819200</v>
      </c>
      <c r="J48" s="341">
        <v>58446900</v>
      </c>
      <c r="K48" s="341">
        <v>47820200</v>
      </c>
      <c r="L48" s="342">
        <v>2552100</v>
      </c>
      <c r="M48" s="340">
        <f>SUM(N48:P48)</f>
        <v>37257405.999999993</v>
      </c>
      <c r="N48" s="341">
        <v>20010991.329999998</v>
      </c>
      <c r="O48" s="341">
        <v>16372629.300000001</v>
      </c>
      <c r="P48" s="342">
        <v>873785.37</v>
      </c>
      <c r="Q48" s="343">
        <f t="shared" ref="Q48" si="42">M48/E48*100</f>
        <v>68.513067304155925</v>
      </c>
      <c r="R48" s="344">
        <f t="shared" ref="R48" si="43">N48/F48*100</f>
        <v>68.551921242848806</v>
      </c>
      <c r="S48" s="344">
        <f t="shared" ref="S48" si="44">O48/G48*100</f>
        <v>68.470346687855482</v>
      </c>
      <c r="T48" s="345">
        <f t="shared" ref="T48" si="45">P48/H48*100</f>
        <v>68.424852779953014</v>
      </c>
      <c r="U48" s="346">
        <f t="shared" ref="U48" si="46">M48/I48*100</f>
        <v>34.237897356348874</v>
      </c>
      <c r="V48" s="344">
        <f t="shared" ref="V48" si="47">N48/J48*100</f>
        <v>34.23790026502688</v>
      </c>
      <c r="W48" s="344">
        <f t="shared" ref="W48" si="48">O48/K48*100</f>
        <v>34.237893818930075</v>
      </c>
      <c r="X48" s="345">
        <f t="shared" ref="X48" si="49">P48/L48*100</f>
        <v>34.237897025978604</v>
      </c>
    </row>
    <row r="49" spans="1:24" s="38" customFormat="1" ht="37.5" x14ac:dyDescent="0.3">
      <c r="A49" s="108" t="s">
        <v>43</v>
      </c>
      <c r="B49" s="109"/>
      <c r="C49" s="110" t="s">
        <v>99</v>
      </c>
      <c r="D49" s="111" t="s">
        <v>3</v>
      </c>
      <c r="E49" s="112">
        <f t="shared" ref="E49:P49" si="50">E50</f>
        <v>4112200</v>
      </c>
      <c r="F49" s="113">
        <f t="shared" si="50"/>
        <v>4112200</v>
      </c>
      <c r="G49" s="113"/>
      <c r="H49" s="133">
        <f t="shared" si="50"/>
        <v>0</v>
      </c>
      <c r="I49" s="112">
        <f t="shared" si="50"/>
        <v>4535850</v>
      </c>
      <c r="J49" s="113">
        <f t="shared" si="50"/>
        <v>4112200</v>
      </c>
      <c r="K49" s="113"/>
      <c r="L49" s="133">
        <f t="shared" si="50"/>
        <v>423650</v>
      </c>
      <c r="M49" s="112">
        <f t="shared" si="50"/>
        <v>1375822.27</v>
      </c>
      <c r="N49" s="113">
        <f t="shared" si="50"/>
        <v>1375822.27</v>
      </c>
      <c r="O49" s="113"/>
      <c r="P49" s="114">
        <f t="shared" si="50"/>
        <v>0</v>
      </c>
      <c r="Q49" s="115">
        <f>Q50</f>
        <v>33.457085501677938</v>
      </c>
      <c r="R49" s="116">
        <f t="shared" ref="R49:T49" si="51">R50</f>
        <v>33.457085501677938</v>
      </c>
      <c r="S49" s="116">
        <f t="shared" si="51"/>
        <v>0</v>
      </c>
      <c r="T49" s="117">
        <f t="shared" si="51"/>
        <v>0</v>
      </c>
      <c r="U49" s="129">
        <f t="shared" si="3"/>
        <v>30.332181840228401</v>
      </c>
      <c r="V49" s="130">
        <f t="shared" si="3"/>
        <v>33.457085501677938</v>
      </c>
      <c r="W49" s="130"/>
      <c r="X49" s="131">
        <f t="shared" si="3"/>
        <v>0</v>
      </c>
    </row>
    <row r="50" spans="1:24" s="59" customFormat="1" ht="39" x14ac:dyDescent="0.35">
      <c r="A50" s="54" t="s">
        <v>50</v>
      </c>
      <c r="B50" s="157"/>
      <c r="C50" s="101" t="s">
        <v>130</v>
      </c>
      <c r="D50" s="67"/>
      <c r="E50" s="72">
        <f>E51+E52</f>
        <v>4112200</v>
      </c>
      <c r="F50" s="73">
        <f t="shared" ref="F50:H50" si="52">F51+F52</f>
        <v>4112200</v>
      </c>
      <c r="G50" s="73"/>
      <c r="H50" s="74">
        <f t="shared" si="52"/>
        <v>0</v>
      </c>
      <c r="I50" s="56">
        <f>I51+I52</f>
        <v>4535850</v>
      </c>
      <c r="J50" s="57">
        <f t="shared" ref="J50:L50" si="53">J51+J52</f>
        <v>4112200</v>
      </c>
      <c r="K50" s="57"/>
      <c r="L50" s="58">
        <f t="shared" si="53"/>
        <v>423650</v>
      </c>
      <c r="M50" s="56">
        <f>M51+M52</f>
        <v>1375822.27</v>
      </c>
      <c r="N50" s="57">
        <f t="shared" ref="N50:P50" si="54">N51+N52</f>
        <v>1375822.27</v>
      </c>
      <c r="O50" s="57"/>
      <c r="P50" s="65">
        <f t="shared" si="54"/>
        <v>0</v>
      </c>
      <c r="Q50" s="62">
        <f>M50/E50*100</f>
        <v>33.457085501677938</v>
      </c>
      <c r="R50" s="63">
        <f t="shared" ref="R50" si="55">N50/F50*100</f>
        <v>33.457085501677938</v>
      </c>
      <c r="S50" s="63"/>
      <c r="T50" s="64"/>
      <c r="U50" s="68">
        <f>M50/I50*100</f>
        <v>30.332181840228401</v>
      </c>
      <c r="V50" s="69">
        <f t="shared" si="3"/>
        <v>33.457085501677938</v>
      </c>
      <c r="W50" s="69"/>
      <c r="X50" s="70">
        <f t="shared" si="3"/>
        <v>0</v>
      </c>
    </row>
    <row r="51" spans="1:24" s="185" customFormat="1" ht="123.75" customHeight="1" x14ac:dyDescent="0.3">
      <c r="A51" s="347"/>
      <c r="B51" s="348" t="s">
        <v>148</v>
      </c>
      <c r="C51" s="349" t="s">
        <v>202</v>
      </c>
      <c r="D51" s="350"/>
      <c r="E51" s="162">
        <f t="shared" ref="E51:E52" si="56">F51+G51+H51</f>
        <v>4112200</v>
      </c>
      <c r="F51" s="163">
        <v>4112200</v>
      </c>
      <c r="G51" s="163"/>
      <c r="H51" s="269">
        <v>0</v>
      </c>
      <c r="I51" s="351">
        <f t="shared" ref="I51:I52" si="57">SUM(J51:L51)</f>
        <v>4112200</v>
      </c>
      <c r="J51" s="166">
        <v>4112200</v>
      </c>
      <c r="K51" s="166"/>
      <c r="L51" s="269"/>
      <c r="M51" s="162">
        <f t="shared" ref="M51:M52" si="58">N51+O51+P51</f>
        <v>1375822.27</v>
      </c>
      <c r="N51" s="351">
        <v>1375822.27</v>
      </c>
      <c r="O51" s="166"/>
      <c r="P51" s="167">
        <v>0</v>
      </c>
      <c r="Q51" s="168">
        <f>M51/E51*100</f>
        <v>33.457085501677938</v>
      </c>
      <c r="R51" s="169">
        <f>N51/F51*100</f>
        <v>33.457085501677938</v>
      </c>
      <c r="S51" s="169"/>
      <c r="T51" s="171">
        <v>0</v>
      </c>
      <c r="U51" s="168">
        <f t="shared" ref="U51" si="59">M51/I51*100</f>
        <v>33.457085501677938</v>
      </c>
      <c r="V51" s="169">
        <f t="shared" ref="V51" si="60">N51/J51*100</f>
        <v>33.457085501677938</v>
      </c>
      <c r="W51" s="169"/>
      <c r="X51" s="171"/>
    </row>
    <row r="52" spans="1:24" s="185" customFormat="1" ht="19.5" thickBot="1" x14ac:dyDescent="0.35">
      <c r="A52" s="333"/>
      <c r="B52" s="334" t="s">
        <v>201</v>
      </c>
      <c r="C52" s="352" t="s">
        <v>124</v>
      </c>
      <c r="D52" s="353"/>
      <c r="E52" s="162">
        <f t="shared" si="56"/>
        <v>0</v>
      </c>
      <c r="F52" s="354"/>
      <c r="G52" s="354"/>
      <c r="H52" s="342">
        <v>0</v>
      </c>
      <c r="I52" s="351">
        <f t="shared" si="57"/>
        <v>423650</v>
      </c>
      <c r="J52" s="355"/>
      <c r="K52" s="355"/>
      <c r="L52" s="342">
        <v>423650</v>
      </c>
      <c r="M52" s="162">
        <f t="shared" si="58"/>
        <v>0</v>
      </c>
      <c r="N52" s="356"/>
      <c r="O52" s="355"/>
      <c r="P52" s="355">
        <v>0</v>
      </c>
      <c r="Q52" s="343">
        <v>0</v>
      </c>
      <c r="R52" s="344"/>
      <c r="S52" s="344"/>
      <c r="T52" s="345">
        <v>0</v>
      </c>
      <c r="U52" s="327">
        <f>M52/I52*100</f>
        <v>0</v>
      </c>
      <c r="V52" s="328"/>
      <c r="W52" s="328"/>
      <c r="X52" s="329">
        <f>P52/L52*100</f>
        <v>0</v>
      </c>
    </row>
    <row r="53" spans="1:24" s="38" customFormat="1" ht="37.5" x14ac:dyDescent="0.3">
      <c r="A53" s="108" t="s">
        <v>44</v>
      </c>
      <c r="B53" s="109"/>
      <c r="C53" s="110" t="s">
        <v>100</v>
      </c>
      <c r="D53" s="147" t="s">
        <v>123</v>
      </c>
      <c r="E53" s="148">
        <f t="shared" ref="E53:P53" si="61">E54</f>
        <v>22794484</v>
      </c>
      <c r="F53" s="114">
        <f t="shared" si="61"/>
        <v>19916729</v>
      </c>
      <c r="G53" s="114"/>
      <c r="H53" s="133">
        <f t="shared" si="61"/>
        <v>2877755</v>
      </c>
      <c r="I53" s="148">
        <f t="shared" si="61"/>
        <v>56771752</v>
      </c>
      <c r="J53" s="114">
        <f t="shared" si="61"/>
        <v>50169704</v>
      </c>
      <c r="K53" s="114"/>
      <c r="L53" s="133">
        <f t="shared" si="61"/>
        <v>6602048</v>
      </c>
      <c r="M53" s="148">
        <f t="shared" si="61"/>
        <v>4014240.45</v>
      </c>
      <c r="N53" s="114">
        <f t="shared" si="61"/>
        <v>3323250</v>
      </c>
      <c r="O53" s="114"/>
      <c r="P53" s="114">
        <f t="shared" si="61"/>
        <v>690990.45</v>
      </c>
      <c r="Q53" s="115">
        <f t="shared" si="7"/>
        <v>17.610578287273359</v>
      </c>
      <c r="R53" s="116">
        <f t="shared" si="7"/>
        <v>16.685721837155086</v>
      </c>
      <c r="S53" s="116"/>
      <c r="T53" s="117">
        <f t="shared" ref="T53:T54" si="62">P53/H53*100</f>
        <v>24.011441210248961</v>
      </c>
      <c r="U53" s="126">
        <f t="shared" si="3"/>
        <v>7.0708412345632743</v>
      </c>
      <c r="V53" s="124">
        <f t="shared" si="3"/>
        <v>6.6240175544986277</v>
      </c>
      <c r="W53" s="124"/>
      <c r="X53" s="125">
        <f t="shared" si="3"/>
        <v>10.466304546710353</v>
      </c>
    </row>
    <row r="54" spans="1:24" s="59" customFormat="1" ht="39" x14ac:dyDescent="0.35">
      <c r="A54" s="66" t="s">
        <v>128</v>
      </c>
      <c r="B54" s="102"/>
      <c r="C54" s="100" t="s">
        <v>127</v>
      </c>
      <c r="D54" s="107"/>
      <c r="E54" s="75">
        <f>E55+E56+E57+E58</f>
        <v>22794484</v>
      </c>
      <c r="F54" s="65">
        <f t="shared" ref="F54:P54" si="63">F55+F56+F57+F58</f>
        <v>19916729</v>
      </c>
      <c r="G54" s="65"/>
      <c r="H54" s="58">
        <f t="shared" si="63"/>
        <v>2877755</v>
      </c>
      <c r="I54" s="75">
        <f t="shared" si="63"/>
        <v>56771752</v>
      </c>
      <c r="J54" s="65">
        <f t="shared" si="63"/>
        <v>50169704</v>
      </c>
      <c r="K54" s="65"/>
      <c r="L54" s="58">
        <f t="shared" si="63"/>
        <v>6602048</v>
      </c>
      <c r="M54" s="75">
        <f t="shared" si="63"/>
        <v>4014240.45</v>
      </c>
      <c r="N54" s="65">
        <f t="shared" si="63"/>
        <v>3323250</v>
      </c>
      <c r="O54" s="65"/>
      <c r="P54" s="65">
        <f t="shared" si="63"/>
        <v>690990.45</v>
      </c>
      <c r="Q54" s="68">
        <f t="shared" ref="Q54:Q56" si="64">M54/E54*100</f>
        <v>17.610578287273359</v>
      </c>
      <c r="R54" s="69">
        <f t="shared" ref="R54:R55" si="65">N54/F54*100</f>
        <v>16.685721837155086</v>
      </c>
      <c r="S54" s="69"/>
      <c r="T54" s="103">
        <f t="shared" si="62"/>
        <v>24.011441210248961</v>
      </c>
      <c r="U54" s="76">
        <f t="shared" ref="U54" si="66">M54/I54*100</f>
        <v>7.0708412345632743</v>
      </c>
      <c r="V54" s="63">
        <f t="shared" ref="V54" si="67">N54/J54*100</f>
        <v>6.6240175544986277</v>
      </c>
      <c r="W54" s="63"/>
      <c r="X54" s="64">
        <f t="shared" ref="X54" si="68">P54/L54*100</f>
        <v>10.466304546710353</v>
      </c>
    </row>
    <row r="55" spans="1:24" s="185" customFormat="1" ht="57" customHeight="1" x14ac:dyDescent="0.3">
      <c r="A55" s="158"/>
      <c r="B55" s="348" t="s">
        <v>151</v>
      </c>
      <c r="C55" s="160" t="s">
        <v>183</v>
      </c>
      <c r="D55" s="357"/>
      <c r="E55" s="162">
        <f>SUM(F55:H55)</f>
        <v>16308000</v>
      </c>
      <c r="F55" s="163">
        <v>16308000</v>
      </c>
      <c r="G55" s="163"/>
      <c r="H55" s="164">
        <v>0</v>
      </c>
      <c r="I55" s="165">
        <f>SUM(J55:L55)</f>
        <v>26124400</v>
      </c>
      <c r="J55" s="166">
        <v>26124400</v>
      </c>
      <c r="K55" s="166"/>
      <c r="L55" s="269">
        <v>0</v>
      </c>
      <c r="M55" s="165">
        <f>SUM(N55:P55)</f>
        <v>0</v>
      </c>
      <c r="N55" s="166">
        <v>0</v>
      </c>
      <c r="O55" s="166"/>
      <c r="P55" s="167">
        <v>0</v>
      </c>
      <c r="Q55" s="168">
        <f t="shared" si="64"/>
        <v>0</v>
      </c>
      <c r="R55" s="169">
        <f t="shared" si="65"/>
        <v>0</v>
      </c>
      <c r="S55" s="169"/>
      <c r="T55" s="171"/>
      <c r="U55" s="358">
        <f t="shared" si="3"/>
        <v>0</v>
      </c>
      <c r="V55" s="169">
        <f t="shared" si="3"/>
        <v>0</v>
      </c>
      <c r="W55" s="169"/>
      <c r="X55" s="171"/>
    </row>
    <row r="56" spans="1:24" s="185" customFormat="1" ht="18.75" customHeight="1" x14ac:dyDescent="0.3">
      <c r="A56" s="333"/>
      <c r="B56" s="348" t="s">
        <v>149</v>
      </c>
      <c r="C56" s="359" t="s">
        <v>120</v>
      </c>
      <c r="D56" s="357"/>
      <c r="E56" s="162">
        <f t="shared" ref="E56:E58" si="69">SUM(F56:H56)</f>
        <v>2877755</v>
      </c>
      <c r="F56" s="163">
        <v>0</v>
      </c>
      <c r="G56" s="163"/>
      <c r="H56" s="164">
        <v>2877755</v>
      </c>
      <c r="I56" s="165">
        <f t="shared" ref="I56:I58" si="70">SUM(J56:L56)</f>
        <v>6602048</v>
      </c>
      <c r="J56" s="166">
        <v>0</v>
      </c>
      <c r="K56" s="166"/>
      <c r="L56" s="269">
        <v>6602048</v>
      </c>
      <c r="M56" s="165">
        <f>SUM(N56:P56)</f>
        <v>690990.45</v>
      </c>
      <c r="N56" s="166">
        <v>0</v>
      </c>
      <c r="O56" s="166"/>
      <c r="P56" s="167">
        <v>690990.45</v>
      </c>
      <c r="Q56" s="168">
        <f t="shared" si="64"/>
        <v>24.011441210248961</v>
      </c>
      <c r="R56" s="169"/>
      <c r="S56" s="169"/>
      <c r="T56" s="345">
        <f t="shared" ref="T56" si="71">P56/H56*100</f>
        <v>24.011441210248961</v>
      </c>
      <c r="U56" s="358">
        <f t="shared" si="3"/>
        <v>10.466304546710353</v>
      </c>
      <c r="V56" s="169"/>
      <c r="W56" s="169"/>
      <c r="X56" s="171">
        <f t="shared" si="3"/>
        <v>10.466304546710353</v>
      </c>
    </row>
    <row r="57" spans="1:24" s="185" customFormat="1" ht="82.5" customHeight="1" x14ac:dyDescent="0.3">
      <c r="A57" s="333"/>
      <c r="B57" s="360" t="s">
        <v>150</v>
      </c>
      <c r="C57" s="361" t="s">
        <v>121</v>
      </c>
      <c r="D57" s="357"/>
      <c r="E57" s="162">
        <f t="shared" si="69"/>
        <v>2706544</v>
      </c>
      <c r="F57" s="362">
        <v>2706544</v>
      </c>
      <c r="G57" s="362"/>
      <c r="H57" s="363">
        <v>0</v>
      </c>
      <c r="I57" s="165">
        <f t="shared" si="70"/>
        <v>18033953</v>
      </c>
      <c r="J57" s="364">
        <v>18033953</v>
      </c>
      <c r="K57" s="364"/>
      <c r="L57" s="365">
        <v>0</v>
      </c>
      <c r="M57" s="165">
        <f>SUM(N57:P57)</f>
        <v>2492437.5</v>
      </c>
      <c r="N57" s="364">
        <v>2492437.5</v>
      </c>
      <c r="O57" s="364"/>
      <c r="P57" s="366">
        <v>0</v>
      </c>
      <c r="Q57" s="168">
        <f>M57/E57*100</f>
        <v>92.089302815694111</v>
      </c>
      <c r="R57" s="169">
        <f>N57/F57*100</f>
        <v>92.089302815694111</v>
      </c>
      <c r="S57" s="169"/>
      <c r="T57" s="171"/>
      <c r="U57" s="367">
        <f>M57/I57*100</f>
        <v>13.820805122426568</v>
      </c>
      <c r="V57" s="273">
        <f t="shared" si="3"/>
        <v>13.820805122426568</v>
      </c>
      <c r="W57" s="273"/>
      <c r="X57" s="274"/>
    </row>
    <row r="58" spans="1:24" s="185" customFormat="1" ht="38.25" customHeight="1" thickBot="1" x14ac:dyDescent="0.35">
      <c r="A58" s="333"/>
      <c r="B58" s="321" t="s">
        <v>152</v>
      </c>
      <c r="C58" s="335" t="s">
        <v>122</v>
      </c>
      <c r="D58" s="368"/>
      <c r="E58" s="280">
        <f t="shared" si="69"/>
        <v>902185</v>
      </c>
      <c r="F58" s="338">
        <v>902185</v>
      </c>
      <c r="G58" s="338"/>
      <c r="H58" s="339">
        <v>0</v>
      </c>
      <c r="I58" s="369">
        <f t="shared" si="70"/>
        <v>6011351</v>
      </c>
      <c r="J58" s="341">
        <v>6011351</v>
      </c>
      <c r="K58" s="341"/>
      <c r="L58" s="342">
        <v>0</v>
      </c>
      <c r="M58" s="340">
        <f>SUM(N58:P58)</f>
        <v>830812.5</v>
      </c>
      <c r="N58" s="341">
        <v>830812.5</v>
      </c>
      <c r="O58" s="341"/>
      <c r="P58" s="355">
        <v>0</v>
      </c>
      <c r="Q58" s="281">
        <f>M58/E58*100</f>
        <v>92.088928545697385</v>
      </c>
      <c r="R58" s="270">
        <f>N58/F58*100</f>
        <v>92.088928545697385</v>
      </c>
      <c r="S58" s="270"/>
      <c r="T58" s="282"/>
      <c r="U58" s="367">
        <f>M58/I58*100</f>
        <v>13.820728485160824</v>
      </c>
      <c r="V58" s="344">
        <f t="shared" si="3"/>
        <v>13.820728485160824</v>
      </c>
      <c r="W58" s="344"/>
      <c r="X58" s="345"/>
    </row>
    <row r="59" spans="1:24" s="38" customFormat="1" x14ac:dyDescent="0.3">
      <c r="A59" s="108" t="s">
        <v>45</v>
      </c>
      <c r="B59" s="149"/>
      <c r="C59" s="110" t="s">
        <v>23</v>
      </c>
      <c r="D59" s="111"/>
      <c r="E59" s="148">
        <f>E60+E66</f>
        <v>34042288</v>
      </c>
      <c r="F59" s="114">
        <f t="shared" ref="F59:H59" si="72">F60+F66</f>
        <v>1547000</v>
      </c>
      <c r="G59" s="114"/>
      <c r="H59" s="133">
        <f t="shared" si="72"/>
        <v>32495288</v>
      </c>
      <c r="I59" s="148">
        <f>I60+I66</f>
        <v>67689910</v>
      </c>
      <c r="J59" s="114">
        <f t="shared" ref="J59" si="73">J60+J66</f>
        <v>4660300</v>
      </c>
      <c r="K59" s="114"/>
      <c r="L59" s="133">
        <f t="shared" ref="L59" si="74">L60+L66</f>
        <v>63029610</v>
      </c>
      <c r="M59" s="148">
        <f>M60+M66</f>
        <v>19229798.43</v>
      </c>
      <c r="N59" s="114">
        <f t="shared" ref="N59" si="75">N60+N66</f>
        <v>1078142.8600000001</v>
      </c>
      <c r="O59" s="114"/>
      <c r="P59" s="133">
        <f t="shared" ref="P59" si="76">P60+P66</f>
        <v>18151655.57</v>
      </c>
      <c r="Q59" s="115">
        <f t="shared" ref="Q59" si="77">M59/E59*100</f>
        <v>56.487972929434115</v>
      </c>
      <c r="R59" s="116">
        <f t="shared" ref="R59" si="78">N59/F59*100</f>
        <v>69.692492566257286</v>
      </c>
      <c r="S59" s="116"/>
      <c r="T59" s="117">
        <f t="shared" ref="T59" si="79">P59/H59*100</f>
        <v>55.859346653582506</v>
      </c>
      <c r="U59" s="127">
        <f t="shared" ref="U59" si="80">Q59/I59*100</f>
        <v>8.3451097703386097E-5</v>
      </c>
      <c r="V59" s="116">
        <f t="shared" ref="V59" si="81">R59/J59*100</f>
        <v>1.4954507771228738E-3</v>
      </c>
      <c r="W59" s="116"/>
      <c r="X59" s="117">
        <f t="shared" ref="X59" si="82">T59/L59*100</f>
        <v>8.8623976339981337E-5</v>
      </c>
    </row>
    <row r="60" spans="1:24" s="59" customFormat="1" ht="39" x14ac:dyDescent="0.35">
      <c r="A60" s="66" t="s">
        <v>46</v>
      </c>
      <c r="B60" s="77"/>
      <c r="C60" s="100" t="s">
        <v>127</v>
      </c>
      <c r="D60" s="150" t="s">
        <v>3</v>
      </c>
      <c r="E60" s="135">
        <f>F60+G60+H60</f>
        <v>34008288</v>
      </c>
      <c r="F60" s="136">
        <f>F61+F62+F63+F64+F65</f>
        <v>1547000</v>
      </c>
      <c r="G60" s="136"/>
      <c r="H60" s="136">
        <f t="shared" ref="H60" si="83">H61+H62+H63+H64+H65</f>
        <v>32461288</v>
      </c>
      <c r="I60" s="135">
        <f>J60+K60+L60</f>
        <v>67621910</v>
      </c>
      <c r="J60" s="136">
        <f>J61+J62+J63+J64+J65</f>
        <v>4660300</v>
      </c>
      <c r="K60" s="136"/>
      <c r="L60" s="136">
        <f t="shared" ref="L60" si="84">L61+L62+L63+L64+L65</f>
        <v>62961610</v>
      </c>
      <c r="M60" s="135">
        <f>N60+O60+P60</f>
        <v>19199798.43</v>
      </c>
      <c r="N60" s="136">
        <f>N61+N62+N63+N64+N65</f>
        <v>1078142.8600000001</v>
      </c>
      <c r="O60" s="136"/>
      <c r="P60" s="136">
        <f t="shared" ref="P60" si="85">P61+P62+P63+P64+P65</f>
        <v>18121655.57</v>
      </c>
      <c r="Q60" s="62">
        <f t="shared" si="7"/>
        <v>56.456233345236321</v>
      </c>
      <c r="R60" s="63">
        <f t="shared" si="7"/>
        <v>69.692492566257286</v>
      </c>
      <c r="S60" s="63"/>
      <c r="T60" s="64">
        <f t="shared" si="32"/>
        <v>55.825436039383277</v>
      </c>
      <c r="U60" s="62">
        <f>M60/I60*100</f>
        <v>28.392866202684896</v>
      </c>
      <c r="V60" s="63">
        <f t="shared" ref="V60:X60" si="86">N60/J60*100</f>
        <v>23.134623522090855</v>
      </c>
      <c r="W60" s="63"/>
      <c r="X60" s="64">
        <f t="shared" si="86"/>
        <v>28.782071440041001</v>
      </c>
    </row>
    <row r="61" spans="1:24" s="185" customFormat="1" ht="38.25" customHeight="1" x14ac:dyDescent="0.3">
      <c r="A61" s="277"/>
      <c r="B61" s="370" t="s">
        <v>153</v>
      </c>
      <c r="C61" s="371" t="s">
        <v>19</v>
      </c>
      <c r="D61" s="372"/>
      <c r="E61" s="162">
        <f t="shared" ref="E61:E65" si="87">F61+G61+H61</f>
        <v>21482129</v>
      </c>
      <c r="F61" s="163">
        <v>0</v>
      </c>
      <c r="G61" s="163"/>
      <c r="H61" s="269">
        <v>21482129</v>
      </c>
      <c r="I61" s="373">
        <f>SUM(J61:L61)</f>
        <v>43772551</v>
      </c>
      <c r="J61" s="271">
        <v>0</v>
      </c>
      <c r="K61" s="271"/>
      <c r="L61" s="170">
        <v>43772551</v>
      </c>
      <c r="M61" s="162">
        <f t="shared" ref="M61:M65" si="88">N61+O61+P61</f>
        <v>12375883.289999999</v>
      </c>
      <c r="N61" s="373">
        <v>0</v>
      </c>
      <c r="O61" s="271"/>
      <c r="P61" s="374">
        <v>12375883.289999999</v>
      </c>
      <c r="Q61" s="168">
        <f t="shared" ref="Q61:Q65" si="89">M61/E61*100</f>
        <v>57.610133939704014</v>
      </c>
      <c r="R61" s="169"/>
      <c r="S61" s="169"/>
      <c r="T61" s="171">
        <f t="shared" ref="T61:T67" si="90">P61/H61*100</f>
        <v>57.610133939704014</v>
      </c>
      <c r="U61" s="168">
        <f t="shared" ref="U61:U67" si="91">M61/I61*100</f>
        <v>28.273159793679831</v>
      </c>
      <c r="V61" s="169"/>
      <c r="W61" s="169"/>
      <c r="X61" s="171">
        <f t="shared" ref="X61:X67" si="92">P61/L61*100</f>
        <v>28.273159793679831</v>
      </c>
    </row>
    <row r="62" spans="1:24" s="185" customFormat="1" ht="21" customHeight="1" x14ac:dyDescent="0.3">
      <c r="A62" s="277"/>
      <c r="B62" s="370" t="s">
        <v>154</v>
      </c>
      <c r="C62" s="371" t="s">
        <v>124</v>
      </c>
      <c r="D62" s="372"/>
      <c r="E62" s="162">
        <f t="shared" si="87"/>
        <v>1562559</v>
      </c>
      <c r="F62" s="163">
        <v>0</v>
      </c>
      <c r="G62" s="163"/>
      <c r="H62" s="269">
        <v>1562559</v>
      </c>
      <c r="I62" s="373">
        <f t="shared" ref="I62:I65" si="93">SUM(J62:L62)</f>
        <v>1708959</v>
      </c>
      <c r="J62" s="271">
        <v>0</v>
      </c>
      <c r="K62" s="271"/>
      <c r="L62" s="170">
        <v>1708959</v>
      </c>
      <c r="M62" s="162">
        <f t="shared" si="88"/>
        <v>866459.29</v>
      </c>
      <c r="N62" s="373">
        <v>0</v>
      </c>
      <c r="O62" s="271"/>
      <c r="P62" s="374">
        <v>866459.29</v>
      </c>
      <c r="Q62" s="168">
        <f t="shared" si="89"/>
        <v>55.451300718884852</v>
      </c>
      <c r="R62" s="169"/>
      <c r="S62" s="169"/>
      <c r="T62" s="171">
        <f t="shared" si="90"/>
        <v>55.451300718884852</v>
      </c>
      <c r="U62" s="168">
        <f t="shared" si="91"/>
        <v>50.700999263294207</v>
      </c>
      <c r="V62" s="169"/>
      <c r="W62" s="169"/>
      <c r="X62" s="171">
        <f t="shared" si="92"/>
        <v>50.700999263294207</v>
      </c>
    </row>
    <row r="63" spans="1:24" s="185" customFormat="1" ht="56.25" x14ac:dyDescent="0.3">
      <c r="A63" s="277"/>
      <c r="B63" s="370" t="s">
        <v>156</v>
      </c>
      <c r="C63" s="371" t="s">
        <v>125</v>
      </c>
      <c r="D63" s="372"/>
      <c r="E63" s="162">
        <f t="shared" si="87"/>
        <v>137000</v>
      </c>
      <c r="F63" s="166">
        <v>137000</v>
      </c>
      <c r="G63" s="163"/>
      <c r="H63" s="269">
        <v>0</v>
      </c>
      <c r="I63" s="373">
        <f t="shared" si="93"/>
        <v>137000</v>
      </c>
      <c r="J63" s="169">
        <v>137000</v>
      </c>
      <c r="K63" s="271"/>
      <c r="L63" s="170">
        <v>0</v>
      </c>
      <c r="M63" s="162">
        <f t="shared" si="88"/>
        <v>0</v>
      </c>
      <c r="N63" s="373">
        <v>0</v>
      </c>
      <c r="O63" s="271"/>
      <c r="P63" s="374"/>
      <c r="Q63" s="168">
        <v>0</v>
      </c>
      <c r="R63" s="169">
        <v>0</v>
      </c>
      <c r="S63" s="169"/>
      <c r="T63" s="171"/>
      <c r="U63" s="168">
        <f t="shared" si="91"/>
        <v>0</v>
      </c>
      <c r="V63" s="169">
        <f t="shared" ref="V63:V64" si="94">N63/J63*100</f>
        <v>0</v>
      </c>
      <c r="W63" s="169"/>
      <c r="X63" s="171"/>
    </row>
    <row r="64" spans="1:24" s="185" customFormat="1" ht="40.5" customHeight="1" x14ac:dyDescent="0.3">
      <c r="A64" s="277"/>
      <c r="B64" s="370" t="s">
        <v>155</v>
      </c>
      <c r="C64" s="371" t="s">
        <v>184</v>
      </c>
      <c r="D64" s="372"/>
      <c r="E64" s="162">
        <f t="shared" si="87"/>
        <v>1410000</v>
      </c>
      <c r="F64" s="166">
        <v>1410000</v>
      </c>
      <c r="G64" s="163"/>
      <c r="H64" s="269">
        <v>0</v>
      </c>
      <c r="I64" s="373">
        <f t="shared" si="93"/>
        <v>4523300</v>
      </c>
      <c r="J64" s="169">
        <v>4523300</v>
      </c>
      <c r="K64" s="271"/>
      <c r="L64" s="170">
        <v>0</v>
      </c>
      <c r="M64" s="162">
        <f t="shared" si="88"/>
        <v>1078142.8600000001</v>
      </c>
      <c r="N64" s="373">
        <v>1078142.8600000001</v>
      </c>
      <c r="O64" s="271"/>
      <c r="P64" s="374"/>
      <c r="Q64" s="168">
        <f t="shared" si="89"/>
        <v>76.464032624113486</v>
      </c>
      <c r="R64" s="169">
        <f t="shared" ref="R64" si="95">N64/F64*100</f>
        <v>76.464032624113486</v>
      </c>
      <c r="S64" s="169"/>
      <c r="T64" s="171"/>
      <c r="U64" s="168">
        <f t="shared" si="91"/>
        <v>23.83531625140937</v>
      </c>
      <c r="V64" s="169">
        <f t="shared" si="94"/>
        <v>23.83531625140937</v>
      </c>
      <c r="W64" s="169"/>
      <c r="X64" s="171"/>
    </row>
    <row r="65" spans="1:24" s="185" customFormat="1" ht="22.5" customHeight="1" x14ac:dyDescent="0.3">
      <c r="A65" s="158"/>
      <c r="B65" s="267" t="s">
        <v>157</v>
      </c>
      <c r="C65" s="371" t="s">
        <v>126</v>
      </c>
      <c r="D65" s="375"/>
      <c r="E65" s="162">
        <f t="shared" si="87"/>
        <v>9416600</v>
      </c>
      <c r="F65" s="163">
        <v>0</v>
      </c>
      <c r="G65" s="163"/>
      <c r="H65" s="269">
        <v>9416600</v>
      </c>
      <c r="I65" s="351">
        <f t="shared" si="93"/>
        <v>17480100</v>
      </c>
      <c r="J65" s="166">
        <v>0</v>
      </c>
      <c r="K65" s="166"/>
      <c r="L65" s="170">
        <v>17480100</v>
      </c>
      <c r="M65" s="162">
        <f t="shared" si="88"/>
        <v>4879312.99</v>
      </c>
      <c r="N65" s="351">
        <v>0</v>
      </c>
      <c r="O65" s="166"/>
      <c r="P65" s="167">
        <v>4879312.99</v>
      </c>
      <c r="Q65" s="168">
        <f t="shared" si="89"/>
        <v>51.816080007646072</v>
      </c>
      <c r="R65" s="169"/>
      <c r="S65" s="169"/>
      <c r="T65" s="171">
        <f t="shared" si="90"/>
        <v>51.816080007646072</v>
      </c>
      <c r="U65" s="168">
        <f t="shared" si="91"/>
        <v>27.913530185754087</v>
      </c>
      <c r="V65" s="169"/>
      <c r="W65" s="169"/>
      <c r="X65" s="171">
        <f t="shared" si="92"/>
        <v>27.913530185754087</v>
      </c>
    </row>
    <row r="66" spans="1:24" s="59" customFormat="1" ht="78" customHeight="1" x14ac:dyDescent="0.35">
      <c r="A66" s="66" t="s">
        <v>94</v>
      </c>
      <c r="B66" s="77"/>
      <c r="C66" s="100" t="s">
        <v>112</v>
      </c>
      <c r="D66" s="150" t="s">
        <v>3</v>
      </c>
      <c r="E66" s="135">
        <f>E67</f>
        <v>34000</v>
      </c>
      <c r="F66" s="136"/>
      <c r="G66" s="136"/>
      <c r="H66" s="137">
        <f t="shared" ref="H66" si="96">H67</f>
        <v>34000</v>
      </c>
      <c r="I66" s="135">
        <f>I67</f>
        <v>68000</v>
      </c>
      <c r="J66" s="136"/>
      <c r="K66" s="136"/>
      <c r="L66" s="151">
        <f t="shared" ref="L66" si="97">L67</f>
        <v>68000</v>
      </c>
      <c r="M66" s="135">
        <f>M67</f>
        <v>30000</v>
      </c>
      <c r="N66" s="136"/>
      <c r="O66" s="136"/>
      <c r="P66" s="137">
        <f t="shared" ref="P66" si="98">P67</f>
        <v>30000</v>
      </c>
      <c r="Q66" s="62">
        <f t="shared" ref="Q66:Q67" si="99">M66/E66*100</f>
        <v>88.235294117647058</v>
      </c>
      <c r="R66" s="63"/>
      <c r="S66" s="63"/>
      <c r="T66" s="70">
        <f t="shared" si="90"/>
        <v>88.235294117647058</v>
      </c>
      <c r="U66" s="76">
        <f t="shared" si="91"/>
        <v>44.117647058823529</v>
      </c>
      <c r="V66" s="63"/>
      <c r="W66" s="63"/>
      <c r="X66" s="64">
        <f t="shared" si="92"/>
        <v>44.117647058823529</v>
      </c>
    </row>
    <row r="67" spans="1:24" s="185" customFormat="1" ht="18.75" customHeight="1" thickBot="1" x14ac:dyDescent="0.35">
      <c r="A67" s="320"/>
      <c r="B67" s="376" t="s">
        <v>161</v>
      </c>
      <c r="C67" s="377" t="s">
        <v>124</v>
      </c>
      <c r="D67" s="378"/>
      <c r="E67" s="208">
        <f t="shared" ref="E67" si="100">F67+G67+H67</f>
        <v>34000</v>
      </c>
      <c r="F67" s="325"/>
      <c r="G67" s="325"/>
      <c r="H67" s="379">
        <v>34000</v>
      </c>
      <c r="I67" s="380">
        <f t="shared" ref="I67" si="101">SUM(J67:L67)</f>
        <v>68000</v>
      </c>
      <c r="J67" s="381"/>
      <c r="K67" s="381"/>
      <c r="L67" s="382">
        <v>68000</v>
      </c>
      <c r="M67" s="310">
        <f t="shared" ref="M67" si="102">SUM(N67:P67)</f>
        <v>30000</v>
      </c>
      <c r="N67" s="381"/>
      <c r="O67" s="381"/>
      <c r="P67" s="329">
        <v>30000</v>
      </c>
      <c r="Q67" s="214">
        <f t="shared" si="99"/>
        <v>88.235294117647058</v>
      </c>
      <c r="R67" s="215"/>
      <c r="S67" s="215"/>
      <c r="T67" s="171">
        <f t="shared" si="90"/>
        <v>88.235294117647058</v>
      </c>
      <c r="U67" s="367">
        <f t="shared" si="91"/>
        <v>44.117647058823529</v>
      </c>
      <c r="V67" s="273"/>
      <c r="W67" s="273"/>
      <c r="X67" s="274">
        <f t="shared" si="92"/>
        <v>44.117647058823529</v>
      </c>
    </row>
    <row r="68" spans="1:24" s="38" customFormat="1" ht="37.5" x14ac:dyDescent="0.3">
      <c r="A68" s="108" t="s">
        <v>47</v>
      </c>
      <c r="B68" s="149"/>
      <c r="C68" s="110" t="s">
        <v>101</v>
      </c>
      <c r="D68" s="152"/>
      <c r="E68" s="112">
        <f>E69+E71</f>
        <v>71149943</v>
      </c>
      <c r="F68" s="113"/>
      <c r="G68" s="113"/>
      <c r="H68" s="133">
        <f t="shared" ref="H68:L68" si="103">H69+H71</f>
        <v>71149943</v>
      </c>
      <c r="I68" s="112">
        <f t="shared" si="103"/>
        <v>129988908</v>
      </c>
      <c r="J68" s="113"/>
      <c r="K68" s="113"/>
      <c r="L68" s="133">
        <f t="shared" si="103"/>
        <v>129988908</v>
      </c>
      <c r="M68" s="112">
        <f>M69+M71</f>
        <v>46374082.959999993</v>
      </c>
      <c r="N68" s="113"/>
      <c r="O68" s="113"/>
      <c r="P68" s="133">
        <f t="shared" ref="P68" si="104">P69+P71</f>
        <v>46374082.959999993</v>
      </c>
      <c r="Q68" s="115">
        <f t="shared" si="7"/>
        <v>65.177962208627477</v>
      </c>
      <c r="R68" s="116"/>
      <c r="S68" s="116"/>
      <c r="T68" s="117">
        <f t="shared" si="32"/>
        <v>65.177962208627477</v>
      </c>
      <c r="U68" s="115">
        <f t="shared" si="3"/>
        <v>35.675415443908484</v>
      </c>
      <c r="V68" s="116"/>
      <c r="W68" s="116"/>
      <c r="X68" s="117">
        <f t="shared" si="3"/>
        <v>35.675415443908484</v>
      </c>
    </row>
    <row r="69" spans="1:24" s="59" customFormat="1" ht="58.5" x14ac:dyDescent="0.35">
      <c r="A69" s="54" t="s">
        <v>48</v>
      </c>
      <c r="B69" s="78"/>
      <c r="C69" s="101" t="s">
        <v>131</v>
      </c>
      <c r="D69" s="71" t="s">
        <v>3</v>
      </c>
      <c r="E69" s="72">
        <f>SUM(F69:H69)</f>
        <v>29466003</v>
      </c>
      <c r="F69" s="73"/>
      <c r="G69" s="73"/>
      <c r="H69" s="74">
        <f>H70</f>
        <v>29466003</v>
      </c>
      <c r="I69" s="56">
        <f>SUM(J69:L69)</f>
        <v>58997985</v>
      </c>
      <c r="J69" s="57"/>
      <c r="K69" s="57"/>
      <c r="L69" s="58">
        <f>L70</f>
        <v>58997985</v>
      </c>
      <c r="M69" s="56">
        <f>N69+P69</f>
        <v>20208256.559999999</v>
      </c>
      <c r="N69" s="57"/>
      <c r="O69" s="57"/>
      <c r="P69" s="58">
        <f>P70</f>
        <v>20208256.559999999</v>
      </c>
      <c r="Q69" s="68">
        <f t="shared" si="7"/>
        <v>68.58160083673377</v>
      </c>
      <c r="R69" s="69"/>
      <c r="S69" s="69"/>
      <c r="T69" s="70">
        <f t="shared" si="32"/>
        <v>68.58160083673377</v>
      </c>
      <c r="U69" s="68">
        <f t="shared" si="3"/>
        <v>34.252452113406925</v>
      </c>
      <c r="V69" s="69"/>
      <c r="W69" s="69"/>
      <c r="X69" s="70">
        <f t="shared" si="3"/>
        <v>34.252452113406925</v>
      </c>
    </row>
    <row r="70" spans="1:24" s="172" customFormat="1" ht="41.25" customHeight="1" x14ac:dyDescent="0.3">
      <c r="A70" s="277"/>
      <c r="B70" s="370" t="s">
        <v>158</v>
      </c>
      <c r="C70" s="383" t="s">
        <v>22</v>
      </c>
      <c r="D70" s="279"/>
      <c r="E70" s="162">
        <f>SUM(F70:H70)</f>
        <v>29466003</v>
      </c>
      <c r="F70" s="163"/>
      <c r="G70" s="163"/>
      <c r="H70" s="164">
        <v>29466003</v>
      </c>
      <c r="I70" s="165">
        <f>SUM(J70:L70)</f>
        <v>58997985</v>
      </c>
      <c r="J70" s="166"/>
      <c r="K70" s="166"/>
      <c r="L70" s="269">
        <v>58997985</v>
      </c>
      <c r="M70" s="165">
        <f>N70+P70</f>
        <v>20208256.559999999</v>
      </c>
      <c r="N70" s="166"/>
      <c r="O70" s="166"/>
      <c r="P70" s="269">
        <v>20208256.559999999</v>
      </c>
      <c r="Q70" s="168">
        <f t="shared" ref="Q70" si="105">M70/E70*100</f>
        <v>68.58160083673377</v>
      </c>
      <c r="R70" s="169"/>
      <c r="S70" s="169"/>
      <c r="T70" s="171">
        <f t="shared" ref="T70" si="106">P70/H70*100</f>
        <v>68.58160083673377</v>
      </c>
      <c r="U70" s="168">
        <f t="shared" ref="U70:U72" si="107">M70/I70*100</f>
        <v>34.252452113406925</v>
      </c>
      <c r="V70" s="169"/>
      <c r="W70" s="169"/>
      <c r="X70" s="171">
        <f t="shared" ref="X70:X72" si="108">P70/L70*100</f>
        <v>34.252452113406925</v>
      </c>
    </row>
    <row r="71" spans="1:24" s="198" customFormat="1" ht="39" x14ac:dyDescent="0.35">
      <c r="A71" s="186" t="s">
        <v>74</v>
      </c>
      <c r="B71" s="384"/>
      <c r="C71" s="188" t="s">
        <v>132</v>
      </c>
      <c r="D71" s="189" t="s">
        <v>3</v>
      </c>
      <c r="E71" s="190">
        <f>SUM(F71:H71)</f>
        <v>41683940</v>
      </c>
      <c r="F71" s="191"/>
      <c r="G71" s="191"/>
      <c r="H71" s="192">
        <f>H72</f>
        <v>41683940</v>
      </c>
      <c r="I71" s="385">
        <f>SUM(J71:L71)</f>
        <v>70990923</v>
      </c>
      <c r="J71" s="386"/>
      <c r="K71" s="386"/>
      <c r="L71" s="387">
        <f>L72</f>
        <v>70990923</v>
      </c>
      <c r="M71" s="385">
        <f>M72</f>
        <v>26165826.399999999</v>
      </c>
      <c r="N71" s="386"/>
      <c r="O71" s="386"/>
      <c r="P71" s="387">
        <f>P72</f>
        <v>26165826.399999999</v>
      </c>
      <c r="Q71" s="194">
        <f t="shared" si="7"/>
        <v>62.771960616007028</v>
      </c>
      <c r="R71" s="195"/>
      <c r="S71" s="195"/>
      <c r="T71" s="197">
        <f t="shared" si="32"/>
        <v>62.771960616007028</v>
      </c>
      <c r="U71" s="194">
        <f t="shared" si="107"/>
        <v>36.857988731883367</v>
      </c>
      <c r="V71" s="195"/>
      <c r="W71" s="195"/>
      <c r="X71" s="197">
        <f t="shared" si="108"/>
        <v>36.857988731883367</v>
      </c>
    </row>
    <row r="72" spans="1:24" s="172" customFormat="1" ht="39" customHeight="1" thickBot="1" x14ac:dyDescent="0.35">
      <c r="A72" s="320"/>
      <c r="B72" s="376" t="s">
        <v>159</v>
      </c>
      <c r="C72" s="322" t="s">
        <v>19</v>
      </c>
      <c r="D72" s="388"/>
      <c r="E72" s="208">
        <f>SUM(F72:H72)</f>
        <v>41683940</v>
      </c>
      <c r="F72" s="209"/>
      <c r="G72" s="209"/>
      <c r="H72" s="309">
        <v>41683940</v>
      </c>
      <c r="I72" s="310">
        <f>SUM(J72:L72)</f>
        <v>70990923</v>
      </c>
      <c r="J72" s="211"/>
      <c r="K72" s="211"/>
      <c r="L72" s="311">
        <v>70990923</v>
      </c>
      <c r="M72" s="310">
        <f>N72+P72</f>
        <v>26165826.399999999</v>
      </c>
      <c r="N72" s="211"/>
      <c r="O72" s="211"/>
      <c r="P72" s="311">
        <v>26165826.399999999</v>
      </c>
      <c r="Q72" s="214">
        <f t="shared" ref="Q72" si="109">M72/E72*100</f>
        <v>62.771960616007028</v>
      </c>
      <c r="R72" s="215"/>
      <c r="S72" s="215"/>
      <c r="T72" s="217">
        <f t="shared" ref="T72" si="110">P72/H72*100</f>
        <v>62.771960616007028</v>
      </c>
      <c r="U72" s="214">
        <f t="shared" si="107"/>
        <v>36.857988731883367</v>
      </c>
      <c r="V72" s="215"/>
      <c r="W72" s="215"/>
      <c r="X72" s="217">
        <f t="shared" si="108"/>
        <v>36.857988731883367</v>
      </c>
    </row>
    <row r="73" spans="1:24" s="38" customFormat="1" ht="37.5" x14ac:dyDescent="0.3">
      <c r="A73" s="118" t="s">
        <v>107</v>
      </c>
      <c r="B73" s="153"/>
      <c r="C73" s="154" t="s">
        <v>105</v>
      </c>
      <c r="D73" s="119"/>
      <c r="E73" s="120">
        <f t="shared" ref="E73:P73" si="111">E74</f>
        <v>30000</v>
      </c>
      <c r="F73" s="121"/>
      <c r="G73" s="121"/>
      <c r="H73" s="122">
        <f t="shared" si="111"/>
        <v>30000</v>
      </c>
      <c r="I73" s="120">
        <f t="shared" si="111"/>
        <v>55000</v>
      </c>
      <c r="J73" s="121"/>
      <c r="K73" s="121"/>
      <c r="L73" s="122">
        <f t="shared" si="111"/>
        <v>55000</v>
      </c>
      <c r="M73" s="120">
        <f t="shared" si="111"/>
        <v>30000</v>
      </c>
      <c r="N73" s="121"/>
      <c r="O73" s="121"/>
      <c r="P73" s="122">
        <f t="shared" si="111"/>
        <v>30000</v>
      </c>
      <c r="Q73" s="123">
        <f t="shared" ref="Q73" si="112">M73/E73*100</f>
        <v>100</v>
      </c>
      <c r="R73" s="124"/>
      <c r="S73" s="124"/>
      <c r="T73" s="125">
        <f t="shared" ref="T73" si="113">P73/H73*100</f>
        <v>100</v>
      </c>
      <c r="U73" s="123">
        <f t="shared" si="3"/>
        <v>54.54545454545454</v>
      </c>
      <c r="V73" s="124"/>
      <c r="W73" s="124"/>
      <c r="X73" s="125">
        <f t="shared" si="3"/>
        <v>54.54545454545454</v>
      </c>
    </row>
    <row r="74" spans="1:24" s="198" customFormat="1" ht="57.75" customHeight="1" x14ac:dyDescent="0.35">
      <c r="A74" s="186" t="s">
        <v>108</v>
      </c>
      <c r="B74" s="384"/>
      <c r="C74" s="389" t="s">
        <v>106</v>
      </c>
      <c r="D74" s="390" t="s">
        <v>3</v>
      </c>
      <c r="E74" s="190">
        <f t="shared" ref="E74:P74" si="114">E75</f>
        <v>30000</v>
      </c>
      <c r="F74" s="191"/>
      <c r="G74" s="191"/>
      <c r="H74" s="192">
        <f t="shared" si="114"/>
        <v>30000</v>
      </c>
      <c r="I74" s="190">
        <f t="shared" si="114"/>
        <v>55000</v>
      </c>
      <c r="J74" s="191"/>
      <c r="K74" s="191"/>
      <c r="L74" s="192">
        <f t="shared" si="114"/>
        <v>55000</v>
      </c>
      <c r="M74" s="190">
        <f t="shared" si="114"/>
        <v>30000</v>
      </c>
      <c r="N74" s="191"/>
      <c r="O74" s="191"/>
      <c r="P74" s="192">
        <f t="shared" si="114"/>
        <v>30000</v>
      </c>
      <c r="Q74" s="194">
        <f t="shared" ref="Q74:Q75" si="115">M74/E74*100</f>
        <v>100</v>
      </c>
      <c r="R74" s="195"/>
      <c r="S74" s="195"/>
      <c r="T74" s="197">
        <f t="shared" ref="T74:T75" si="116">P74/H74*100</f>
        <v>100</v>
      </c>
      <c r="U74" s="194">
        <f t="shared" si="3"/>
        <v>54.54545454545454</v>
      </c>
      <c r="V74" s="195"/>
      <c r="W74" s="195"/>
      <c r="X74" s="197">
        <f t="shared" si="3"/>
        <v>54.54545454545454</v>
      </c>
    </row>
    <row r="75" spans="1:24" ht="19.5" thickBot="1" x14ac:dyDescent="0.35">
      <c r="A75" s="39"/>
      <c r="B75" s="79" t="s">
        <v>160</v>
      </c>
      <c r="C75" s="60" t="s">
        <v>60</v>
      </c>
      <c r="D75" s="61"/>
      <c r="E75" s="40">
        <f>SUM(F75:H75)</f>
        <v>30000</v>
      </c>
      <c r="F75" s="44"/>
      <c r="G75" s="44"/>
      <c r="H75" s="45">
        <v>30000</v>
      </c>
      <c r="I75" s="46">
        <f>SUM(J75:L75)</f>
        <v>55000</v>
      </c>
      <c r="J75" s="47"/>
      <c r="K75" s="47"/>
      <c r="L75" s="48">
        <v>55000</v>
      </c>
      <c r="M75" s="46">
        <f>SUM(N75:P75)</f>
        <v>30000</v>
      </c>
      <c r="N75" s="47"/>
      <c r="O75" s="47"/>
      <c r="P75" s="48">
        <v>30000</v>
      </c>
      <c r="Q75" s="41">
        <f t="shared" si="115"/>
        <v>100</v>
      </c>
      <c r="R75" s="42"/>
      <c r="S75" s="42"/>
      <c r="T75" s="43">
        <f t="shared" si="116"/>
        <v>100</v>
      </c>
      <c r="U75" s="41">
        <f t="shared" ref="U75" si="117">M75/I75*100</f>
        <v>54.54545454545454</v>
      </c>
      <c r="V75" s="42"/>
      <c r="W75" s="42"/>
      <c r="X75" s="43">
        <f t="shared" ref="X75" si="118">P75/L75*100</f>
        <v>54.54545454545454</v>
      </c>
    </row>
    <row r="77" spans="1:24" hidden="1" x14ac:dyDescent="0.3"/>
    <row r="78" spans="1:24" hidden="1" x14ac:dyDescent="0.3">
      <c r="E78" s="52">
        <f>E8+E43+E45+E47+E49+E53+E59+E68+E73</f>
        <v>2762089168</v>
      </c>
      <c r="F78" s="52">
        <f t="shared" ref="F78:P78" si="119">F8+F43+F45+F47+F49+F53+F59+F68+F73</f>
        <v>2155365043</v>
      </c>
      <c r="G78" s="52">
        <f t="shared" si="119"/>
        <v>75024000</v>
      </c>
      <c r="H78" s="52">
        <f t="shared" si="119"/>
        <v>531700125</v>
      </c>
      <c r="I78" s="52">
        <f t="shared" si="119"/>
        <v>4727479665</v>
      </c>
      <c r="J78" s="52">
        <f t="shared" si="119"/>
        <v>3619296604</v>
      </c>
      <c r="K78" s="52">
        <f t="shared" si="119"/>
        <v>137970700</v>
      </c>
      <c r="L78" s="52">
        <f t="shared" si="119"/>
        <v>970212361</v>
      </c>
      <c r="M78" s="52">
        <f t="shared" si="119"/>
        <v>1749290580.03</v>
      </c>
      <c r="N78" s="52">
        <f t="shared" si="119"/>
        <v>1352526562.5999997</v>
      </c>
      <c r="O78" s="52">
        <f t="shared" si="119"/>
        <v>58410366.099999994</v>
      </c>
      <c r="P78" s="52">
        <f t="shared" si="119"/>
        <v>338353651.32999992</v>
      </c>
    </row>
    <row r="79" spans="1:24" hidden="1" x14ac:dyDescent="0.3">
      <c r="E79" s="52" t="b">
        <f>E78=F78+G78+H78</f>
        <v>1</v>
      </c>
      <c r="I79" s="52" t="b">
        <f>I78=J78+K78+L78</f>
        <v>1</v>
      </c>
      <c r="J79" s="52"/>
      <c r="K79" s="52"/>
      <c r="L79" s="52"/>
      <c r="M79" s="52" t="b">
        <f>M78=N78+O78+P78</f>
        <v>1</v>
      </c>
      <c r="N79" s="52"/>
      <c r="O79" s="52"/>
      <c r="P79" s="52"/>
    </row>
  </sheetData>
  <mergeCells count="10">
    <mergeCell ref="A1:X1"/>
    <mergeCell ref="A5:X5"/>
    <mergeCell ref="C6:D6"/>
    <mergeCell ref="A2:A3"/>
    <mergeCell ref="D2:D3"/>
    <mergeCell ref="E2:H2"/>
    <mergeCell ref="I2:L2"/>
    <mergeCell ref="M2:P2"/>
    <mergeCell ref="Q2:T2"/>
    <mergeCell ref="U2:X2"/>
  </mergeCells>
  <pageMargins left="0.23622047244094491" right="0.23622047244094491" top="0.74803149606299213" bottom="0.74803149606299213" header="0.31496062992125984" footer="0.31496062992125984"/>
  <pageSetup paperSize="9" scale="32" fitToHeight="0" orientation="landscape" r:id="rId1"/>
  <rowBreaks count="2" manualBreakCount="2">
    <brk id="25" max="32" man="1"/>
    <brk id="52" max="3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ведомственная</vt:lpstr>
      <vt:lpstr>АИП</vt:lpstr>
      <vt:lpstr>31.05.2022</vt:lpstr>
      <vt:lpstr>'31.05.2022'!Заголовки_для_печати</vt:lpstr>
      <vt:lpstr>'31.05.2022'!Область_печати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Кристина Чурилова</cp:lastModifiedBy>
  <cp:lastPrinted>2022-05-05T08:58:49Z</cp:lastPrinted>
  <dcterms:created xsi:type="dcterms:W3CDTF">2012-05-22T08:33:39Z</dcterms:created>
  <dcterms:modified xsi:type="dcterms:W3CDTF">2022-06-07T08:29:15Z</dcterms:modified>
</cp:coreProperties>
</file>