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2 год\Годовой отчёт за 2021 год\Заключение на годовой отчёт за 2021 год\"/>
    </mc:Choice>
  </mc:AlternateContent>
  <bookViews>
    <workbookView xWindow="480" yWindow="540" windowWidth="19320" windowHeight="12165"/>
  </bookViews>
  <sheets>
    <sheet name="приложение № 3" sheetId="2" r:id="rId1"/>
  </sheets>
  <definedNames>
    <definedName name="_xlnm._FilterDatabase" localSheetId="0" hidden="1">'приложение № 3'!$A$8:$M$83</definedName>
    <definedName name="_xlnm.Print_Titles" localSheetId="0">'приложение № 3'!#REF!</definedName>
  </definedNames>
  <calcPr calcId="152511"/>
</workbook>
</file>

<file path=xl/calcChain.xml><?xml version="1.0" encoding="utf-8"?>
<calcChain xmlns="http://schemas.openxmlformats.org/spreadsheetml/2006/main">
  <c r="M11" i="2" l="1"/>
  <c r="L11" i="2"/>
  <c r="J11" i="2"/>
  <c r="L12" i="2" l="1"/>
  <c r="L37" i="2" l="1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48" i="2"/>
  <c r="M48" i="2"/>
  <c r="L49" i="2"/>
  <c r="M49" i="2"/>
  <c r="L52" i="2"/>
  <c r="M52" i="2"/>
  <c r="L53" i="2"/>
  <c r="M53" i="2"/>
  <c r="L54" i="2"/>
  <c r="M54" i="2"/>
  <c r="L56" i="2"/>
  <c r="M56" i="2"/>
  <c r="L58" i="2"/>
  <c r="M58" i="2"/>
  <c r="L59" i="2"/>
  <c r="M59" i="2"/>
  <c r="L61" i="2"/>
  <c r="M61" i="2"/>
  <c r="L62" i="2"/>
  <c r="M62" i="2"/>
  <c r="L63" i="2"/>
  <c r="M63" i="2"/>
  <c r="L64" i="2"/>
  <c r="M64" i="2"/>
  <c r="L65" i="2"/>
  <c r="M65" i="2"/>
  <c r="M12" i="2"/>
  <c r="L13" i="2"/>
  <c r="M13" i="2"/>
  <c r="L14" i="2"/>
  <c r="M14" i="2"/>
  <c r="L15" i="2"/>
  <c r="M15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L33" i="2"/>
  <c r="M33" i="2"/>
  <c r="J78" i="2"/>
  <c r="J79" i="2"/>
  <c r="J70" i="2"/>
  <c r="J71" i="2"/>
  <c r="J72" i="2"/>
  <c r="J37" i="2"/>
  <c r="J38" i="2"/>
  <c r="J39" i="2"/>
  <c r="J40" i="2"/>
  <c r="J41" i="2"/>
  <c r="J42" i="2"/>
  <c r="J43" i="2"/>
  <c r="J46" i="2"/>
  <c r="J48" i="2"/>
  <c r="J49" i="2"/>
  <c r="J51" i="2"/>
  <c r="J52" i="2"/>
  <c r="J53" i="2"/>
  <c r="J56" i="2"/>
  <c r="J58" i="2"/>
  <c r="J59" i="2"/>
  <c r="J61" i="2"/>
  <c r="J62" i="2"/>
  <c r="J63" i="2"/>
  <c r="J64" i="2"/>
  <c r="J65" i="2"/>
  <c r="J12" i="2"/>
  <c r="J13" i="2"/>
  <c r="J14" i="2"/>
  <c r="J15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2" i="2"/>
  <c r="J33" i="2"/>
  <c r="K16" i="2"/>
  <c r="H70" i="2"/>
  <c r="H71" i="2"/>
  <c r="H72" i="2"/>
  <c r="H37" i="2"/>
  <c r="H38" i="2"/>
  <c r="H39" i="2"/>
  <c r="H40" i="2"/>
  <c r="H41" i="2"/>
  <c r="H42" i="2"/>
  <c r="H43" i="2"/>
  <c r="H46" i="2"/>
  <c r="H48" i="2"/>
  <c r="H49" i="2"/>
  <c r="H51" i="2"/>
  <c r="H52" i="2"/>
  <c r="H53" i="2"/>
  <c r="H56" i="2"/>
  <c r="H58" i="2"/>
  <c r="H59" i="2"/>
  <c r="H61" i="2"/>
  <c r="H62" i="2"/>
  <c r="H63" i="2"/>
  <c r="H64" i="2"/>
  <c r="H65" i="2"/>
  <c r="H12" i="2"/>
  <c r="H13" i="2"/>
  <c r="H14" i="2"/>
  <c r="H15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2" i="2"/>
  <c r="H33" i="2"/>
  <c r="K72" i="2" l="1"/>
  <c r="K46" i="2"/>
  <c r="K73" i="2"/>
  <c r="K77" i="2"/>
  <c r="K51" i="2"/>
  <c r="L72" i="2"/>
  <c r="M72" i="2"/>
  <c r="K60" i="2"/>
  <c r="K47" i="2"/>
  <c r="K50" i="2"/>
  <c r="K44" i="2"/>
  <c r="K45" i="2"/>
  <c r="K57" i="2"/>
  <c r="K55" i="2"/>
  <c r="I45" i="2"/>
  <c r="I73" i="2"/>
  <c r="G73" i="2"/>
  <c r="I47" i="2"/>
  <c r="G47" i="2"/>
  <c r="G45" i="2"/>
  <c r="I57" i="2"/>
  <c r="G57" i="2"/>
  <c r="I55" i="2"/>
  <c r="G55" i="2"/>
  <c r="G60" i="2"/>
  <c r="I60" i="2"/>
  <c r="I50" i="2"/>
  <c r="G31" i="2"/>
  <c r="I16" i="2"/>
  <c r="G16" i="2"/>
  <c r="H31" i="2" l="1"/>
  <c r="J31" i="2"/>
  <c r="L55" i="2"/>
  <c r="M55" i="2"/>
  <c r="L45" i="2"/>
  <c r="M45" i="2"/>
  <c r="J55" i="2"/>
  <c r="H55" i="2"/>
  <c r="L50" i="2"/>
  <c r="M50" i="2"/>
  <c r="J47" i="2"/>
  <c r="H47" i="2"/>
  <c r="L60" i="2"/>
  <c r="M60" i="2"/>
  <c r="L46" i="2"/>
  <c r="M46" i="2"/>
  <c r="J45" i="2"/>
  <c r="H45" i="2"/>
  <c r="J16" i="2"/>
  <c r="H16" i="2"/>
  <c r="J57" i="2"/>
  <c r="H57" i="2"/>
  <c r="L47" i="2"/>
  <c r="M47" i="2"/>
  <c r="L16" i="2"/>
  <c r="M16" i="2"/>
  <c r="J60" i="2"/>
  <c r="H60" i="2"/>
  <c r="L57" i="2"/>
  <c r="M57" i="2"/>
  <c r="H73" i="2"/>
  <c r="J73" i="2"/>
  <c r="L51" i="2"/>
  <c r="M51" i="2"/>
  <c r="F80" i="2"/>
  <c r="E80" i="2"/>
  <c r="D80" i="2"/>
  <c r="C80" i="2"/>
  <c r="B80" i="2"/>
  <c r="M79" i="2"/>
  <c r="L79" i="2"/>
  <c r="H79" i="2"/>
  <c r="M78" i="2"/>
  <c r="L78" i="2"/>
  <c r="H78" i="2"/>
  <c r="K80" i="2"/>
  <c r="I77" i="2"/>
  <c r="I80" i="2" s="1"/>
  <c r="G77" i="2"/>
  <c r="M76" i="2"/>
  <c r="L76" i="2"/>
  <c r="J76" i="2"/>
  <c r="H76" i="2"/>
  <c r="F74" i="2"/>
  <c r="E74" i="2"/>
  <c r="D74" i="2"/>
  <c r="C74" i="2"/>
  <c r="B74" i="2"/>
  <c r="K74" i="2"/>
  <c r="L73" i="2"/>
  <c r="G74" i="2"/>
  <c r="M71" i="2"/>
  <c r="L71" i="2"/>
  <c r="M70" i="2"/>
  <c r="L70" i="2"/>
  <c r="M69" i="2"/>
  <c r="L69" i="2"/>
  <c r="J69" i="2"/>
  <c r="H69" i="2"/>
  <c r="F66" i="2"/>
  <c r="E66" i="2"/>
  <c r="D66" i="2"/>
  <c r="C66" i="2"/>
  <c r="B66" i="2"/>
  <c r="G54" i="2"/>
  <c r="G50" i="2"/>
  <c r="I44" i="2"/>
  <c r="G44" i="2"/>
  <c r="M36" i="2"/>
  <c r="L36" i="2"/>
  <c r="J36" i="2"/>
  <c r="H36" i="2"/>
  <c r="F34" i="2"/>
  <c r="E34" i="2"/>
  <c r="D34" i="2"/>
  <c r="C34" i="2"/>
  <c r="B34" i="2"/>
  <c r="K34" i="2"/>
  <c r="I34" i="2"/>
  <c r="H11" i="2"/>
  <c r="J50" i="2" l="1"/>
  <c r="H50" i="2"/>
  <c r="J54" i="2"/>
  <c r="H54" i="2"/>
  <c r="I66" i="2"/>
  <c r="L44" i="2"/>
  <c r="M44" i="2"/>
  <c r="H77" i="2"/>
  <c r="H80" i="2" s="1"/>
  <c r="J77" i="2"/>
  <c r="J80" i="2" s="1"/>
  <c r="H44" i="2"/>
  <c r="J44" i="2"/>
  <c r="G66" i="2"/>
  <c r="K66" i="2"/>
  <c r="K81" i="2" s="1"/>
  <c r="M73" i="2"/>
  <c r="M74" i="2" s="1"/>
  <c r="C81" i="2"/>
  <c r="H74" i="2"/>
  <c r="M34" i="2"/>
  <c r="J34" i="2"/>
  <c r="D81" i="2"/>
  <c r="E81" i="2"/>
  <c r="L74" i="2"/>
  <c r="B81" i="2"/>
  <c r="F81" i="2"/>
  <c r="L34" i="2"/>
  <c r="I74" i="2"/>
  <c r="I81" i="2" s="1"/>
  <c r="H34" i="2"/>
  <c r="J74" i="2"/>
  <c r="G80" i="2"/>
  <c r="G34" i="2"/>
  <c r="L77" i="2"/>
  <c r="L80" i="2" s="1"/>
  <c r="M77" i="2"/>
  <c r="M80" i="2" s="1"/>
  <c r="J66" i="2" l="1"/>
  <c r="J81" i="2" s="1"/>
  <c r="L66" i="2"/>
  <c r="L81" i="2" s="1"/>
  <c r="M66" i="2"/>
  <c r="M81" i="2" s="1"/>
  <c r="H66" i="2"/>
  <c r="H81" i="2" s="1"/>
  <c r="G81" i="2"/>
</calcChain>
</file>

<file path=xl/sharedStrings.xml><?xml version="1.0" encoding="utf-8"?>
<sst xmlns="http://schemas.openxmlformats.org/spreadsheetml/2006/main" count="88" uniqueCount="88">
  <si>
    <t>Наименование</t>
  </si>
  <si>
    <t>Субвенции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</si>
  <si>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</si>
  <si>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</si>
  <si>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</si>
  <si>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</si>
  <si>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 xml:space="preserve">Субвенции на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</si>
  <si>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</si>
  <si>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</si>
  <si>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</si>
  <si>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</si>
  <si>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</si>
  <si>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</si>
  <si>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</si>
  <si>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</si>
  <si>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</si>
  <si>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</si>
  <si>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</si>
  <si>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</si>
  <si>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</si>
  <si>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 xml:space="preserve">Иные межбюджетные трансферты на реализацию мероприятий содействие трудоустройству граждан </t>
  </si>
  <si>
    <t>Итого иные межбюджетные трансферты</t>
  </si>
  <si>
    <t xml:space="preserve">Итого дотации </t>
  </si>
  <si>
    <t xml:space="preserve">Всего 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</si>
  <si>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</si>
  <si>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</si>
  <si>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реализацию программ формирования современной городской среды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</si>
  <si>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</si>
  <si>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</si>
  <si>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</si>
  <si>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</si>
  <si>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Поступили остатки прошлых лет</t>
  </si>
  <si>
    <t>Возвращены в округ остатки</t>
  </si>
  <si>
    <t>(рубли)</t>
  </si>
  <si>
    <t>Уточненный план департамента финансов</t>
  </si>
  <si>
    <t>Изменение плановых назначений               (гр.7-гр.6)</t>
  </si>
  <si>
    <t>Фактически поступило в бюджет</t>
  </si>
  <si>
    <t>Не поступило      (гр.7-гр.9)</t>
  </si>
  <si>
    <t>Израсходовано</t>
  </si>
  <si>
    <t>Отклонение (гр.9+гр.5-гр.11)</t>
  </si>
  <si>
    <t xml:space="preserve">Первоначальный план </t>
  </si>
  <si>
    <t>Приложение№ 3</t>
  </si>
  <si>
    <t>к заключению Счётной палаты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</si>
  <si>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</si>
  <si>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</si>
  <si>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Субвенции на организацию мероприятий при осуществлении деятельности по обращению с животными без владельцев</t>
  </si>
  <si>
    <t>Субвенции на проведение Всероссийской переписи населения 2020 года</t>
  </si>
  <si>
    <t>Субсидии на обеспечение устойчивого сокращения непригодного для проживания жилищного фонда</t>
  </si>
  <si>
    <t>Субсидии на реализацию проектов по ликвидации объектов накопленного вреда окружающей среде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</si>
  <si>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</si>
  <si>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</si>
  <si>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Субсидии на поддержку малого и среднего предпринимательства</t>
  </si>
  <si>
    <t>Субсидии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</si>
  <si>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Субсидии на реализацию мероприятий по обеспечению жильем молодых семей</t>
  </si>
  <si>
    <t xml:space="preserve">Остаток на 01.01.2021 г. </t>
  </si>
  <si>
    <t>Сумма вос-становлен-ного неис-пользован-ного остатка прошлых лет</t>
  </si>
  <si>
    <t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</t>
  </si>
  <si>
    <t xml:space="preserve">Субвенции на осуществление деятельности по опеке и попечительству </t>
  </si>
  <si>
    <t>Субвенций на поддержку и развитие растениеводства</t>
  </si>
  <si>
    <t>Субвенции на поддержку и развитие животноводства</t>
  </si>
  <si>
    <t>Субвенции на поддержку и развитие малых форм хозяйствования</t>
  </si>
  <si>
    <t>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</si>
  <si>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Субсидии на реконструкцию, расширение, модернизацию, строительство коммунальных объектов</t>
  </si>
  <si>
    <t>Субсидии на государственную поддержку отрасли культуры</t>
  </si>
  <si>
    <t xml:space="preserve">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</t>
  </si>
  <si>
    <t>Субсидий на софинансирование расходов муниципальных образований по развитию сети спортивных объектов шаговой доступности</t>
  </si>
  <si>
    <t>Субсидии для реализации полномочий в области градостроительной деятельности, строительства и жилищных отношений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</si>
  <si>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</si>
  <si>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</si>
  <si>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</si>
  <si>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</si>
  <si>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Обеспечение устойчивого сокращения непригодного для проживания жилищного фонда,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</si>
  <si>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на строительство и реконструкцию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образовательно-молодёжные проекты</t>
  </si>
  <si>
    <t>Субсидии на благоустройство территорий муниципальных образований</t>
  </si>
  <si>
    <t>Субсидии на приобретение и установку работающих в автоматическом режиме специальных технических средств, имеющих функции фото- и киносъёмки, видеозаписи для фиксации нарушений правил дорожного движения</t>
  </si>
  <si>
    <t>Субсидии на реализацию инициативных проектов, отобранных по результатам конкурса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</si>
  <si>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</si>
  <si>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 на обеспечение начисления районного коэффициента до размера 70 процентов, установленного в Ханты-Мансийском автономном округе – Югре на выплату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</si>
  <si>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 xml:space="preserve">Иные межбюджетные трансферты за счёт средств резервного фонда Правительства Ханты-Мансийского автономного округа – Югры </t>
  </si>
  <si>
    <t>Иные межбюджетные трансферты за счёт наказов избирателей депутатам Думы Ханты-Мансийского автономного округа – Югры</t>
  </si>
  <si>
    <t xml:space="preserve">Дотации на выравнивание бюджетной обеспеченности </t>
  </si>
  <si>
    <t>Дотации для поощрения достижения наилучших значений показателей деятельности органов местного самоуправления муниципальных районов и городских округов автономного округа, стимулирования роста налогового потенциала и качества планирования доходов в городских округах и муниципальных районах автономного округа за счет средств дотации (гранта) из федерального бюджета</t>
  </si>
  <si>
    <t>Дотации в целях стимулирования роста налогового потенциала и качества планирования доходов в городских округах и муниципальных районах Ханты-Мансийского автономного округа - Югры</t>
  </si>
  <si>
    <t xml:space="preserve">Дотации бюджетам городских округов на выравнивание бюджетной обеспеченности </t>
  </si>
  <si>
    <t xml:space="preserve">  Информация об использовании дотаций, субвенций, субсидий и межбюджетных трансфертов за 2021 год</t>
  </si>
  <si>
    <t>Остаток на 01.01.2022 г.  (гр.2+гр.3.-гр.4+гр.5+гр.9-гр.11)</t>
  </si>
  <si>
    <t>Субсидии на государственную поддержку отрасли культуры за счёт средств резервного фонда Правительства РФ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</si>
  <si>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сопровожденим тренировочного процесса, тренировочными сборами и обеспечению их участия в соревнованиях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</si>
</sst>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50">
    <xf numFmtId="0" fontId="0" fillId="0" borderId="0" xfId="0"/>
    <xf numFmtId="4" fontId="19" fillId="0" borderId="10" xfId="0" applyNumberFormat="1" applyFont="1" applyFill="1" applyBorder="1" applyAlignment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/>
    </xf>
    <xf numFmtId="4" fontId="19" fillId="0" borderId="10" xfId="37" applyNumberFormat="1" applyFont="1" applyFill="1" applyBorder="1" applyAlignment="1">
      <alignment horizontal="center" vertical="center" wrapText="1"/>
    </xf>
    <xf numFmtId="0" fontId="19" fillId="0" borderId="0" xfId="0" applyFont="1" applyFill="1" applyBorder="1"/>
    <xf numFmtId="4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/>
    <xf numFmtId="2" fontId="19" fillId="0" borderId="0" xfId="0" applyNumberFormat="1" applyFont="1" applyFill="1" applyBorder="1" applyAlignment="1">
      <alignment horizontal="left" vertical="distributed" wrapText="1"/>
    </xf>
    <xf numFmtId="3" fontId="21" fillId="0" borderId="10" xfId="0" applyNumberFormat="1" applyFont="1" applyFill="1" applyBorder="1" applyAlignment="1">
      <alignment horizontal="center" vertical="center"/>
    </xf>
    <xf numFmtId="4" fontId="22" fillId="0" borderId="10" xfId="37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/>
    </xf>
    <xf numFmtId="0" fontId="23" fillId="0" borderId="0" xfId="0" applyFont="1" applyFill="1"/>
    <xf numFmtId="4" fontId="23" fillId="0" borderId="0" xfId="0" applyNumberFormat="1" applyFont="1" applyFill="1" applyAlignment="1">
      <alignment horizontal="center" vertical="center"/>
    </xf>
    <xf numFmtId="4" fontId="20" fillId="0" borderId="10" xfId="37" applyNumberFormat="1" applyFont="1" applyFill="1" applyBorder="1" applyAlignment="1">
      <alignment horizontal="left" vertical="center" wrapText="1"/>
    </xf>
    <xf numFmtId="4" fontId="19" fillId="0" borderId="10" xfId="0" applyNumberFormat="1" applyFont="1" applyFill="1" applyBorder="1" applyAlignment="1">
      <alignment horizontal="left" vertical="center" wrapText="1"/>
    </xf>
    <xf numFmtId="4" fontId="20" fillId="0" borderId="10" xfId="0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left" vertical="center" wrapText="1"/>
    </xf>
    <xf numFmtId="2" fontId="19" fillId="0" borderId="10" xfId="0" applyNumberFormat="1" applyFont="1" applyFill="1" applyBorder="1" applyAlignment="1">
      <alignment horizontal="left" vertical="center" wrapText="1"/>
    </xf>
    <xf numFmtId="2" fontId="19" fillId="0" borderId="10" xfId="37" applyNumberFormat="1" applyFont="1" applyFill="1" applyBorder="1" applyAlignment="1">
      <alignment horizontal="left" vertical="center" wrapText="1"/>
    </xf>
    <xf numFmtId="4" fontId="19" fillId="24" borderId="10" xfId="37" applyNumberFormat="1" applyFont="1" applyFill="1" applyBorder="1" applyAlignment="1">
      <alignment horizontal="center" vertical="center" wrapText="1"/>
    </xf>
    <xf numFmtId="4" fontId="19" fillId="24" borderId="10" xfId="0" applyNumberFormat="1" applyFont="1" applyFill="1" applyBorder="1" applyAlignment="1">
      <alignment horizontal="center" vertical="center"/>
    </xf>
    <xf numFmtId="4" fontId="20" fillId="24" borderId="10" xfId="37" applyNumberFormat="1" applyFont="1" applyFill="1" applyBorder="1" applyAlignment="1">
      <alignment horizontal="center" vertical="center" wrapText="1"/>
    </xf>
    <xf numFmtId="4" fontId="20" fillId="24" borderId="10" xfId="0" applyNumberFormat="1" applyFont="1" applyFill="1" applyBorder="1" applyAlignment="1">
      <alignment horizontal="center" vertical="center"/>
    </xf>
    <xf numFmtId="4" fontId="20" fillId="0" borderId="11" xfId="37" applyNumberFormat="1" applyFont="1" applyFill="1" applyBorder="1" applyAlignment="1">
      <alignment horizontal="left" vertical="center" wrapText="1"/>
    </xf>
    <xf numFmtId="4" fontId="20" fillId="0" borderId="12" xfId="0" applyNumberFormat="1" applyFont="1" applyFill="1" applyBorder="1" applyAlignment="1">
      <alignment horizontal="center" vertical="center"/>
    </xf>
    <xf numFmtId="4" fontId="20" fillId="24" borderId="12" xfId="0" applyNumberFormat="1" applyFont="1" applyFill="1" applyBorder="1" applyAlignment="1">
      <alignment horizontal="center" vertical="center"/>
    </xf>
    <xf numFmtId="4" fontId="20" fillId="0" borderId="13" xfId="0" applyNumberFormat="1" applyFont="1" applyFill="1" applyBorder="1" applyAlignment="1">
      <alignment horizontal="center" vertical="center"/>
    </xf>
    <xf numFmtId="4" fontId="20" fillId="24" borderId="10" xfId="0" applyNumberFormat="1" applyFont="1" applyFill="1" applyBorder="1" applyAlignment="1">
      <alignment horizontal="center" vertical="center" wrapText="1"/>
    </xf>
    <xf numFmtId="4" fontId="23" fillId="24" borderId="0" xfId="0" applyNumberFormat="1" applyFont="1" applyFill="1" applyAlignment="1">
      <alignment horizontal="center" vertical="center"/>
    </xf>
    <xf numFmtId="4" fontId="21" fillId="24" borderId="0" xfId="0" applyNumberFormat="1" applyFont="1" applyFill="1" applyAlignment="1">
      <alignment horizontal="center" vertical="center"/>
    </xf>
    <xf numFmtId="4" fontId="22" fillId="24" borderId="10" xfId="37" applyNumberFormat="1" applyFont="1" applyFill="1" applyBorder="1" applyAlignment="1">
      <alignment horizontal="center" vertical="center" wrapText="1"/>
    </xf>
    <xf numFmtId="3" fontId="21" fillId="24" borderId="10" xfId="0" applyNumberFormat="1" applyFont="1" applyFill="1" applyBorder="1" applyAlignment="1">
      <alignment horizontal="center" vertical="center"/>
    </xf>
    <xf numFmtId="0" fontId="23" fillId="24" borderId="0" xfId="0" applyFont="1" applyFill="1"/>
    <xf numFmtId="2" fontId="19" fillId="24" borderId="0" xfId="37" applyNumberFormat="1" applyFont="1" applyFill="1" applyBorder="1" applyAlignment="1">
      <alignment horizontal="left" vertical="distributed" wrapText="1"/>
    </xf>
    <xf numFmtId="4" fontId="19" fillId="24" borderId="0" xfId="37" applyNumberFormat="1" applyFont="1" applyFill="1" applyBorder="1" applyAlignment="1">
      <alignment horizontal="center" vertical="center" wrapText="1"/>
    </xf>
    <xf numFmtId="2" fontId="22" fillId="24" borderId="10" xfId="37" applyNumberFormat="1" applyFont="1" applyFill="1" applyBorder="1" applyAlignment="1">
      <alignment horizontal="center" vertical="distributed" wrapText="1"/>
    </xf>
    <xf numFmtId="4" fontId="22" fillId="24" borderId="10" xfId="0" applyNumberFormat="1" applyFont="1" applyFill="1" applyBorder="1" applyAlignment="1">
      <alignment horizontal="center" vertical="center" wrapText="1"/>
    </xf>
    <xf numFmtId="1" fontId="19" fillId="24" borderId="10" xfId="37" applyNumberFormat="1" applyFont="1" applyFill="1" applyBorder="1" applyAlignment="1">
      <alignment horizontal="center" vertical="distributed" wrapText="1"/>
    </xf>
    <xf numFmtId="3" fontId="19" fillId="24" borderId="10" xfId="37" applyNumberFormat="1" applyFont="1" applyFill="1" applyBorder="1" applyAlignment="1">
      <alignment horizontal="center" vertical="center"/>
    </xf>
    <xf numFmtId="4" fontId="19" fillId="0" borderId="10" xfId="37" applyNumberFormat="1" applyFont="1" applyFill="1" applyBorder="1" applyAlignment="1">
      <alignment horizontal="center" vertical="center"/>
    </xf>
    <xf numFmtId="4" fontId="19" fillId="0" borderId="12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Alignment="1">
      <alignment horizontal="right" vertical="center"/>
    </xf>
    <xf numFmtId="4" fontId="21" fillId="24" borderId="0" xfId="0" applyNumberFormat="1" applyFont="1" applyFill="1" applyAlignment="1">
      <alignment horizontal="right" vertical="center"/>
    </xf>
    <xf numFmtId="4" fontId="20" fillId="0" borderId="11" xfId="37" applyNumberFormat="1" applyFont="1" applyFill="1" applyBorder="1" applyAlignment="1">
      <alignment horizontal="center" vertical="center" wrapText="1"/>
    </xf>
    <xf numFmtId="4" fontId="20" fillId="0" borderId="12" xfId="37" applyNumberFormat="1" applyFont="1" applyFill="1" applyBorder="1" applyAlignment="1">
      <alignment horizontal="center" vertical="center" wrapText="1"/>
    </xf>
    <xf numFmtId="4" fontId="20" fillId="0" borderId="13" xfId="37" applyNumberFormat="1" applyFont="1" applyFill="1" applyBorder="1" applyAlignment="1">
      <alignment horizontal="center" vertical="center" wrapText="1"/>
    </xf>
    <xf numFmtId="3" fontId="22" fillId="24" borderId="0" xfId="0" applyNumberFormat="1" applyFont="1" applyFill="1" applyAlignment="1">
      <alignment horizontal="center" vertical="top" wrapText="1"/>
    </xf>
    <xf numFmtId="0" fontId="24" fillId="24" borderId="0" xfId="0" applyFont="1" applyFill="1" applyAlignment="1">
      <alignment horizontal="center"/>
    </xf>
    <xf numFmtId="3" fontId="20" fillId="0" borderId="10" xfId="37" applyNumberFormat="1" applyFont="1" applyFill="1" applyBorder="1" applyAlignment="1">
      <alignment horizontal="center" vertical="center" wrapText="1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1"/>
  <sheetViews>
    <sheetView tabSelected="1" view="pageBreakPreview" zoomScale="90" zoomScaleNormal="91" zoomScaleSheetLayoutView="90" workbookViewId="0">
      <selection activeCell="A75" sqref="A75:M75"/>
    </sheetView>
  </sheetViews>
  <sheetFormatPr defaultRowHeight="15.75" x14ac:dyDescent="0.25"/>
  <cols>
    <col min="1" max="1" width="53.5703125" style="8" customWidth="1"/>
    <col min="2" max="2" width="17.5703125" style="11" customWidth="1"/>
    <col min="3" max="3" width="14.28515625" style="11" customWidth="1"/>
    <col min="4" max="4" width="17.5703125" style="11" customWidth="1"/>
    <col min="5" max="5" width="15" style="11" customWidth="1"/>
    <col min="6" max="6" width="19.85546875" style="6" customWidth="1"/>
    <col min="7" max="7" width="18.85546875" style="30" customWidth="1"/>
    <col min="8" max="8" width="21.7109375" style="30" customWidth="1"/>
    <col min="9" max="9" width="18.5703125" style="30" customWidth="1"/>
    <col min="10" max="11" width="18.5703125" style="11" customWidth="1"/>
    <col min="12" max="12" width="19.42578125" style="11" customWidth="1"/>
    <col min="13" max="13" width="18.42578125" style="11" customWidth="1"/>
    <col min="14" max="16384" width="9.140625" style="5"/>
  </cols>
  <sheetData>
    <row r="1" spans="1:13" s="12" customFormat="1" ht="15" x14ac:dyDescent="0.25">
      <c r="A1" s="33"/>
      <c r="B1" s="29"/>
      <c r="C1" s="29"/>
      <c r="D1" s="29"/>
      <c r="E1" s="29"/>
      <c r="F1" s="29"/>
      <c r="G1" s="29"/>
      <c r="H1" s="29"/>
      <c r="I1" s="29"/>
      <c r="J1" s="13"/>
      <c r="K1" s="11"/>
      <c r="L1" s="11"/>
      <c r="M1" s="42" t="s">
        <v>41</v>
      </c>
    </row>
    <row r="2" spans="1:13" s="12" customFormat="1" ht="15" x14ac:dyDescent="0.25">
      <c r="A2" s="33"/>
      <c r="B2" s="29"/>
      <c r="C2" s="29"/>
      <c r="D2" s="29"/>
      <c r="E2" s="29"/>
      <c r="F2" s="29"/>
      <c r="G2" s="29"/>
      <c r="H2" s="29"/>
      <c r="I2" s="29"/>
      <c r="J2" s="13"/>
      <c r="K2" s="11"/>
      <c r="L2" s="11"/>
      <c r="M2" s="42" t="s">
        <v>42</v>
      </c>
    </row>
    <row r="3" spans="1:13" s="12" customFormat="1" ht="15" x14ac:dyDescent="0.25">
      <c r="A3" s="33"/>
      <c r="B3" s="29"/>
      <c r="C3" s="29"/>
      <c r="D3" s="29"/>
      <c r="E3" s="29"/>
      <c r="F3" s="29"/>
      <c r="G3" s="29"/>
      <c r="H3" s="29"/>
      <c r="I3" s="29"/>
      <c r="J3" s="13"/>
      <c r="K3" s="11"/>
      <c r="L3" s="42"/>
      <c r="M3" s="43"/>
    </row>
    <row r="4" spans="1:13" s="12" customFormat="1" ht="15" x14ac:dyDescent="0.25">
      <c r="A4" s="33"/>
      <c r="B4" s="29"/>
      <c r="C4" s="29"/>
      <c r="D4" s="29"/>
      <c r="E4" s="29"/>
      <c r="F4" s="29"/>
      <c r="G4" s="29"/>
      <c r="H4" s="29"/>
      <c r="I4" s="29"/>
      <c r="J4" s="13"/>
      <c r="K4" s="13"/>
      <c r="L4" s="13"/>
      <c r="M4" s="29"/>
    </row>
    <row r="5" spans="1:13" s="12" customFormat="1" ht="15" customHeight="1" x14ac:dyDescent="0.25">
      <c r="A5" s="47" t="s">
        <v>84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3" x14ac:dyDescent="0.25">
      <c r="A6" s="34"/>
      <c r="B6" s="30"/>
      <c r="C6" s="30"/>
      <c r="D6" s="30"/>
      <c r="E6" s="30"/>
      <c r="F6" s="35"/>
      <c r="M6" s="30" t="s">
        <v>33</v>
      </c>
    </row>
    <row r="7" spans="1:13" ht="85.5" x14ac:dyDescent="0.25">
      <c r="A7" s="36" t="s">
        <v>0</v>
      </c>
      <c r="B7" s="31" t="s">
        <v>54</v>
      </c>
      <c r="C7" s="31" t="s">
        <v>31</v>
      </c>
      <c r="D7" s="31" t="s">
        <v>32</v>
      </c>
      <c r="E7" s="31" t="s">
        <v>55</v>
      </c>
      <c r="F7" s="37" t="s">
        <v>40</v>
      </c>
      <c r="G7" s="31" t="s">
        <v>34</v>
      </c>
      <c r="H7" s="31" t="s">
        <v>35</v>
      </c>
      <c r="I7" s="31" t="s">
        <v>36</v>
      </c>
      <c r="J7" s="10" t="s">
        <v>37</v>
      </c>
      <c r="K7" s="10" t="s">
        <v>38</v>
      </c>
      <c r="L7" s="10" t="s">
        <v>39</v>
      </c>
      <c r="M7" s="31" t="s">
        <v>85</v>
      </c>
    </row>
    <row r="8" spans="1:13" x14ac:dyDescent="0.25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9">
        <v>6</v>
      </c>
      <c r="G8" s="32">
        <v>7</v>
      </c>
      <c r="H8" s="32">
        <v>8</v>
      </c>
      <c r="I8" s="32">
        <v>9</v>
      </c>
      <c r="J8" s="9">
        <v>10</v>
      </c>
      <c r="K8" s="9">
        <v>11</v>
      </c>
      <c r="L8" s="9">
        <v>12</v>
      </c>
      <c r="M8" s="32">
        <v>13</v>
      </c>
    </row>
    <row r="9" spans="1:13" x14ac:dyDescent="0.25">
      <c r="A9" s="38"/>
      <c r="B9" s="38"/>
      <c r="C9" s="38"/>
      <c r="D9" s="38"/>
      <c r="E9" s="38"/>
      <c r="F9" s="39"/>
      <c r="G9" s="32"/>
      <c r="H9" s="32"/>
      <c r="I9" s="32"/>
      <c r="J9" s="9"/>
      <c r="K9" s="9"/>
      <c r="L9" s="9"/>
      <c r="M9" s="32"/>
    </row>
    <row r="10" spans="1:13" x14ac:dyDescent="0.25">
      <c r="A10" s="49" t="s">
        <v>1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</row>
    <row r="11" spans="1:13" ht="113.25" customHeight="1" x14ac:dyDescent="0.25">
      <c r="A11" s="18" t="s">
        <v>2</v>
      </c>
      <c r="B11" s="4">
        <v>4042889.54</v>
      </c>
      <c r="C11" s="4">
        <v>0</v>
      </c>
      <c r="D11" s="4">
        <v>4042889.54</v>
      </c>
      <c r="E11" s="4">
        <v>0</v>
      </c>
      <c r="F11" s="4">
        <v>185337600</v>
      </c>
      <c r="G11" s="20">
        <v>179423400</v>
      </c>
      <c r="H11" s="20">
        <f>G11-F11</f>
        <v>-5914200</v>
      </c>
      <c r="I11" s="20">
        <v>149563152</v>
      </c>
      <c r="J11" s="4">
        <f>G11-I11</f>
        <v>29860248</v>
      </c>
      <c r="K11" s="4">
        <v>148525242.38999999</v>
      </c>
      <c r="L11" s="4">
        <f>I11+E11-K11</f>
        <v>1037909.6100000143</v>
      </c>
      <c r="M11" s="4">
        <f>B11+C11-D11+E11+I11-K11</f>
        <v>1037909.6100000143</v>
      </c>
    </row>
    <row r="12" spans="1:13" ht="99.75" customHeight="1" x14ac:dyDescent="0.25">
      <c r="A12" s="18" t="s">
        <v>56</v>
      </c>
      <c r="B12" s="4">
        <v>104132984.66</v>
      </c>
      <c r="C12" s="4">
        <v>0</v>
      </c>
      <c r="D12" s="4">
        <v>104132984.66</v>
      </c>
      <c r="E12" s="4">
        <v>0</v>
      </c>
      <c r="F12" s="4">
        <v>3049810900</v>
      </c>
      <c r="G12" s="4">
        <v>3165369600</v>
      </c>
      <c r="H12" s="20">
        <f t="shared" ref="H12:H33" si="0">G12-F12</f>
        <v>115558700</v>
      </c>
      <c r="I12" s="4">
        <v>3165369600</v>
      </c>
      <c r="J12" s="4">
        <f t="shared" ref="J12:J33" si="1">G12-I12</f>
        <v>0</v>
      </c>
      <c r="K12" s="4">
        <v>3125793066.52</v>
      </c>
      <c r="L12" s="4">
        <f>I12+E12-K12</f>
        <v>39576533.480000019</v>
      </c>
      <c r="M12" s="4">
        <f t="shared" ref="M12:M33" si="2">B12+C12-D12+E12+I12-K12</f>
        <v>39576533.480000019</v>
      </c>
    </row>
    <row r="13" spans="1:13" ht="63" x14ac:dyDescent="0.25">
      <c r="A13" s="18" t="s">
        <v>6</v>
      </c>
      <c r="B13" s="4">
        <v>91948458</v>
      </c>
      <c r="C13" s="4">
        <v>0</v>
      </c>
      <c r="D13" s="4">
        <v>91948458</v>
      </c>
      <c r="E13" s="4">
        <v>0</v>
      </c>
      <c r="F13" s="4">
        <v>41675300</v>
      </c>
      <c r="G13" s="4">
        <v>122861400</v>
      </c>
      <c r="H13" s="20">
        <f t="shared" si="0"/>
        <v>81186100</v>
      </c>
      <c r="I13" s="4">
        <v>122861352</v>
      </c>
      <c r="J13" s="4">
        <f t="shared" si="1"/>
        <v>48</v>
      </c>
      <c r="K13" s="4">
        <v>64137060</v>
      </c>
      <c r="L13" s="4">
        <f t="shared" ref="L13:L33" si="3">I13+E13-K13</f>
        <v>58724292</v>
      </c>
      <c r="M13" s="4">
        <f t="shared" si="2"/>
        <v>58724292</v>
      </c>
    </row>
    <row r="14" spans="1:13" ht="70.5" customHeight="1" x14ac:dyDescent="0.25">
      <c r="A14" s="18" t="s">
        <v>30</v>
      </c>
      <c r="B14" s="4">
        <v>227205.56</v>
      </c>
      <c r="C14" s="4">
        <v>0</v>
      </c>
      <c r="D14" s="4">
        <v>227205.56</v>
      </c>
      <c r="E14" s="4">
        <v>0</v>
      </c>
      <c r="F14" s="4">
        <v>14983300</v>
      </c>
      <c r="G14" s="20">
        <v>14745300</v>
      </c>
      <c r="H14" s="20">
        <f t="shared" si="0"/>
        <v>-238000</v>
      </c>
      <c r="I14" s="20">
        <v>14696400</v>
      </c>
      <c r="J14" s="4">
        <f t="shared" si="1"/>
        <v>48900</v>
      </c>
      <c r="K14" s="4">
        <v>14531691.59</v>
      </c>
      <c r="L14" s="4">
        <f t="shared" si="3"/>
        <v>164708.41000000015</v>
      </c>
      <c r="M14" s="4">
        <f t="shared" si="2"/>
        <v>164708.41000000015</v>
      </c>
    </row>
    <row r="15" spans="1:13" ht="31.5" x14ac:dyDescent="0.25">
      <c r="A15" s="18" t="s">
        <v>57</v>
      </c>
      <c r="B15" s="4">
        <v>783870.26</v>
      </c>
      <c r="C15" s="4">
        <v>0</v>
      </c>
      <c r="D15" s="4">
        <v>783870.26</v>
      </c>
      <c r="E15" s="4">
        <v>0</v>
      </c>
      <c r="F15" s="4">
        <v>38477000</v>
      </c>
      <c r="G15" s="4">
        <v>37304000</v>
      </c>
      <c r="H15" s="20">
        <f t="shared" si="0"/>
        <v>-1173000</v>
      </c>
      <c r="I15" s="4">
        <v>36510000</v>
      </c>
      <c r="J15" s="4">
        <f t="shared" si="1"/>
        <v>794000</v>
      </c>
      <c r="K15" s="4">
        <v>36246094.479999997</v>
      </c>
      <c r="L15" s="4">
        <f t="shared" si="3"/>
        <v>263905.52000000328</v>
      </c>
      <c r="M15" s="4">
        <f t="shared" si="2"/>
        <v>263905.52000000328</v>
      </c>
    </row>
    <row r="16" spans="1:13" ht="63" x14ac:dyDescent="0.25">
      <c r="A16" s="18" t="s">
        <v>43</v>
      </c>
      <c r="B16" s="4">
        <v>178341.8</v>
      </c>
      <c r="C16" s="4">
        <v>0</v>
      </c>
      <c r="D16" s="4">
        <v>178341.8</v>
      </c>
      <c r="E16" s="4">
        <v>0</v>
      </c>
      <c r="F16" s="4">
        <v>10264700</v>
      </c>
      <c r="G16" s="20">
        <f>7878000+2453900</f>
        <v>10331900</v>
      </c>
      <c r="H16" s="20">
        <f t="shared" si="0"/>
        <v>67200</v>
      </c>
      <c r="I16" s="20">
        <f>7877717.53+2453900</f>
        <v>10331617.530000001</v>
      </c>
      <c r="J16" s="4">
        <f t="shared" si="1"/>
        <v>282.46999999880791</v>
      </c>
      <c r="K16" s="4">
        <f>7877717.53+2375118.43</f>
        <v>10252835.960000001</v>
      </c>
      <c r="L16" s="4">
        <f t="shared" si="3"/>
        <v>78781.570000000298</v>
      </c>
      <c r="M16" s="4">
        <f t="shared" si="2"/>
        <v>78781.570000000298</v>
      </c>
    </row>
    <row r="17" spans="1:13" ht="94.5" x14ac:dyDescent="0.25">
      <c r="A17" s="18" t="s">
        <v>7</v>
      </c>
      <c r="B17" s="4">
        <v>34915.18</v>
      </c>
      <c r="C17" s="4">
        <v>0</v>
      </c>
      <c r="D17" s="4">
        <v>34915.18</v>
      </c>
      <c r="E17" s="4">
        <v>0</v>
      </c>
      <c r="F17" s="4">
        <v>22742800</v>
      </c>
      <c r="G17" s="4">
        <v>20406800</v>
      </c>
      <c r="H17" s="20">
        <f t="shared" si="0"/>
        <v>-2336000</v>
      </c>
      <c r="I17" s="4">
        <v>20156800</v>
      </c>
      <c r="J17" s="4">
        <f t="shared" si="1"/>
        <v>250000</v>
      </c>
      <c r="K17" s="4">
        <v>20111615.809999999</v>
      </c>
      <c r="L17" s="4">
        <f t="shared" si="3"/>
        <v>45184.190000001341</v>
      </c>
      <c r="M17" s="4">
        <f t="shared" si="2"/>
        <v>45184.190000001341</v>
      </c>
    </row>
    <row r="18" spans="1:13" ht="157.5" x14ac:dyDescent="0.25">
      <c r="A18" s="18" t="s">
        <v>44</v>
      </c>
      <c r="B18" s="4">
        <v>53657.62</v>
      </c>
      <c r="C18" s="4">
        <v>0</v>
      </c>
      <c r="D18" s="4">
        <v>53657.62</v>
      </c>
      <c r="E18" s="4">
        <v>0</v>
      </c>
      <c r="F18" s="4">
        <v>4932400</v>
      </c>
      <c r="G18" s="4">
        <v>4913100</v>
      </c>
      <c r="H18" s="20">
        <f t="shared" si="0"/>
        <v>-19300</v>
      </c>
      <c r="I18" s="4">
        <v>4913006</v>
      </c>
      <c r="J18" s="4">
        <f t="shared" si="1"/>
        <v>94</v>
      </c>
      <c r="K18" s="4">
        <v>4901780.1100000003</v>
      </c>
      <c r="L18" s="4">
        <f t="shared" si="3"/>
        <v>11225.889999999665</v>
      </c>
      <c r="M18" s="4">
        <f t="shared" si="2"/>
        <v>11225.889999999665</v>
      </c>
    </row>
    <row r="19" spans="1:13" ht="78.75" x14ac:dyDescent="0.25">
      <c r="A19" s="18" t="s">
        <v>4</v>
      </c>
      <c r="B19" s="4">
        <v>944101.07</v>
      </c>
      <c r="C19" s="4">
        <v>0</v>
      </c>
      <c r="D19" s="4">
        <v>944101.07</v>
      </c>
      <c r="E19" s="4">
        <v>0</v>
      </c>
      <c r="F19" s="4">
        <v>92036000</v>
      </c>
      <c r="G19" s="20">
        <v>81786000</v>
      </c>
      <c r="H19" s="20">
        <f t="shared" si="0"/>
        <v>-10250000</v>
      </c>
      <c r="I19" s="20">
        <v>71810758.840000004</v>
      </c>
      <c r="J19" s="4">
        <f t="shared" si="1"/>
        <v>9975241.1599999964</v>
      </c>
      <c r="K19" s="4">
        <v>71656133.409999996</v>
      </c>
      <c r="L19" s="4">
        <f t="shared" si="3"/>
        <v>154625.43000000715</v>
      </c>
      <c r="M19" s="4">
        <f t="shared" si="2"/>
        <v>154625.43000000715</v>
      </c>
    </row>
    <row r="20" spans="1:13" ht="78.75" x14ac:dyDescent="0.25">
      <c r="A20" s="18" t="s">
        <v>27</v>
      </c>
      <c r="B20" s="4">
        <v>0</v>
      </c>
      <c r="C20" s="4">
        <v>0</v>
      </c>
      <c r="D20" s="4">
        <v>0</v>
      </c>
      <c r="E20" s="4">
        <v>0</v>
      </c>
      <c r="F20" s="4">
        <v>689200</v>
      </c>
      <c r="G20" s="20">
        <v>689200</v>
      </c>
      <c r="H20" s="20">
        <f t="shared" si="0"/>
        <v>0</v>
      </c>
      <c r="I20" s="20">
        <v>689200</v>
      </c>
      <c r="J20" s="4">
        <f t="shared" si="1"/>
        <v>0</v>
      </c>
      <c r="K20" s="4">
        <v>689174.25</v>
      </c>
      <c r="L20" s="4">
        <f t="shared" si="3"/>
        <v>25.75</v>
      </c>
      <c r="M20" s="4">
        <f t="shared" si="2"/>
        <v>25.75</v>
      </c>
    </row>
    <row r="21" spans="1:13" ht="47.25" x14ac:dyDescent="0.25">
      <c r="A21" s="18" t="s">
        <v>8</v>
      </c>
      <c r="B21" s="4">
        <v>0</v>
      </c>
      <c r="C21" s="4">
        <v>0</v>
      </c>
      <c r="D21" s="4">
        <v>0</v>
      </c>
      <c r="E21" s="4">
        <v>0</v>
      </c>
      <c r="F21" s="4">
        <v>31644500</v>
      </c>
      <c r="G21" s="20">
        <v>0</v>
      </c>
      <c r="H21" s="20">
        <f t="shared" si="0"/>
        <v>-31644500</v>
      </c>
      <c r="I21" s="20">
        <v>0</v>
      </c>
      <c r="J21" s="4">
        <f t="shared" si="1"/>
        <v>0</v>
      </c>
      <c r="K21" s="4">
        <v>0</v>
      </c>
      <c r="L21" s="4">
        <f t="shared" si="3"/>
        <v>0</v>
      </c>
      <c r="M21" s="4">
        <f t="shared" si="2"/>
        <v>0</v>
      </c>
    </row>
    <row r="22" spans="1:13" ht="63" x14ac:dyDescent="0.25">
      <c r="A22" s="18" t="s">
        <v>5</v>
      </c>
      <c r="B22" s="4">
        <v>20820.59</v>
      </c>
      <c r="C22" s="4">
        <v>0</v>
      </c>
      <c r="D22" s="4">
        <v>20820.59</v>
      </c>
      <c r="E22" s="4">
        <v>0</v>
      </c>
      <c r="F22" s="4">
        <v>3668600</v>
      </c>
      <c r="G22" s="4">
        <v>3502600</v>
      </c>
      <c r="H22" s="20">
        <f t="shared" si="0"/>
        <v>-166000</v>
      </c>
      <c r="I22" s="4">
        <v>3487500</v>
      </c>
      <c r="J22" s="4">
        <f t="shared" si="1"/>
        <v>15100</v>
      </c>
      <c r="K22" s="4">
        <v>3451858.73</v>
      </c>
      <c r="L22" s="4">
        <f t="shared" si="3"/>
        <v>35641.270000000019</v>
      </c>
      <c r="M22" s="4">
        <f t="shared" si="2"/>
        <v>35641.270000000019</v>
      </c>
    </row>
    <row r="23" spans="1:13" ht="31.5" x14ac:dyDescent="0.25">
      <c r="A23" s="18" t="s">
        <v>58</v>
      </c>
      <c r="B23" s="4">
        <v>0</v>
      </c>
      <c r="C23" s="4">
        <v>0</v>
      </c>
      <c r="D23" s="4">
        <v>0</v>
      </c>
      <c r="E23" s="4">
        <v>0</v>
      </c>
      <c r="F23" s="4">
        <v>33300</v>
      </c>
      <c r="G23" s="20">
        <v>87300</v>
      </c>
      <c r="H23" s="20">
        <f t="shared" si="0"/>
        <v>54000</v>
      </c>
      <c r="I23" s="20">
        <v>87300</v>
      </c>
      <c r="J23" s="4">
        <f t="shared" si="1"/>
        <v>0</v>
      </c>
      <c r="K23" s="4">
        <v>87150</v>
      </c>
      <c r="L23" s="4">
        <f t="shared" si="3"/>
        <v>150</v>
      </c>
      <c r="M23" s="4">
        <f t="shared" si="2"/>
        <v>150</v>
      </c>
    </row>
    <row r="24" spans="1:13" ht="31.5" x14ac:dyDescent="0.25">
      <c r="A24" s="18" t="s">
        <v>59</v>
      </c>
      <c r="B24" s="4">
        <v>0</v>
      </c>
      <c r="C24" s="4">
        <v>0</v>
      </c>
      <c r="D24" s="4">
        <v>0</v>
      </c>
      <c r="E24" s="4">
        <v>0</v>
      </c>
      <c r="F24" s="4">
        <v>23786300</v>
      </c>
      <c r="G24" s="20">
        <v>39671400</v>
      </c>
      <c r="H24" s="20">
        <f t="shared" si="0"/>
        <v>15885100</v>
      </c>
      <c r="I24" s="20">
        <v>39671400</v>
      </c>
      <c r="J24" s="4">
        <f t="shared" si="1"/>
        <v>0</v>
      </c>
      <c r="K24" s="4">
        <v>39671400</v>
      </c>
      <c r="L24" s="4">
        <f t="shared" si="3"/>
        <v>0</v>
      </c>
      <c r="M24" s="4">
        <f t="shared" si="2"/>
        <v>0</v>
      </c>
    </row>
    <row r="25" spans="1:13" ht="31.5" x14ac:dyDescent="0.25">
      <c r="A25" s="18" t="s">
        <v>60</v>
      </c>
      <c r="B25" s="4">
        <v>0</v>
      </c>
      <c r="C25" s="4">
        <v>0</v>
      </c>
      <c r="D25" s="4">
        <v>0</v>
      </c>
      <c r="E25" s="4">
        <v>0</v>
      </c>
      <c r="F25" s="4">
        <v>10372000</v>
      </c>
      <c r="G25" s="20">
        <v>2352800</v>
      </c>
      <c r="H25" s="20">
        <f t="shared" si="0"/>
        <v>-8019200</v>
      </c>
      <c r="I25" s="20">
        <v>2352800</v>
      </c>
      <c r="J25" s="4">
        <f t="shared" si="1"/>
        <v>0</v>
      </c>
      <c r="K25" s="4">
        <v>2352800</v>
      </c>
      <c r="L25" s="4">
        <f t="shared" si="3"/>
        <v>0</v>
      </c>
      <c r="M25" s="4">
        <f t="shared" si="2"/>
        <v>0</v>
      </c>
    </row>
    <row r="26" spans="1:13" ht="133.5" customHeight="1" x14ac:dyDescent="0.25">
      <c r="A26" s="18" t="s">
        <v>9</v>
      </c>
      <c r="B26" s="4">
        <v>0</v>
      </c>
      <c r="C26" s="4">
        <v>0</v>
      </c>
      <c r="D26" s="4">
        <v>0</v>
      </c>
      <c r="E26" s="4">
        <v>0</v>
      </c>
      <c r="F26" s="4">
        <v>22700</v>
      </c>
      <c r="G26" s="20">
        <v>22700</v>
      </c>
      <c r="H26" s="20">
        <f t="shared" si="0"/>
        <v>0</v>
      </c>
      <c r="I26" s="20">
        <v>22700</v>
      </c>
      <c r="J26" s="4">
        <f t="shared" si="1"/>
        <v>0</v>
      </c>
      <c r="K26" s="4">
        <v>22700</v>
      </c>
      <c r="L26" s="4">
        <f t="shared" si="3"/>
        <v>0</v>
      </c>
      <c r="M26" s="4">
        <f t="shared" si="2"/>
        <v>0</v>
      </c>
    </row>
    <row r="27" spans="1:13" ht="63" x14ac:dyDescent="0.25">
      <c r="A27" s="18" t="s">
        <v>10</v>
      </c>
      <c r="B27" s="4">
        <v>0</v>
      </c>
      <c r="C27" s="4">
        <v>0</v>
      </c>
      <c r="D27" s="4">
        <v>0</v>
      </c>
      <c r="E27" s="4">
        <v>0</v>
      </c>
      <c r="F27" s="4">
        <v>7566800</v>
      </c>
      <c r="G27" s="20">
        <v>7566800</v>
      </c>
      <c r="H27" s="20">
        <f t="shared" si="0"/>
        <v>0</v>
      </c>
      <c r="I27" s="20">
        <v>7522173.6299999999</v>
      </c>
      <c r="J27" s="4">
        <f t="shared" si="1"/>
        <v>44626.370000000112</v>
      </c>
      <c r="K27" s="4">
        <v>7522173.6299999999</v>
      </c>
      <c r="L27" s="4">
        <f t="shared" si="3"/>
        <v>0</v>
      </c>
      <c r="M27" s="4">
        <f t="shared" si="2"/>
        <v>0</v>
      </c>
    </row>
    <row r="28" spans="1:13" ht="47.25" x14ac:dyDescent="0.25">
      <c r="A28" s="18" t="s">
        <v>45</v>
      </c>
      <c r="B28" s="4">
        <v>0</v>
      </c>
      <c r="C28" s="4">
        <v>0</v>
      </c>
      <c r="D28" s="4">
        <v>0</v>
      </c>
      <c r="E28" s="4">
        <v>0</v>
      </c>
      <c r="F28" s="4">
        <v>1916800</v>
      </c>
      <c r="G28" s="20">
        <v>1916800</v>
      </c>
      <c r="H28" s="20">
        <f t="shared" si="0"/>
        <v>0</v>
      </c>
      <c r="I28" s="20">
        <v>1916800</v>
      </c>
      <c r="J28" s="4">
        <f t="shared" si="1"/>
        <v>0</v>
      </c>
      <c r="K28" s="4">
        <v>1916800</v>
      </c>
      <c r="L28" s="4">
        <f t="shared" si="3"/>
        <v>0</v>
      </c>
      <c r="M28" s="4">
        <f t="shared" si="2"/>
        <v>0</v>
      </c>
    </row>
    <row r="29" spans="1:13" ht="63" x14ac:dyDescent="0.25">
      <c r="A29" s="18" t="s">
        <v>11</v>
      </c>
      <c r="B29" s="4">
        <v>0</v>
      </c>
      <c r="C29" s="4">
        <v>0</v>
      </c>
      <c r="D29" s="4">
        <v>0</v>
      </c>
      <c r="E29" s="4">
        <v>0</v>
      </c>
      <c r="F29" s="4">
        <v>221000</v>
      </c>
      <c r="G29" s="20">
        <v>221000</v>
      </c>
      <c r="H29" s="20">
        <f t="shared" si="0"/>
        <v>0</v>
      </c>
      <c r="I29" s="20">
        <v>210538</v>
      </c>
      <c r="J29" s="4">
        <f t="shared" si="1"/>
        <v>10462</v>
      </c>
      <c r="K29" s="4">
        <v>210538</v>
      </c>
      <c r="L29" s="4">
        <f t="shared" si="3"/>
        <v>0</v>
      </c>
      <c r="M29" s="4">
        <f t="shared" si="2"/>
        <v>0</v>
      </c>
    </row>
    <row r="30" spans="1:13" ht="31.5" x14ac:dyDescent="0.25">
      <c r="A30" s="18" t="s">
        <v>46</v>
      </c>
      <c r="B30" s="4">
        <v>0</v>
      </c>
      <c r="C30" s="4">
        <v>0</v>
      </c>
      <c r="D30" s="4">
        <v>0</v>
      </c>
      <c r="E30" s="4">
        <v>0</v>
      </c>
      <c r="F30" s="4">
        <v>1946100</v>
      </c>
      <c r="G30" s="20">
        <v>1173200</v>
      </c>
      <c r="H30" s="20">
        <f t="shared" si="0"/>
        <v>-772900</v>
      </c>
      <c r="I30" s="20">
        <v>78482.12</v>
      </c>
      <c r="J30" s="4">
        <f t="shared" si="1"/>
        <v>1094717.8799999999</v>
      </c>
      <c r="K30" s="4">
        <v>78482.12</v>
      </c>
      <c r="L30" s="4">
        <f t="shared" si="3"/>
        <v>0</v>
      </c>
      <c r="M30" s="4">
        <f t="shared" si="2"/>
        <v>0</v>
      </c>
    </row>
    <row r="31" spans="1:13" ht="63" x14ac:dyDescent="0.25">
      <c r="A31" s="18" t="s">
        <v>24</v>
      </c>
      <c r="B31" s="4">
        <v>0</v>
      </c>
      <c r="C31" s="4">
        <v>0</v>
      </c>
      <c r="D31" s="4">
        <v>0</v>
      </c>
      <c r="E31" s="4">
        <v>0</v>
      </c>
      <c r="F31" s="4">
        <v>18900000</v>
      </c>
      <c r="G31" s="20">
        <f>945100</f>
        <v>945100</v>
      </c>
      <c r="H31" s="20">
        <f t="shared" si="0"/>
        <v>-17954900</v>
      </c>
      <c r="I31" s="20">
        <v>945018</v>
      </c>
      <c r="J31" s="4">
        <f t="shared" si="1"/>
        <v>82</v>
      </c>
      <c r="K31" s="4">
        <v>945018</v>
      </c>
      <c r="L31" s="4">
        <f t="shared" si="3"/>
        <v>0</v>
      </c>
      <c r="M31" s="4">
        <f t="shared" si="2"/>
        <v>0</v>
      </c>
    </row>
    <row r="32" spans="1:13" ht="78.75" x14ac:dyDescent="0.25">
      <c r="A32" s="18" t="s">
        <v>25</v>
      </c>
      <c r="B32" s="4">
        <v>0</v>
      </c>
      <c r="C32" s="4">
        <v>0</v>
      </c>
      <c r="D32" s="4">
        <v>0</v>
      </c>
      <c r="E32" s="4">
        <v>0</v>
      </c>
      <c r="F32" s="4">
        <v>8101000</v>
      </c>
      <c r="G32" s="20">
        <v>3005600</v>
      </c>
      <c r="H32" s="20">
        <f t="shared" si="0"/>
        <v>-5095400</v>
      </c>
      <c r="I32" s="20">
        <v>3005550</v>
      </c>
      <c r="J32" s="4">
        <f t="shared" si="1"/>
        <v>50</v>
      </c>
      <c r="K32" s="4">
        <v>3005550</v>
      </c>
      <c r="L32" s="4">
        <f t="shared" si="3"/>
        <v>0</v>
      </c>
      <c r="M32" s="4">
        <f t="shared" si="2"/>
        <v>0</v>
      </c>
    </row>
    <row r="33" spans="1:13" s="7" customFormat="1" ht="63" x14ac:dyDescent="0.25">
      <c r="A33" s="18" t="s">
        <v>12</v>
      </c>
      <c r="B33" s="4">
        <v>0</v>
      </c>
      <c r="C33" s="4">
        <v>0</v>
      </c>
      <c r="D33" s="4">
        <v>0</v>
      </c>
      <c r="E33" s="4">
        <v>0</v>
      </c>
      <c r="F33" s="4">
        <v>12900</v>
      </c>
      <c r="G33" s="4">
        <v>12900</v>
      </c>
      <c r="H33" s="20">
        <f t="shared" si="0"/>
        <v>0</v>
      </c>
      <c r="I33" s="4">
        <v>12888</v>
      </c>
      <c r="J33" s="4">
        <f t="shared" si="1"/>
        <v>12</v>
      </c>
      <c r="K33" s="4">
        <v>12888</v>
      </c>
      <c r="L33" s="4">
        <f t="shared" si="3"/>
        <v>0</v>
      </c>
      <c r="M33" s="4">
        <f t="shared" si="2"/>
        <v>0</v>
      </c>
    </row>
    <row r="34" spans="1:13" x14ac:dyDescent="0.25">
      <c r="A34" s="14" t="s">
        <v>13</v>
      </c>
      <c r="B34" s="2">
        <f t="shared" ref="B34:K34" si="4">SUM(B11:B33)</f>
        <v>202367244.28</v>
      </c>
      <c r="C34" s="2">
        <f t="shared" si="4"/>
        <v>0</v>
      </c>
      <c r="D34" s="2">
        <f t="shared" si="4"/>
        <v>202367244.28</v>
      </c>
      <c r="E34" s="2">
        <f t="shared" si="4"/>
        <v>0</v>
      </c>
      <c r="F34" s="2">
        <f t="shared" si="4"/>
        <v>3569141200</v>
      </c>
      <c r="G34" s="22">
        <f t="shared" si="4"/>
        <v>3698308900</v>
      </c>
      <c r="H34" s="22">
        <f t="shared" si="4"/>
        <v>129167700</v>
      </c>
      <c r="I34" s="22">
        <f t="shared" si="4"/>
        <v>3656215036.1200004</v>
      </c>
      <c r="J34" s="2">
        <f t="shared" si="4"/>
        <v>42093863.879999995</v>
      </c>
      <c r="K34" s="2">
        <f t="shared" si="4"/>
        <v>3556122053</v>
      </c>
      <c r="L34" s="2">
        <f t="shared" ref="L34" si="5">I34+E34-K34</f>
        <v>100092983.12000036</v>
      </c>
      <c r="M34" s="2">
        <f t="shared" ref="M34" si="6">B34+C34-D34+E34+I34-K34</f>
        <v>100092983.12000036</v>
      </c>
    </row>
    <row r="35" spans="1:13" x14ac:dyDescent="0.25">
      <c r="A35" s="44" t="s">
        <v>17</v>
      </c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6"/>
    </row>
    <row r="36" spans="1:13" ht="31.5" x14ac:dyDescent="0.25">
      <c r="A36" s="18" t="s">
        <v>47</v>
      </c>
      <c r="B36" s="4">
        <v>0</v>
      </c>
      <c r="C36" s="4">
        <v>2586078.04</v>
      </c>
      <c r="D36" s="4">
        <v>2586078.04</v>
      </c>
      <c r="E36" s="4">
        <v>0</v>
      </c>
      <c r="F36" s="4">
        <v>1315884000</v>
      </c>
      <c r="G36" s="20">
        <v>502235500</v>
      </c>
      <c r="H36" s="21">
        <f t="shared" ref="H36:H65" si="7">G36-F36</f>
        <v>-813648500</v>
      </c>
      <c r="I36" s="21">
        <v>224789024.90000001</v>
      </c>
      <c r="J36" s="4">
        <f t="shared" ref="J36:J65" si="8">G36-I36</f>
        <v>277446475.10000002</v>
      </c>
      <c r="K36" s="1">
        <v>224789024.90000001</v>
      </c>
      <c r="L36" s="4">
        <f t="shared" ref="L36" si="9">I36+E36-K36</f>
        <v>0</v>
      </c>
      <c r="M36" s="4">
        <f t="shared" ref="M36" si="10">B36+C36-D36+E36+I36-K36</f>
        <v>0</v>
      </c>
    </row>
    <row r="37" spans="1:13" ht="126" x14ac:dyDescent="0.25">
      <c r="A37" s="18" t="s">
        <v>14</v>
      </c>
      <c r="B37" s="4">
        <v>0</v>
      </c>
      <c r="C37" s="4">
        <v>0</v>
      </c>
      <c r="D37" s="4">
        <v>0</v>
      </c>
      <c r="E37" s="4">
        <v>0</v>
      </c>
      <c r="F37" s="4">
        <v>40080000</v>
      </c>
      <c r="G37" s="4">
        <v>40944000</v>
      </c>
      <c r="H37" s="21">
        <f t="shared" si="7"/>
        <v>864000</v>
      </c>
      <c r="I37" s="1">
        <v>40896000</v>
      </c>
      <c r="J37" s="4">
        <f t="shared" si="8"/>
        <v>48000</v>
      </c>
      <c r="K37" s="1">
        <v>40896000</v>
      </c>
      <c r="L37" s="4">
        <f t="shared" ref="L37:L65" si="11">I37+E37-K37</f>
        <v>0</v>
      </c>
      <c r="M37" s="4">
        <f t="shared" ref="M37:M65" si="12">B37+C37-D37+E37+I37-K37</f>
        <v>0</v>
      </c>
    </row>
    <row r="38" spans="1:13" ht="78.75" x14ac:dyDescent="0.25">
      <c r="A38" s="18" t="s">
        <v>61</v>
      </c>
      <c r="B38" s="4">
        <v>0</v>
      </c>
      <c r="C38" s="4">
        <v>0</v>
      </c>
      <c r="D38" s="4">
        <v>0</v>
      </c>
      <c r="E38" s="4">
        <v>0</v>
      </c>
      <c r="F38" s="4">
        <v>193020200</v>
      </c>
      <c r="G38" s="20">
        <v>0</v>
      </c>
      <c r="H38" s="21">
        <f t="shared" si="7"/>
        <v>-193020200</v>
      </c>
      <c r="I38" s="21">
        <v>0</v>
      </c>
      <c r="J38" s="4">
        <f t="shared" si="8"/>
        <v>0</v>
      </c>
      <c r="K38" s="40">
        <v>0</v>
      </c>
      <c r="L38" s="4">
        <f t="shared" si="11"/>
        <v>0</v>
      </c>
      <c r="M38" s="4">
        <f t="shared" si="12"/>
        <v>0</v>
      </c>
    </row>
    <row r="39" spans="1:13" ht="47.25" x14ac:dyDescent="0.25">
      <c r="A39" s="18" t="s">
        <v>62</v>
      </c>
      <c r="B39" s="4">
        <v>0</v>
      </c>
      <c r="C39" s="4">
        <v>0</v>
      </c>
      <c r="D39" s="4">
        <v>0</v>
      </c>
      <c r="E39" s="4">
        <v>0</v>
      </c>
      <c r="F39" s="4">
        <v>263612700</v>
      </c>
      <c r="G39" s="20">
        <v>0</v>
      </c>
      <c r="H39" s="21">
        <f t="shared" si="7"/>
        <v>-263612700</v>
      </c>
      <c r="I39" s="21">
        <v>0</v>
      </c>
      <c r="J39" s="4">
        <f t="shared" si="8"/>
        <v>0</v>
      </c>
      <c r="K39" s="40">
        <v>0</v>
      </c>
      <c r="L39" s="4">
        <f t="shared" si="11"/>
        <v>0</v>
      </c>
      <c r="M39" s="4">
        <f t="shared" si="12"/>
        <v>0</v>
      </c>
    </row>
    <row r="40" spans="1:13" ht="31.5" x14ac:dyDescent="0.25">
      <c r="A40" s="18" t="s">
        <v>48</v>
      </c>
      <c r="B40" s="4">
        <v>0</v>
      </c>
      <c r="C40" s="4">
        <v>0</v>
      </c>
      <c r="D40" s="4">
        <v>0</v>
      </c>
      <c r="E40" s="4">
        <v>0</v>
      </c>
      <c r="F40" s="4">
        <v>132500000</v>
      </c>
      <c r="G40" s="20">
        <v>0</v>
      </c>
      <c r="H40" s="21">
        <f t="shared" si="7"/>
        <v>-132500000</v>
      </c>
      <c r="I40" s="21">
        <v>0</v>
      </c>
      <c r="J40" s="4">
        <f t="shared" si="8"/>
        <v>0</v>
      </c>
      <c r="K40" s="40">
        <v>0</v>
      </c>
      <c r="L40" s="4">
        <f t="shared" si="11"/>
        <v>0</v>
      </c>
      <c r="M40" s="4">
        <f t="shared" si="12"/>
        <v>0</v>
      </c>
    </row>
    <row r="41" spans="1:13" ht="94.5" x14ac:dyDescent="0.25">
      <c r="A41" s="18" t="s">
        <v>28</v>
      </c>
      <c r="B41" s="4">
        <v>0</v>
      </c>
      <c r="C41" s="4">
        <v>0</v>
      </c>
      <c r="D41" s="4">
        <v>0</v>
      </c>
      <c r="E41" s="4">
        <v>0</v>
      </c>
      <c r="F41" s="4">
        <v>23128500</v>
      </c>
      <c r="G41" s="20">
        <v>10299300</v>
      </c>
      <c r="H41" s="21">
        <f t="shared" si="7"/>
        <v>-12829200</v>
      </c>
      <c r="I41" s="21">
        <v>10299283.689999999</v>
      </c>
      <c r="J41" s="4">
        <f t="shared" si="8"/>
        <v>16.310000000521541</v>
      </c>
      <c r="K41" s="1">
        <v>10299283.689999999</v>
      </c>
      <c r="L41" s="4">
        <f t="shared" si="11"/>
        <v>0</v>
      </c>
      <c r="M41" s="4">
        <f t="shared" si="12"/>
        <v>0</v>
      </c>
    </row>
    <row r="42" spans="1:13" ht="47.25" x14ac:dyDescent="0.25">
      <c r="A42" s="18" t="s">
        <v>49</v>
      </c>
      <c r="B42" s="4">
        <v>0</v>
      </c>
      <c r="C42" s="4">
        <v>0</v>
      </c>
      <c r="D42" s="4">
        <v>0</v>
      </c>
      <c r="E42" s="4">
        <v>0</v>
      </c>
      <c r="F42" s="4">
        <v>651100</v>
      </c>
      <c r="G42" s="20">
        <v>651100</v>
      </c>
      <c r="H42" s="21">
        <f t="shared" si="7"/>
        <v>0</v>
      </c>
      <c r="I42" s="21">
        <v>651100</v>
      </c>
      <c r="J42" s="4">
        <f t="shared" si="8"/>
        <v>0</v>
      </c>
      <c r="K42" s="1">
        <v>651100</v>
      </c>
      <c r="L42" s="4">
        <f t="shared" si="11"/>
        <v>0</v>
      </c>
      <c r="M42" s="4">
        <f t="shared" si="12"/>
        <v>0</v>
      </c>
    </row>
    <row r="43" spans="1:13" ht="31.5" x14ac:dyDescent="0.25">
      <c r="A43" s="18" t="s">
        <v>50</v>
      </c>
      <c r="B43" s="4">
        <v>0</v>
      </c>
      <c r="C43" s="4">
        <v>0</v>
      </c>
      <c r="D43" s="4">
        <v>0</v>
      </c>
      <c r="E43" s="4">
        <v>0</v>
      </c>
      <c r="F43" s="20">
        <v>418892100</v>
      </c>
      <c r="G43" s="20">
        <v>0</v>
      </c>
      <c r="H43" s="21">
        <f t="shared" si="7"/>
        <v>-418892100</v>
      </c>
      <c r="I43" s="21">
        <v>0</v>
      </c>
      <c r="J43" s="4">
        <f t="shared" si="8"/>
        <v>0</v>
      </c>
      <c r="K43" s="40">
        <v>0</v>
      </c>
      <c r="L43" s="4">
        <f t="shared" si="11"/>
        <v>0</v>
      </c>
      <c r="M43" s="4">
        <f t="shared" si="12"/>
        <v>0</v>
      </c>
    </row>
    <row r="44" spans="1:13" ht="31.5" x14ac:dyDescent="0.25">
      <c r="A44" s="18" t="s">
        <v>63</v>
      </c>
      <c r="B44" s="4">
        <v>0</v>
      </c>
      <c r="C44" s="4">
        <v>0</v>
      </c>
      <c r="D44" s="4">
        <v>0</v>
      </c>
      <c r="E44" s="4">
        <v>0</v>
      </c>
      <c r="F44" s="4">
        <v>34843300</v>
      </c>
      <c r="G44" s="4">
        <f>13588900+21254450.56</f>
        <v>34843350.560000002</v>
      </c>
      <c r="H44" s="21">
        <f t="shared" si="7"/>
        <v>50.560000002384186</v>
      </c>
      <c r="I44" s="1">
        <f>13588900+21254450.56</f>
        <v>34843350.560000002</v>
      </c>
      <c r="J44" s="4">
        <f t="shared" si="8"/>
        <v>0</v>
      </c>
      <c r="K44" s="40">
        <f>13588900+21254450.56</f>
        <v>34843350.560000002</v>
      </c>
      <c r="L44" s="4">
        <f t="shared" si="11"/>
        <v>0</v>
      </c>
      <c r="M44" s="4">
        <f t="shared" si="12"/>
        <v>0</v>
      </c>
    </row>
    <row r="45" spans="1:13" ht="47.25" x14ac:dyDescent="0.25">
      <c r="A45" s="18" t="s">
        <v>86</v>
      </c>
      <c r="B45" s="4">
        <v>0</v>
      </c>
      <c r="C45" s="4">
        <v>0</v>
      </c>
      <c r="D45" s="4">
        <v>0</v>
      </c>
      <c r="E45" s="4">
        <v>0</v>
      </c>
      <c r="F45" s="4">
        <v>0</v>
      </c>
      <c r="G45" s="4">
        <f>144900+338101.77</f>
        <v>483001.77</v>
      </c>
      <c r="H45" s="21">
        <f t="shared" si="7"/>
        <v>483001.77</v>
      </c>
      <c r="I45" s="4">
        <f>144900+338101.77</f>
        <v>483001.77</v>
      </c>
      <c r="J45" s="4">
        <f t="shared" si="8"/>
        <v>0</v>
      </c>
      <c r="K45" s="40">
        <f>144900+338101.77</f>
        <v>483001.77</v>
      </c>
      <c r="L45" s="4">
        <f t="shared" si="11"/>
        <v>0</v>
      </c>
      <c r="M45" s="4">
        <f t="shared" si="12"/>
        <v>0</v>
      </c>
    </row>
    <row r="46" spans="1:13" ht="31.5" x14ac:dyDescent="0.25">
      <c r="A46" s="18" t="s">
        <v>51</v>
      </c>
      <c r="B46" s="4">
        <v>0</v>
      </c>
      <c r="C46" s="4">
        <v>0</v>
      </c>
      <c r="D46" s="4">
        <v>0</v>
      </c>
      <c r="E46" s="4">
        <v>0</v>
      </c>
      <c r="F46" s="4">
        <v>4532200</v>
      </c>
      <c r="G46" s="20">
        <v>4532200</v>
      </c>
      <c r="H46" s="21">
        <f t="shared" si="7"/>
        <v>0</v>
      </c>
      <c r="I46" s="20">
        <v>4532200</v>
      </c>
      <c r="J46" s="4">
        <f t="shared" si="8"/>
        <v>0</v>
      </c>
      <c r="K46" s="4">
        <f>285000+4247200</f>
        <v>4532200</v>
      </c>
      <c r="L46" s="4">
        <f t="shared" si="11"/>
        <v>0</v>
      </c>
      <c r="M46" s="4">
        <f t="shared" si="12"/>
        <v>0</v>
      </c>
    </row>
    <row r="47" spans="1:13" ht="78.75" x14ac:dyDescent="0.25">
      <c r="A47" s="18" t="s">
        <v>64</v>
      </c>
      <c r="B47" s="4">
        <v>0</v>
      </c>
      <c r="C47" s="4">
        <v>0</v>
      </c>
      <c r="D47" s="4">
        <v>0</v>
      </c>
      <c r="E47" s="4">
        <v>0</v>
      </c>
      <c r="F47" s="4">
        <v>1261700</v>
      </c>
      <c r="G47" s="20">
        <f>378508.5+883191.5</f>
        <v>1261700</v>
      </c>
      <c r="H47" s="21">
        <f t="shared" si="7"/>
        <v>0</v>
      </c>
      <c r="I47" s="21">
        <f>378508.5+883191.5</f>
        <v>1261700</v>
      </c>
      <c r="J47" s="4">
        <f t="shared" si="8"/>
        <v>0</v>
      </c>
      <c r="K47" s="40">
        <f>378508.5+883191.5</f>
        <v>1261700</v>
      </c>
      <c r="L47" s="4">
        <f t="shared" si="11"/>
        <v>0</v>
      </c>
      <c r="M47" s="4">
        <f t="shared" si="12"/>
        <v>0</v>
      </c>
    </row>
    <row r="48" spans="1:13" ht="141.75" x14ac:dyDescent="0.25">
      <c r="A48" s="18" t="s">
        <v>87</v>
      </c>
      <c r="B48" s="4">
        <v>0</v>
      </c>
      <c r="C48" s="4">
        <v>0</v>
      </c>
      <c r="D48" s="4">
        <v>0</v>
      </c>
      <c r="E48" s="4">
        <v>0</v>
      </c>
      <c r="F48" s="4">
        <v>17064100</v>
      </c>
      <c r="G48" s="4">
        <v>17064100</v>
      </c>
      <c r="H48" s="21">
        <f t="shared" si="7"/>
        <v>0</v>
      </c>
      <c r="I48" s="4">
        <v>17064100</v>
      </c>
      <c r="J48" s="4">
        <f t="shared" si="8"/>
        <v>0</v>
      </c>
      <c r="K48" s="4">
        <v>17064100</v>
      </c>
      <c r="L48" s="4">
        <f t="shared" si="11"/>
        <v>0</v>
      </c>
      <c r="M48" s="4">
        <f t="shared" si="12"/>
        <v>0</v>
      </c>
    </row>
    <row r="49" spans="1:13" ht="47.25" x14ac:dyDescent="0.25">
      <c r="A49" s="18" t="s">
        <v>65</v>
      </c>
      <c r="B49" s="4">
        <v>0</v>
      </c>
      <c r="C49" s="4">
        <v>0</v>
      </c>
      <c r="D49" s="4">
        <v>0</v>
      </c>
      <c r="E49" s="4">
        <v>0</v>
      </c>
      <c r="F49" s="4">
        <v>1677700</v>
      </c>
      <c r="G49" s="4">
        <v>1677700</v>
      </c>
      <c r="H49" s="21">
        <f t="shared" si="7"/>
        <v>0</v>
      </c>
      <c r="I49" s="4">
        <v>1677700</v>
      </c>
      <c r="J49" s="4">
        <f t="shared" si="8"/>
        <v>0</v>
      </c>
      <c r="K49" s="40">
        <v>1677700</v>
      </c>
      <c r="L49" s="4">
        <f t="shared" si="11"/>
        <v>0</v>
      </c>
      <c r="M49" s="4">
        <f t="shared" si="12"/>
        <v>0</v>
      </c>
    </row>
    <row r="50" spans="1:13" ht="78.75" x14ac:dyDescent="0.25">
      <c r="A50" s="18" t="s">
        <v>29</v>
      </c>
      <c r="B50" s="4">
        <v>0</v>
      </c>
      <c r="C50" s="4">
        <v>0</v>
      </c>
      <c r="D50" s="4">
        <v>0</v>
      </c>
      <c r="E50" s="4">
        <v>0</v>
      </c>
      <c r="F50" s="4">
        <v>558700</v>
      </c>
      <c r="G50" s="4">
        <f>167600+391073.94</f>
        <v>558673.93999999994</v>
      </c>
      <c r="H50" s="21">
        <f t="shared" si="7"/>
        <v>-26.060000000055879</v>
      </c>
      <c r="I50" s="1">
        <f>167600+391073.94</f>
        <v>558673.93999999994</v>
      </c>
      <c r="J50" s="4">
        <f t="shared" si="8"/>
        <v>0</v>
      </c>
      <c r="K50" s="40">
        <f>167600+391073.94</f>
        <v>558673.93999999994</v>
      </c>
      <c r="L50" s="4">
        <f t="shared" si="11"/>
        <v>0</v>
      </c>
      <c r="M50" s="4">
        <f t="shared" si="12"/>
        <v>0</v>
      </c>
    </row>
    <row r="51" spans="1:13" ht="47.25" x14ac:dyDescent="0.25">
      <c r="A51" s="18" t="s">
        <v>66</v>
      </c>
      <c r="B51" s="4">
        <v>0</v>
      </c>
      <c r="C51" s="4">
        <v>990763.46</v>
      </c>
      <c r="D51" s="4">
        <v>990763.46</v>
      </c>
      <c r="E51" s="4">
        <v>0</v>
      </c>
      <c r="F51" s="4">
        <v>133285700</v>
      </c>
      <c r="G51" s="4">
        <v>51397400</v>
      </c>
      <c r="H51" s="21">
        <f t="shared" si="7"/>
        <v>-81888300</v>
      </c>
      <c r="I51" s="1">
        <v>50991550.229999997</v>
      </c>
      <c r="J51" s="4">
        <f t="shared" si="8"/>
        <v>405849.77000000328</v>
      </c>
      <c r="K51" s="1">
        <f>25944744.31+25046805.92</f>
        <v>50991550.230000004</v>
      </c>
      <c r="L51" s="4">
        <f t="shared" si="11"/>
        <v>0</v>
      </c>
      <c r="M51" s="4">
        <f t="shared" si="12"/>
        <v>0</v>
      </c>
    </row>
    <row r="52" spans="1:13" ht="63" x14ac:dyDescent="0.25">
      <c r="A52" s="18" t="s">
        <v>52</v>
      </c>
      <c r="B52" s="4">
        <v>0</v>
      </c>
      <c r="C52" s="4">
        <v>0</v>
      </c>
      <c r="D52" s="4">
        <v>0</v>
      </c>
      <c r="E52" s="4">
        <v>0</v>
      </c>
      <c r="F52" s="4">
        <v>222601200</v>
      </c>
      <c r="G52" s="20">
        <v>0</v>
      </c>
      <c r="H52" s="21">
        <f t="shared" si="7"/>
        <v>-222601200</v>
      </c>
      <c r="I52" s="21">
        <v>0</v>
      </c>
      <c r="J52" s="4">
        <f t="shared" si="8"/>
        <v>0</v>
      </c>
      <c r="K52" s="40">
        <v>0</v>
      </c>
      <c r="L52" s="4">
        <f t="shared" si="11"/>
        <v>0</v>
      </c>
      <c r="M52" s="4">
        <f t="shared" si="12"/>
        <v>0</v>
      </c>
    </row>
    <row r="53" spans="1:13" ht="31.5" x14ac:dyDescent="0.25">
      <c r="A53" s="18" t="s">
        <v>53</v>
      </c>
      <c r="B53" s="4">
        <v>0</v>
      </c>
      <c r="C53" s="4">
        <v>0</v>
      </c>
      <c r="D53" s="4">
        <v>0</v>
      </c>
      <c r="E53" s="4">
        <v>0</v>
      </c>
      <c r="F53" s="4">
        <v>11790300</v>
      </c>
      <c r="G53" s="20">
        <v>0</v>
      </c>
      <c r="H53" s="21">
        <f t="shared" si="7"/>
        <v>-11790300</v>
      </c>
      <c r="I53" s="21">
        <v>0</v>
      </c>
      <c r="J53" s="4">
        <f t="shared" si="8"/>
        <v>0</v>
      </c>
      <c r="K53" s="40">
        <v>0</v>
      </c>
      <c r="L53" s="4">
        <f t="shared" si="11"/>
        <v>0</v>
      </c>
      <c r="M53" s="4">
        <f t="shared" si="12"/>
        <v>0</v>
      </c>
    </row>
    <row r="54" spans="1:13" ht="31.5" x14ac:dyDescent="0.25">
      <c r="A54" s="18" t="s">
        <v>15</v>
      </c>
      <c r="B54" s="4">
        <v>0</v>
      </c>
      <c r="C54" s="4">
        <v>0</v>
      </c>
      <c r="D54" s="4">
        <v>0</v>
      </c>
      <c r="E54" s="4">
        <v>0</v>
      </c>
      <c r="F54" s="4">
        <v>96400</v>
      </c>
      <c r="G54" s="4">
        <f>273900</f>
        <v>273900</v>
      </c>
      <c r="H54" s="21">
        <f t="shared" si="7"/>
        <v>177500</v>
      </c>
      <c r="I54" s="1">
        <v>273480.32000000001</v>
      </c>
      <c r="J54" s="4">
        <f t="shared" si="8"/>
        <v>419.67999999999302</v>
      </c>
      <c r="K54" s="1">
        <v>273480.32000000001</v>
      </c>
      <c r="L54" s="4">
        <f t="shared" si="11"/>
        <v>0</v>
      </c>
      <c r="M54" s="4">
        <f t="shared" si="12"/>
        <v>0</v>
      </c>
    </row>
    <row r="55" spans="1:13" ht="63" x14ac:dyDescent="0.25">
      <c r="A55" s="18" t="s">
        <v>67</v>
      </c>
      <c r="B55" s="4">
        <v>0.02</v>
      </c>
      <c r="C55" s="4">
        <v>0</v>
      </c>
      <c r="D55" s="4">
        <v>0.02</v>
      </c>
      <c r="E55" s="4">
        <v>0</v>
      </c>
      <c r="F55" s="4">
        <v>102827300</v>
      </c>
      <c r="G55" s="4">
        <f>26429389+61668539</f>
        <v>88097928</v>
      </c>
      <c r="H55" s="21">
        <f t="shared" si="7"/>
        <v>-14729372</v>
      </c>
      <c r="I55" s="1">
        <f>23396418.58+54591647.15</f>
        <v>77988065.729999989</v>
      </c>
      <c r="J55" s="4">
        <f t="shared" si="8"/>
        <v>10109862.270000011</v>
      </c>
      <c r="K55" s="40">
        <f>23396418.58+54591647.15</f>
        <v>77988065.729999989</v>
      </c>
      <c r="L55" s="4">
        <f t="shared" si="11"/>
        <v>0</v>
      </c>
      <c r="M55" s="4">
        <f t="shared" si="12"/>
        <v>0</v>
      </c>
    </row>
    <row r="56" spans="1:13" ht="78.75" x14ac:dyDescent="0.25">
      <c r="A56" s="18" t="s">
        <v>68</v>
      </c>
      <c r="B56" s="4">
        <v>0</v>
      </c>
      <c r="C56" s="4">
        <v>0</v>
      </c>
      <c r="D56" s="4">
        <v>0</v>
      </c>
      <c r="E56" s="4">
        <v>0</v>
      </c>
      <c r="F56" s="4">
        <v>106700</v>
      </c>
      <c r="G56" s="20">
        <v>106700</v>
      </c>
      <c r="H56" s="21">
        <f t="shared" si="7"/>
        <v>0</v>
      </c>
      <c r="I56" s="21">
        <v>106400</v>
      </c>
      <c r="J56" s="4">
        <f t="shared" si="8"/>
        <v>300</v>
      </c>
      <c r="K56" s="1">
        <v>106400</v>
      </c>
      <c r="L56" s="4">
        <f t="shared" si="11"/>
        <v>0</v>
      </c>
      <c r="M56" s="4">
        <f t="shared" si="12"/>
        <v>0</v>
      </c>
    </row>
    <row r="57" spans="1:13" ht="69" customHeight="1" x14ac:dyDescent="0.25">
      <c r="A57" s="18" t="s">
        <v>69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20">
        <f>551252.72+862218.45</f>
        <v>1413471.17</v>
      </c>
      <c r="H57" s="21">
        <f t="shared" si="7"/>
        <v>1413471.17</v>
      </c>
      <c r="I57" s="21">
        <f>551251.72+862217.45</f>
        <v>1413469.17</v>
      </c>
      <c r="J57" s="4">
        <f t="shared" si="8"/>
        <v>2</v>
      </c>
      <c r="K57" s="40">
        <f>551251.72+862217.45</f>
        <v>1413469.17</v>
      </c>
      <c r="L57" s="4">
        <f t="shared" si="11"/>
        <v>0</v>
      </c>
      <c r="M57" s="4">
        <f t="shared" si="12"/>
        <v>0</v>
      </c>
    </row>
    <row r="58" spans="1:13" ht="110.25" x14ac:dyDescent="0.25">
      <c r="A58" s="18" t="s">
        <v>70</v>
      </c>
      <c r="B58" s="4">
        <v>0</v>
      </c>
      <c r="C58" s="4">
        <v>0</v>
      </c>
      <c r="D58" s="4">
        <v>0</v>
      </c>
      <c r="E58" s="4">
        <v>0</v>
      </c>
      <c r="F58" s="4">
        <v>600300</v>
      </c>
      <c r="G58" s="20">
        <v>600300</v>
      </c>
      <c r="H58" s="21">
        <f t="shared" si="7"/>
        <v>0</v>
      </c>
      <c r="I58" s="21">
        <v>370242</v>
      </c>
      <c r="J58" s="4">
        <f t="shared" si="8"/>
        <v>230058</v>
      </c>
      <c r="K58" s="1">
        <v>370242</v>
      </c>
      <c r="L58" s="4">
        <f t="shared" si="11"/>
        <v>0</v>
      </c>
      <c r="M58" s="4">
        <f t="shared" si="12"/>
        <v>0</v>
      </c>
    </row>
    <row r="59" spans="1:13" ht="31.5" x14ac:dyDescent="0.25">
      <c r="A59" s="18" t="s">
        <v>16</v>
      </c>
      <c r="B59" s="4">
        <v>0</v>
      </c>
      <c r="C59" s="4">
        <v>0</v>
      </c>
      <c r="D59" s="4">
        <v>0</v>
      </c>
      <c r="E59" s="4">
        <v>0</v>
      </c>
      <c r="F59" s="4">
        <v>32961600</v>
      </c>
      <c r="G59" s="4">
        <v>30226500</v>
      </c>
      <c r="H59" s="21">
        <f t="shared" si="7"/>
        <v>-2735100</v>
      </c>
      <c r="I59" s="1">
        <v>8163304.7999999998</v>
      </c>
      <c r="J59" s="4">
        <f t="shared" si="8"/>
        <v>22063195.199999999</v>
      </c>
      <c r="K59" s="40">
        <v>8163304.7999999998</v>
      </c>
      <c r="L59" s="4">
        <f t="shared" si="11"/>
        <v>0</v>
      </c>
      <c r="M59" s="4">
        <f t="shared" si="12"/>
        <v>0</v>
      </c>
    </row>
    <row r="60" spans="1:13" ht="31.5" x14ac:dyDescent="0.25">
      <c r="A60" s="18" t="s">
        <v>26</v>
      </c>
      <c r="B60" s="4">
        <v>0</v>
      </c>
      <c r="C60" s="4">
        <v>0</v>
      </c>
      <c r="D60" s="4">
        <v>0</v>
      </c>
      <c r="E60" s="4">
        <v>0</v>
      </c>
      <c r="F60" s="4">
        <v>33410500</v>
      </c>
      <c r="G60" s="4">
        <f>12627327.16+19750534.77</f>
        <v>32377861.93</v>
      </c>
      <c r="H60" s="21">
        <f t="shared" si="7"/>
        <v>-1032638.0700000003</v>
      </c>
      <c r="I60" s="4">
        <f>12627327.15+19750434.78</f>
        <v>32377761.93</v>
      </c>
      <c r="J60" s="4">
        <f t="shared" si="8"/>
        <v>100</v>
      </c>
      <c r="K60" s="40">
        <f>12627327.15+19750434.78</f>
        <v>32377761.93</v>
      </c>
      <c r="L60" s="4">
        <f t="shared" si="11"/>
        <v>0</v>
      </c>
      <c r="M60" s="4">
        <f t="shared" si="12"/>
        <v>0</v>
      </c>
    </row>
    <row r="61" spans="1:13" ht="78.75" x14ac:dyDescent="0.25">
      <c r="A61" s="18" t="s">
        <v>71</v>
      </c>
      <c r="B61" s="4">
        <v>0</v>
      </c>
      <c r="C61" s="4">
        <v>550804.80000000005</v>
      </c>
      <c r="D61" s="4">
        <v>550804.80000000005</v>
      </c>
      <c r="E61" s="4">
        <v>0</v>
      </c>
      <c r="F61" s="4">
        <v>0</v>
      </c>
      <c r="G61" s="20">
        <v>321101400</v>
      </c>
      <c r="H61" s="21">
        <f t="shared" si="7"/>
        <v>321101400</v>
      </c>
      <c r="I61" s="21">
        <v>143717572.34999999</v>
      </c>
      <c r="J61" s="4">
        <f t="shared" si="8"/>
        <v>177383827.65000001</v>
      </c>
      <c r="K61" s="1">
        <v>143717572.34999999</v>
      </c>
      <c r="L61" s="4">
        <f t="shared" si="11"/>
        <v>0</v>
      </c>
      <c r="M61" s="4">
        <f t="shared" si="12"/>
        <v>0</v>
      </c>
    </row>
    <row r="62" spans="1:13" ht="78.75" x14ac:dyDescent="0.25">
      <c r="A62" s="18" t="s">
        <v>72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20">
        <v>105269600</v>
      </c>
      <c r="H62" s="21">
        <f t="shared" si="7"/>
        <v>105269600</v>
      </c>
      <c r="I62" s="21">
        <v>1732806</v>
      </c>
      <c r="J62" s="4">
        <f t="shared" si="8"/>
        <v>103536794</v>
      </c>
      <c r="K62" s="1">
        <v>1732806</v>
      </c>
      <c r="L62" s="4">
        <f t="shared" si="11"/>
        <v>0</v>
      </c>
      <c r="M62" s="4">
        <f t="shared" si="12"/>
        <v>0</v>
      </c>
    </row>
    <row r="63" spans="1:13" ht="31.5" x14ac:dyDescent="0.25">
      <c r="A63" s="18" t="s">
        <v>73</v>
      </c>
      <c r="B63" s="4">
        <v>0</v>
      </c>
      <c r="C63" s="4">
        <v>0</v>
      </c>
      <c r="D63" s="4">
        <v>0</v>
      </c>
      <c r="E63" s="4">
        <v>0</v>
      </c>
      <c r="F63" s="4">
        <v>0</v>
      </c>
      <c r="G63" s="4">
        <v>26276500</v>
      </c>
      <c r="H63" s="21">
        <f t="shared" si="7"/>
        <v>26276500</v>
      </c>
      <c r="I63" s="1">
        <v>26276474.329999998</v>
      </c>
      <c r="J63" s="4">
        <f t="shared" si="8"/>
        <v>25.670000001788139</v>
      </c>
      <c r="K63" s="40">
        <v>26276474.329999998</v>
      </c>
      <c r="L63" s="4">
        <f t="shared" si="11"/>
        <v>0</v>
      </c>
      <c r="M63" s="4">
        <f t="shared" si="12"/>
        <v>0</v>
      </c>
    </row>
    <row r="64" spans="1:13" ht="78.75" x14ac:dyDescent="0.25">
      <c r="A64" s="18" t="s">
        <v>74</v>
      </c>
      <c r="B64" s="4">
        <v>0</v>
      </c>
      <c r="C64" s="4">
        <v>0</v>
      </c>
      <c r="D64" s="4">
        <v>0</v>
      </c>
      <c r="E64" s="4">
        <v>0</v>
      </c>
      <c r="F64" s="4">
        <v>0</v>
      </c>
      <c r="G64" s="20">
        <v>4200000</v>
      </c>
      <c r="H64" s="21">
        <f t="shared" si="7"/>
        <v>4200000</v>
      </c>
      <c r="I64" s="21">
        <v>0</v>
      </c>
      <c r="J64" s="4">
        <f t="shared" si="8"/>
        <v>4200000</v>
      </c>
      <c r="K64" s="40">
        <v>0</v>
      </c>
      <c r="L64" s="4">
        <f t="shared" si="11"/>
        <v>0</v>
      </c>
      <c r="M64" s="4">
        <f t="shared" si="12"/>
        <v>0</v>
      </c>
    </row>
    <row r="65" spans="1:13" ht="31.5" x14ac:dyDescent="0.25">
      <c r="A65" s="18" t="s">
        <v>75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20">
        <v>1906013.2</v>
      </c>
      <c r="H65" s="21">
        <f t="shared" si="7"/>
        <v>1906013.2</v>
      </c>
      <c r="I65" s="21">
        <v>0</v>
      </c>
      <c r="J65" s="4">
        <f t="shared" si="8"/>
        <v>1906013.2</v>
      </c>
      <c r="K65" s="40">
        <v>0</v>
      </c>
      <c r="L65" s="4">
        <f t="shared" si="11"/>
        <v>0</v>
      </c>
      <c r="M65" s="4">
        <f t="shared" si="12"/>
        <v>0</v>
      </c>
    </row>
    <row r="66" spans="1:13" s="7" customFormat="1" x14ac:dyDescent="0.25">
      <c r="A66" s="14" t="s">
        <v>18</v>
      </c>
      <c r="B66" s="3">
        <f>SUM(B36:B60)</f>
        <v>0.02</v>
      </c>
      <c r="C66" s="3">
        <f>SUM(C36:C65)</f>
        <v>4127646.3</v>
      </c>
      <c r="D66" s="3">
        <f>SUM(D36:D65)</f>
        <v>4127646.3200000003</v>
      </c>
      <c r="E66" s="3">
        <f t="shared" ref="E66:H66" si="13">SUM(E36:E65)</f>
        <v>0</v>
      </c>
      <c r="F66" s="3">
        <f t="shared" si="13"/>
        <v>2985386300</v>
      </c>
      <c r="G66" s="23">
        <f>SUM(G36:G65)</f>
        <v>1277798200.5699999</v>
      </c>
      <c r="H66" s="23">
        <f t="shared" si="13"/>
        <v>-1707588099.4300001</v>
      </c>
      <c r="I66" s="23">
        <f>SUM(I36:I65)</f>
        <v>680467261.72000003</v>
      </c>
      <c r="J66" s="3">
        <f t="shared" ref="J66:M66" si="14">SUM(J36:J65)</f>
        <v>597330938.85000002</v>
      </c>
      <c r="K66" s="3">
        <f t="shared" si="14"/>
        <v>680467261.72000003</v>
      </c>
      <c r="L66" s="3">
        <f t="shared" si="14"/>
        <v>0</v>
      </c>
      <c r="M66" s="3">
        <f t="shared" si="14"/>
        <v>0</v>
      </c>
    </row>
    <row r="67" spans="1:13" x14ac:dyDescent="0.25">
      <c r="A67" s="24"/>
      <c r="B67" s="25"/>
      <c r="C67" s="25"/>
      <c r="D67" s="25"/>
      <c r="E67" s="25"/>
      <c r="F67" s="25"/>
      <c r="G67" s="26"/>
      <c r="H67" s="26"/>
      <c r="I67" s="26"/>
      <c r="J67" s="25"/>
      <c r="K67" s="41"/>
      <c r="L67" s="25"/>
      <c r="M67" s="27"/>
    </row>
    <row r="68" spans="1:13" x14ac:dyDescent="0.25">
      <c r="A68" s="44" t="s">
        <v>19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6"/>
    </row>
    <row r="69" spans="1:13" ht="31.5" x14ac:dyDescent="0.25">
      <c r="A69" s="19" t="s">
        <v>20</v>
      </c>
      <c r="B69" s="4">
        <v>0</v>
      </c>
      <c r="C69" s="4">
        <v>0</v>
      </c>
      <c r="D69" s="4">
        <v>0</v>
      </c>
      <c r="E69" s="4">
        <v>0</v>
      </c>
      <c r="F69" s="4">
        <v>3428800</v>
      </c>
      <c r="G69" s="20">
        <v>4912500</v>
      </c>
      <c r="H69" s="21">
        <f t="shared" ref="H69:H73" si="15">G69-F69</f>
        <v>1483700</v>
      </c>
      <c r="I69" s="21">
        <v>4909617.3600000003</v>
      </c>
      <c r="J69" s="1">
        <f t="shared" ref="J69:J73" si="16">G69-I69</f>
        <v>2882.6399999996647</v>
      </c>
      <c r="K69" s="1">
        <v>4909617.3600000003</v>
      </c>
      <c r="L69" s="4">
        <f t="shared" ref="L69:L71" si="17">I69+E69-K69</f>
        <v>0</v>
      </c>
      <c r="M69" s="4">
        <f t="shared" ref="M69:M71" si="18">B69+C69-D69+E69+I69-K69</f>
        <v>0</v>
      </c>
    </row>
    <row r="70" spans="1:13" ht="63" x14ac:dyDescent="0.25">
      <c r="A70" s="19" t="s">
        <v>76</v>
      </c>
      <c r="B70" s="4">
        <v>1598.7</v>
      </c>
      <c r="C70" s="4">
        <v>8700</v>
      </c>
      <c r="D70" s="4">
        <v>10298.700000000001</v>
      </c>
      <c r="E70" s="4">
        <v>0</v>
      </c>
      <c r="F70" s="4">
        <v>89838000</v>
      </c>
      <c r="G70" s="4">
        <v>83199000</v>
      </c>
      <c r="H70" s="21">
        <f t="shared" si="15"/>
        <v>-6639000</v>
      </c>
      <c r="I70" s="1">
        <v>82923905.420000002</v>
      </c>
      <c r="J70" s="1">
        <f t="shared" si="16"/>
        <v>275094.57999999821</v>
      </c>
      <c r="K70" s="1">
        <v>82923905.420000002</v>
      </c>
      <c r="L70" s="4">
        <f t="shared" si="17"/>
        <v>0</v>
      </c>
      <c r="M70" s="4">
        <f t="shared" si="18"/>
        <v>0</v>
      </c>
    </row>
    <row r="71" spans="1:13" ht="118.5" customHeight="1" x14ac:dyDescent="0.25">
      <c r="A71" s="19" t="s">
        <v>77</v>
      </c>
      <c r="B71" s="4">
        <v>377569.82</v>
      </c>
      <c r="C71" s="4">
        <v>18333.490000000002</v>
      </c>
      <c r="D71" s="4">
        <v>395903.31</v>
      </c>
      <c r="E71" s="4">
        <v>0</v>
      </c>
      <c r="F71" s="4">
        <v>0</v>
      </c>
      <c r="G71" s="20">
        <v>0</v>
      </c>
      <c r="H71" s="21">
        <f t="shared" si="15"/>
        <v>0</v>
      </c>
      <c r="I71" s="21">
        <v>0</v>
      </c>
      <c r="J71" s="1">
        <f t="shared" si="16"/>
        <v>0</v>
      </c>
      <c r="K71" s="40">
        <v>0</v>
      </c>
      <c r="L71" s="4">
        <f t="shared" si="17"/>
        <v>0</v>
      </c>
      <c r="M71" s="4">
        <f t="shared" si="18"/>
        <v>0</v>
      </c>
    </row>
    <row r="72" spans="1:13" ht="47.25" x14ac:dyDescent="0.25">
      <c r="A72" s="19" t="s">
        <v>78</v>
      </c>
      <c r="B72" s="4">
        <v>7598800</v>
      </c>
      <c r="C72" s="4">
        <v>0</v>
      </c>
      <c r="D72" s="4">
        <v>7598800</v>
      </c>
      <c r="E72" s="4">
        <v>0</v>
      </c>
      <c r="F72" s="4">
        <v>0</v>
      </c>
      <c r="G72" s="4">
        <v>17354560</v>
      </c>
      <c r="H72" s="21">
        <f t="shared" si="15"/>
        <v>17354560</v>
      </c>
      <c r="I72" s="4">
        <v>17354560</v>
      </c>
      <c r="J72" s="1">
        <f t="shared" si="16"/>
        <v>0</v>
      </c>
      <c r="K72" s="40">
        <f>16900000+454560</f>
        <v>17354560</v>
      </c>
      <c r="L72" s="4">
        <f t="shared" ref="L72" si="19">I72+E72-K72</f>
        <v>0</v>
      </c>
      <c r="M72" s="4">
        <f t="shared" ref="M72" si="20">B72+C72-D72+E72+I72-K72</f>
        <v>0</v>
      </c>
    </row>
    <row r="73" spans="1:13" ht="47.25" x14ac:dyDescent="0.25">
      <c r="A73" s="19" t="s">
        <v>79</v>
      </c>
      <c r="B73" s="4">
        <v>1400000</v>
      </c>
      <c r="C73" s="4">
        <v>0</v>
      </c>
      <c r="D73" s="4">
        <v>1400000</v>
      </c>
      <c r="E73" s="4">
        <v>1400000</v>
      </c>
      <c r="F73" s="4">
        <v>0</v>
      </c>
      <c r="G73" s="4">
        <f>7554096+1622326</f>
        <v>9176422</v>
      </c>
      <c r="H73" s="21">
        <f t="shared" si="15"/>
        <v>9176422</v>
      </c>
      <c r="I73" s="1">
        <f>7550204.48</f>
        <v>7550204.4800000004</v>
      </c>
      <c r="J73" s="1">
        <f t="shared" si="16"/>
        <v>1626217.5199999996</v>
      </c>
      <c r="K73" s="40">
        <f>1626512.48+2368605+888565+2666522+1400000</f>
        <v>8950204.4800000004</v>
      </c>
      <c r="L73" s="4">
        <f t="shared" ref="L73" si="21">I73+E73-K73</f>
        <v>0</v>
      </c>
      <c r="M73" s="4">
        <f>B73+C73-D73+E73+I73-K73</f>
        <v>0</v>
      </c>
    </row>
    <row r="74" spans="1:13" x14ac:dyDescent="0.25">
      <c r="A74" s="14" t="s">
        <v>21</v>
      </c>
      <c r="B74" s="16">
        <f t="shared" ref="B74" si="22">SUM(B69:B73)</f>
        <v>9377968.5199999996</v>
      </c>
      <c r="C74" s="16">
        <f t="shared" ref="C74:E74" si="23">SUM(C69:C73)</f>
        <v>27033.49</v>
      </c>
      <c r="D74" s="16">
        <f t="shared" si="23"/>
        <v>9405002.0099999998</v>
      </c>
      <c r="E74" s="16">
        <f t="shared" si="23"/>
        <v>1400000</v>
      </c>
      <c r="F74" s="16">
        <f>SUM(F69:F73)</f>
        <v>93266800</v>
      </c>
      <c r="G74" s="28">
        <f t="shared" ref="G74:M74" si="24">SUM(G69:G73)</f>
        <v>114642482</v>
      </c>
      <c r="H74" s="28">
        <f t="shared" si="24"/>
        <v>21375682</v>
      </c>
      <c r="I74" s="28">
        <f t="shared" si="24"/>
        <v>112738287.26000001</v>
      </c>
      <c r="J74" s="16">
        <f t="shared" si="24"/>
        <v>1904194.7399999974</v>
      </c>
      <c r="K74" s="16">
        <f t="shared" si="24"/>
        <v>114138287.26000001</v>
      </c>
      <c r="L74" s="16">
        <f t="shared" si="24"/>
        <v>0</v>
      </c>
      <c r="M74" s="16">
        <f t="shared" si="24"/>
        <v>0</v>
      </c>
    </row>
    <row r="75" spans="1:13" x14ac:dyDescent="0.25">
      <c r="A75" s="44" t="s">
        <v>3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6"/>
    </row>
    <row r="76" spans="1:13" ht="31.5" x14ac:dyDescent="0.25">
      <c r="A76" s="15" t="s">
        <v>80</v>
      </c>
      <c r="B76" s="4">
        <v>0</v>
      </c>
      <c r="C76" s="4">
        <v>0</v>
      </c>
      <c r="D76" s="4">
        <v>0</v>
      </c>
      <c r="E76" s="4">
        <v>0</v>
      </c>
      <c r="F76" s="4">
        <v>998449000</v>
      </c>
      <c r="G76" s="20">
        <v>996179700</v>
      </c>
      <c r="H76" s="21">
        <f t="shared" ref="H76:H79" si="25">G76-F76</f>
        <v>-2269300</v>
      </c>
      <c r="I76" s="20">
        <v>996179700</v>
      </c>
      <c r="J76" s="1">
        <f t="shared" ref="J76:J79" si="26">G76-I76</f>
        <v>0</v>
      </c>
      <c r="K76" s="4">
        <v>996179700</v>
      </c>
      <c r="L76" s="4">
        <f t="shared" ref="L76:L79" si="27">I76+E76-K76</f>
        <v>0</v>
      </c>
      <c r="M76" s="4">
        <f t="shared" ref="M76:M79" si="28">B76+C76-D76+E76+I76-K76</f>
        <v>0</v>
      </c>
    </row>
    <row r="77" spans="1:13" ht="141.75" x14ac:dyDescent="0.25">
      <c r="A77" s="15" t="s">
        <v>81</v>
      </c>
      <c r="B77" s="4">
        <v>0</v>
      </c>
      <c r="C77" s="4">
        <v>0</v>
      </c>
      <c r="D77" s="4">
        <v>0</v>
      </c>
      <c r="E77" s="4">
        <v>0</v>
      </c>
      <c r="F77" s="4">
        <v>0</v>
      </c>
      <c r="G77" s="20">
        <f>14856700+4667000</f>
        <v>19523700</v>
      </c>
      <c r="H77" s="21">
        <f t="shared" si="25"/>
        <v>19523700</v>
      </c>
      <c r="I77" s="20">
        <f>14856700+4667000</f>
        <v>19523700</v>
      </c>
      <c r="J77" s="1">
        <f t="shared" si="26"/>
        <v>0</v>
      </c>
      <c r="K77" s="4">
        <f>14856700+4667000</f>
        <v>19523700</v>
      </c>
      <c r="L77" s="4">
        <f t="shared" si="27"/>
        <v>0</v>
      </c>
      <c r="M77" s="4">
        <f t="shared" si="28"/>
        <v>0</v>
      </c>
    </row>
    <row r="78" spans="1:13" ht="63" x14ac:dyDescent="0.25">
      <c r="A78" s="15" t="s">
        <v>82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20">
        <v>4295500</v>
      </c>
      <c r="H78" s="21">
        <f t="shared" si="25"/>
        <v>4295500</v>
      </c>
      <c r="I78" s="20">
        <v>4295500</v>
      </c>
      <c r="J78" s="1">
        <f t="shared" si="26"/>
        <v>0</v>
      </c>
      <c r="K78" s="4">
        <v>4295500</v>
      </c>
      <c r="L78" s="4">
        <f t="shared" si="27"/>
        <v>0</v>
      </c>
      <c r="M78" s="4">
        <f t="shared" si="28"/>
        <v>0</v>
      </c>
    </row>
    <row r="79" spans="1:13" ht="31.5" x14ac:dyDescent="0.25">
      <c r="A79" s="15" t="s">
        <v>83</v>
      </c>
      <c r="B79" s="4">
        <v>0</v>
      </c>
      <c r="C79" s="4">
        <v>0</v>
      </c>
      <c r="D79" s="4">
        <v>0</v>
      </c>
      <c r="E79" s="4">
        <v>0</v>
      </c>
      <c r="F79" s="4">
        <v>0</v>
      </c>
      <c r="G79" s="20">
        <v>29511200</v>
      </c>
      <c r="H79" s="21">
        <f t="shared" si="25"/>
        <v>29511200</v>
      </c>
      <c r="I79" s="21">
        <v>29511200</v>
      </c>
      <c r="J79" s="1">
        <f t="shared" si="26"/>
        <v>0</v>
      </c>
      <c r="K79" s="1">
        <v>29511200</v>
      </c>
      <c r="L79" s="4">
        <f t="shared" si="27"/>
        <v>0</v>
      </c>
      <c r="M79" s="4">
        <f t="shared" si="28"/>
        <v>0</v>
      </c>
    </row>
    <row r="80" spans="1:13" x14ac:dyDescent="0.25">
      <c r="A80" s="17" t="s">
        <v>22</v>
      </c>
      <c r="B80" s="2">
        <f>B76+B77+B78+B79</f>
        <v>0</v>
      </c>
      <c r="C80" s="2">
        <f t="shared" ref="C80:M80" si="29">C76+C77+C78+C79</f>
        <v>0</v>
      </c>
      <c r="D80" s="2">
        <f t="shared" si="29"/>
        <v>0</v>
      </c>
      <c r="E80" s="2">
        <f t="shared" si="29"/>
        <v>0</v>
      </c>
      <c r="F80" s="2">
        <f t="shared" si="29"/>
        <v>998449000</v>
      </c>
      <c r="G80" s="22">
        <f t="shared" si="29"/>
        <v>1049510100</v>
      </c>
      <c r="H80" s="22">
        <f t="shared" si="29"/>
        <v>51061100</v>
      </c>
      <c r="I80" s="22">
        <f t="shared" si="29"/>
        <v>1049510100</v>
      </c>
      <c r="J80" s="2">
        <f t="shared" si="29"/>
        <v>0</v>
      </c>
      <c r="K80" s="2">
        <f t="shared" si="29"/>
        <v>1049510100</v>
      </c>
      <c r="L80" s="2">
        <f t="shared" si="29"/>
        <v>0</v>
      </c>
      <c r="M80" s="2">
        <f t="shared" si="29"/>
        <v>0</v>
      </c>
    </row>
    <row r="81" spans="1:13" x14ac:dyDescent="0.25">
      <c r="A81" s="14" t="s">
        <v>23</v>
      </c>
      <c r="B81" s="2">
        <f t="shared" ref="B81:M81" si="30">B80+B74+B66+B34</f>
        <v>211745212.81999999</v>
      </c>
      <c r="C81" s="2">
        <f t="shared" si="30"/>
        <v>4154679.79</v>
      </c>
      <c r="D81" s="2">
        <f t="shared" si="30"/>
        <v>215899892.61000001</v>
      </c>
      <c r="E81" s="2">
        <f t="shared" si="30"/>
        <v>1400000</v>
      </c>
      <c r="F81" s="2">
        <f t="shared" si="30"/>
        <v>7646243300</v>
      </c>
      <c r="G81" s="22">
        <f t="shared" si="30"/>
        <v>6140259682.5699997</v>
      </c>
      <c r="H81" s="22">
        <f t="shared" si="30"/>
        <v>-1505983617.4300001</v>
      </c>
      <c r="I81" s="22">
        <f t="shared" si="30"/>
        <v>5498930685.1000004</v>
      </c>
      <c r="J81" s="2">
        <f t="shared" si="30"/>
        <v>641328997.47000003</v>
      </c>
      <c r="K81" s="2">
        <f t="shared" si="30"/>
        <v>5400237701.9799995</v>
      </c>
      <c r="L81" s="2">
        <f t="shared" si="30"/>
        <v>100092983.12000036</v>
      </c>
      <c r="M81" s="2">
        <f t="shared" si="30"/>
        <v>100092983.12000036</v>
      </c>
    </row>
  </sheetData>
  <autoFilter ref="A8:M83"/>
  <mergeCells count="5">
    <mergeCell ref="A68:M68"/>
    <mergeCell ref="A75:M75"/>
    <mergeCell ref="A5:M5"/>
    <mergeCell ref="A10:M10"/>
    <mergeCell ref="A35:M35"/>
  </mergeCells>
  <pageMargins left="0.39370078740157483" right="0.39370078740157483" top="0.78740157480314965" bottom="0.39370078740157483" header="0.39370078740157483" footer="0"/>
  <pageSetup paperSize="9" scale="50" fitToHeight="3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2022-04-22T04:48:39Z</cp:lastPrinted>
  <dcterms:created xsi:type="dcterms:W3CDTF">2013-11-25T11:49:42Z</dcterms:created>
  <dcterms:modified xsi:type="dcterms:W3CDTF">2022-04-22T04:49:23Z</dcterms:modified>
</cp:coreProperties>
</file>