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022 год\Годовой отчёт за 2021 год\моё\"/>
    </mc:Choice>
  </mc:AlternateContent>
  <bookViews>
    <workbookView xWindow="120" yWindow="360" windowWidth="9720" windowHeight="7080"/>
  </bookViews>
  <sheets>
    <sheet name="приложение № 4" sheetId="6" r:id="rId1"/>
  </sheets>
  <definedNames>
    <definedName name="_xlnm.Print_Titles" localSheetId="0">'приложение № 4'!$6:$8</definedName>
  </definedNames>
  <calcPr calcId="152511"/>
</workbook>
</file>

<file path=xl/calcChain.xml><?xml version="1.0" encoding="utf-8"?>
<calcChain xmlns="http://schemas.openxmlformats.org/spreadsheetml/2006/main">
  <c r="P11" i="6" l="1"/>
  <c r="P12" i="6"/>
  <c r="P13" i="6"/>
  <c r="P14" i="6"/>
  <c r="P15" i="6"/>
  <c r="P16" i="6"/>
  <c r="P17" i="6"/>
  <c r="P18" i="6"/>
  <c r="P19" i="6"/>
  <c r="P20" i="6"/>
  <c r="P21" i="6"/>
  <c r="P22" i="6"/>
  <c r="P23" i="6"/>
  <c r="P24" i="6"/>
  <c r="P25" i="6"/>
  <c r="P26" i="6"/>
  <c r="P27" i="6"/>
  <c r="P28" i="6"/>
  <c r="P29" i="6"/>
  <c r="P30" i="6"/>
  <c r="P31" i="6"/>
  <c r="P32" i="6"/>
  <c r="P33" i="6"/>
  <c r="P34" i="6"/>
  <c r="P35" i="6"/>
  <c r="P36" i="6"/>
  <c r="P37" i="6"/>
  <c r="P38" i="6"/>
  <c r="P39" i="6"/>
  <c r="P40" i="6"/>
  <c r="P41" i="6"/>
  <c r="P42" i="6"/>
  <c r="P43" i="6"/>
  <c r="P44" i="6"/>
  <c r="P45" i="6"/>
  <c r="P46" i="6"/>
  <c r="P47" i="6"/>
  <c r="P48" i="6"/>
  <c r="P49" i="6"/>
  <c r="P50" i="6"/>
  <c r="P51" i="6"/>
  <c r="P52" i="6"/>
  <c r="P53" i="6"/>
  <c r="P54" i="6"/>
  <c r="P55" i="6"/>
  <c r="P56" i="6"/>
  <c r="P57" i="6"/>
  <c r="P58" i="6"/>
  <c r="P59" i="6"/>
  <c r="P60" i="6"/>
  <c r="P61" i="6"/>
  <c r="P62" i="6"/>
  <c r="P63" i="6"/>
  <c r="P64" i="6"/>
  <c r="P65" i="6"/>
  <c r="P9" i="6"/>
  <c r="P10" i="6"/>
  <c r="O9" i="6"/>
  <c r="O65" i="6"/>
  <c r="O11" i="6"/>
  <c r="O12" i="6"/>
  <c r="O13" i="6"/>
  <c r="O14" i="6"/>
  <c r="O15" i="6"/>
  <c r="O16" i="6"/>
  <c r="O17" i="6"/>
  <c r="O18" i="6"/>
  <c r="O19" i="6"/>
  <c r="O20" i="6"/>
  <c r="O21" i="6"/>
  <c r="O22" i="6"/>
  <c r="O23" i="6"/>
  <c r="O24" i="6"/>
  <c r="O25" i="6"/>
  <c r="O26" i="6"/>
  <c r="O27" i="6"/>
  <c r="O28" i="6"/>
  <c r="O29" i="6"/>
  <c r="O30" i="6"/>
  <c r="O31" i="6"/>
  <c r="O32" i="6"/>
  <c r="O33" i="6"/>
  <c r="O34" i="6"/>
  <c r="O35" i="6"/>
  <c r="O36" i="6"/>
  <c r="O37" i="6"/>
  <c r="O38" i="6"/>
  <c r="O39" i="6"/>
  <c r="O40" i="6"/>
  <c r="O41" i="6"/>
  <c r="O42" i="6"/>
  <c r="O43" i="6"/>
  <c r="O44" i="6"/>
  <c r="O45" i="6"/>
  <c r="O46" i="6"/>
  <c r="O47" i="6"/>
  <c r="O48" i="6"/>
  <c r="O49" i="6"/>
  <c r="O50" i="6"/>
  <c r="O51" i="6"/>
  <c r="O52" i="6"/>
  <c r="O53" i="6"/>
  <c r="O54" i="6"/>
  <c r="O55" i="6"/>
  <c r="O56" i="6"/>
  <c r="O57" i="6"/>
  <c r="O58" i="6"/>
  <c r="O59" i="6"/>
  <c r="O60" i="6"/>
  <c r="O61" i="6"/>
  <c r="O62" i="6"/>
  <c r="O63" i="6"/>
  <c r="O64" i="6"/>
  <c r="O10" i="6"/>
  <c r="K65" i="6"/>
  <c r="K11" i="6"/>
  <c r="K12" i="6"/>
  <c r="K13" i="6"/>
  <c r="K14" i="6"/>
  <c r="K15" i="6"/>
  <c r="K16" i="6"/>
  <c r="K17" i="6"/>
  <c r="K18" i="6"/>
  <c r="K19" i="6"/>
  <c r="K20" i="6"/>
  <c r="K21" i="6"/>
  <c r="K22" i="6"/>
  <c r="K23" i="6"/>
  <c r="K24" i="6"/>
  <c r="K25" i="6"/>
  <c r="K26" i="6"/>
  <c r="K27" i="6"/>
  <c r="K28" i="6"/>
  <c r="K29" i="6"/>
  <c r="K30" i="6"/>
  <c r="K31" i="6"/>
  <c r="K32" i="6"/>
  <c r="K33" i="6"/>
  <c r="K34" i="6"/>
  <c r="K35" i="6"/>
  <c r="K36" i="6"/>
  <c r="K37" i="6"/>
  <c r="K38" i="6"/>
  <c r="K39" i="6"/>
  <c r="K40" i="6"/>
  <c r="K41" i="6"/>
  <c r="K42" i="6"/>
  <c r="K43" i="6"/>
  <c r="K44" i="6"/>
  <c r="K45" i="6"/>
  <c r="K46" i="6"/>
  <c r="K47" i="6"/>
  <c r="K48" i="6"/>
  <c r="K49" i="6"/>
  <c r="K50" i="6"/>
  <c r="K51" i="6"/>
  <c r="K52" i="6"/>
  <c r="K53" i="6"/>
  <c r="K54" i="6"/>
  <c r="K55" i="6"/>
  <c r="K56" i="6"/>
  <c r="K57" i="6"/>
  <c r="K58" i="6"/>
  <c r="K59" i="6"/>
  <c r="K60" i="6"/>
  <c r="K61" i="6"/>
  <c r="K62" i="6"/>
  <c r="K63" i="6"/>
  <c r="K64" i="6"/>
  <c r="K10" i="6"/>
  <c r="M65" i="6"/>
  <c r="N65" i="6"/>
  <c r="M11" i="6"/>
  <c r="N11" i="6"/>
  <c r="M12" i="6"/>
  <c r="N12" i="6"/>
  <c r="M13" i="6"/>
  <c r="N13" i="6"/>
  <c r="M14" i="6"/>
  <c r="N14" i="6"/>
  <c r="M15" i="6"/>
  <c r="N15" i="6"/>
  <c r="M16" i="6"/>
  <c r="N16" i="6"/>
  <c r="M17" i="6"/>
  <c r="N17" i="6"/>
  <c r="M18" i="6"/>
  <c r="N18" i="6"/>
  <c r="M19" i="6"/>
  <c r="N19" i="6"/>
  <c r="M20" i="6"/>
  <c r="M21" i="6"/>
  <c r="N21" i="6"/>
  <c r="M22" i="6"/>
  <c r="N22" i="6"/>
  <c r="M23" i="6"/>
  <c r="N23" i="6"/>
  <c r="M24" i="6"/>
  <c r="N24" i="6"/>
  <c r="M25" i="6"/>
  <c r="N25" i="6"/>
  <c r="M26" i="6"/>
  <c r="M27" i="6"/>
  <c r="N27" i="6"/>
  <c r="M28" i="6"/>
  <c r="N28" i="6"/>
  <c r="M29" i="6"/>
  <c r="M30" i="6"/>
  <c r="N30" i="6"/>
  <c r="M31" i="6"/>
  <c r="N31" i="6"/>
  <c r="M32" i="6"/>
  <c r="N32" i="6"/>
  <c r="M33" i="6"/>
  <c r="N33" i="6"/>
  <c r="M34" i="6"/>
  <c r="N34" i="6"/>
  <c r="M35" i="6"/>
  <c r="N35" i="6"/>
  <c r="M36" i="6"/>
  <c r="N36" i="6"/>
  <c r="M37" i="6"/>
  <c r="N37" i="6"/>
  <c r="M38" i="6"/>
  <c r="N38" i="6"/>
  <c r="M39" i="6"/>
  <c r="N39" i="6"/>
  <c r="M40" i="6"/>
  <c r="N40" i="6"/>
  <c r="M41" i="6"/>
  <c r="N41" i="6"/>
  <c r="M42" i="6"/>
  <c r="N42" i="6"/>
  <c r="M43" i="6"/>
  <c r="N43" i="6"/>
  <c r="M44" i="6"/>
  <c r="N44" i="6"/>
  <c r="M45" i="6"/>
  <c r="N45" i="6"/>
  <c r="M46" i="6"/>
  <c r="N46" i="6"/>
  <c r="M47" i="6"/>
  <c r="N47" i="6"/>
  <c r="M48" i="6"/>
  <c r="M49" i="6"/>
  <c r="N49" i="6"/>
  <c r="M50" i="6"/>
  <c r="N50" i="6"/>
  <c r="M51" i="6"/>
  <c r="N51" i="6"/>
  <c r="M52" i="6"/>
  <c r="N52" i="6"/>
  <c r="M53" i="6"/>
  <c r="N53" i="6"/>
  <c r="M54" i="6"/>
  <c r="N54" i="6"/>
  <c r="M55" i="6"/>
  <c r="N55" i="6"/>
  <c r="M56" i="6"/>
  <c r="N56" i="6"/>
  <c r="M57" i="6"/>
  <c r="N57" i="6"/>
  <c r="M58" i="6"/>
  <c r="N58" i="6"/>
  <c r="M59" i="6"/>
  <c r="N59" i="6"/>
  <c r="M60" i="6"/>
  <c r="N60" i="6"/>
  <c r="M61" i="6"/>
  <c r="N61" i="6"/>
  <c r="M62" i="6"/>
  <c r="N62" i="6"/>
  <c r="M63" i="6"/>
  <c r="N63" i="6"/>
  <c r="M64" i="6"/>
  <c r="N64" i="6"/>
  <c r="M10" i="6"/>
  <c r="H10" i="6"/>
  <c r="G10" i="6"/>
  <c r="J65" i="6" l="1"/>
  <c r="L63" i="6"/>
  <c r="L60" i="6"/>
  <c r="L55" i="6"/>
  <c r="L50" i="6"/>
  <c r="L47" i="6"/>
  <c r="L44" i="6"/>
  <c r="L38" i="6"/>
  <c r="L36" i="6"/>
  <c r="L31" i="6"/>
  <c r="L23" i="6"/>
  <c r="L18" i="6"/>
  <c r="L9" i="6"/>
  <c r="G11" i="6"/>
  <c r="H11" i="6"/>
  <c r="G12" i="6"/>
  <c r="H12" i="6"/>
  <c r="G13" i="6"/>
  <c r="H13" i="6"/>
  <c r="G14" i="6"/>
  <c r="H14" i="6"/>
  <c r="G15" i="6"/>
  <c r="H15" i="6"/>
  <c r="G16" i="6"/>
  <c r="H16" i="6"/>
  <c r="G17" i="6"/>
  <c r="H17" i="6"/>
  <c r="G18" i="6"/>
  <c r="H18" i="6"/>
  <c r="G19" i="6"/>
  <c r="H19" i="6"/>
  <c r="G20" i="6"/>
  <c r="H20" i="6"/>
  <c r="G21" i="6"/>
  <c r="G22" i="6"/>
  <c r="H22" i="6"/>
  <c r="G23" i="6"/>
  <c r="H23" i="6"/>
  <c r="G24" i="6"/>
  <c r="H24" i="6"/>
  <c r="G25" i="6"/>
  <c r="H25" i="6"/>
  <c r="G26" i="6"/>
  <c r="H26" i="6"/>
  <c r="G27" i="6"/>
  <c r="H27" i="6"/>
  <c r="G28" i="6"/>
  <c r="H28" i="6"/>
  <c r="G29" i="6"/>
  <c r="H29" i="6"/>
  <c r="G30" i="6"/>
  <c r="H30" i="6"/>
  <c r="G31" i="6"/>
  <c r="H31" i="6"/>
  <c r="G32" i="6"/>
  <c r="H32" i="6"/>
  <c r="G33" i="6"/>
  <c r="H33" i="6"/>
  <c r="G34" i="6"/>
  <c r="H34" i="6"/>
  <c r="G35" i="6"/>
  <c r="H35" i="6"/>
  <c r="G36" i="6"/>
  <c r="H36" i="6"/>
  <c r="G37" i="6"/>
  <c r="H37" i="6"/>
  <c r="G38" i="6"/>
  <c r="H38" i="6"/>
  <c r="G39" i="6"/>
  <c r="H39" i="6"/>
  <c r="G40" i="6"/>
  <c r="H40" i="6"/>
  <c r="G41" i="6"/>
  <c r="H41" i="6"/>
  <c r="G42" i="6"/>
  <c r="H42" i="6"/>
  <c r="G43" i="6"/>
  <c r="H43" i="6"/>
  <c r="G44" i="6"/>
  <c r="H44" i="6"/>
  <c r="G45" i="6"/>
  <c r="H45" i="6"/>
  <c r="G46" i="6"/>
  <c r="H46" i="6"/>
  <c r="G47" i="6"/>
  <c r="H47" i="6"/>
  <c r="G48" i="6"/>
  <c r="H48" i="6"/>
  <c r="G49" i="6"/>
  <c r="H49" i="6"/>
  <c r="G50" i="6"/>
  <c r="H50" i="6"/>
  <c r="G51" i="6"/>
  <c r="H51" i="6"/>
  <c r="G52" i="6"/>
  <c r="H52" i="6"/>
  <c r="G53" i="6"/>
  <c r="H53" i="6"/>
  <c r="G54" i="6"/>
  <c r="H54" i="6"/>
  <c r="G55" i="6"/>
  <c r="H55" i="6"/>
  <c r="G56" i="6"/>
  <c r="H56" i="6"/>
  <c r="G57" i="6"/>
  <c r="H57" i="6"/>
  <c r="G58" i="6"/>
  <c r="G59" i="6"/>
  <c r="H59" i="6"/>
  <c r="G60" i="6"/>
  <c r="H60" i="6"/>
  <c r="G61" i="6"/>
  <c r="H61" i="6"/>
  <c r="G62" i="6"/>
  <c r="H62" i="6"/>
  <c r="G63" i="6"/>
  <c r="H63" i="6"/>
  <c r="G64" i="6"/>
  <c r="H64" i="6"/>
  <c r="G65" i="6"/>
  <c r="H65" i="6"/>
  <c r="G9" i="6"/>
  <c r="H9" i="6"/>
  <c r="E48" i="6"/>
  <c r="E58" i="6"/>
  <c r="E21" i="6"/>
  <c r="J18" i="6"/>
  <c r="J9" i="6"/>
  <c r="J55" i="6"/>
  <c r="J44" i="6"/>
  <c r="L65" i="6" l="1"/>
  <c r="I55" i="6"/>
  <c r="I18" i="6"/>
  <c r="E64" i="6"/>
  <c r="F63" i="6"/>
  <c r="D63" i="6"/>
  <c r="E63" i="6" s="1"/>
  <c r="C63" i="6"/>
  <c r="E62" i="6"/>
  <c r="E61" i="6"/>
  <c r="F60" i="6"/>
  <c r="D60" i="6"/>
  <c r="E60" i="6" s="1"/>
  <c r="C60" i="6"/>
  <c r="E59" i="6"/>
  <c r="E57" i="6"/>
  <c r="E56" i="6"/>
  <c r="F55" i="6"/>
  <c r="D55" i="6"/>
  <c r="E55" i="6" s="1"/>
  <c r="C55" i="6"/>
  <c r="E54" i="6"/>
  <c r="E53" i="6"/>
  <c r="E52" i="6"/>
  <c r="E51" i="6"/>
  <c r="F50" i="6"/>
  <c r="D50" i="6"/>
  <c r="E50" i="6" s="1"/>
  <c r="C50" i="6"/>
  <c r="E49" i="6"/>
  <c r="F47" i="6"/>
  <c r="D47" i="6"/>
  <c r="C47" i="6"/>
  <c r="E46" i="6"/>
  <c r="E45" i="6"/>
  <c r="F44" i="6"/>
  <c r="D44" i="6"/>
  <c r="E44" i="6" s="1"/>
  <c r="C44" i="6"/>
  <c r="E43" i="6"/>
  <c r="E42" i="6"/>
  <c r="E41" i="6"/>
  <c r="E40" i="6"/>
  <c r="E39" i="6"/>
  <c r="F38" i="6"/>
  <c r="D38" i="6"/>
  <c r="E38" i="6" s="1"/>
  <c r="C38" i="6"/>
  <c r="E37" i="6"/>
  <c r="F36" i="6"/>
  <c r="D36" i="6"/>
  <c r="E36" i="6" s="1"/>
  <c r="C36" i="6"/>
  <c r="E35" i="6"/>
  <c r="E34" i="6"/>
  <c r="E33" i="6"/>
  <c r="E32" i="6"/>
  <c r="F31" i="6"/>
  <c r="D31" i="6"/>
  <c r="E31" i="6" s="1"/>
  <c r="C31" i="6"/>
  <c r="E30" i="6"/>
  <c r="E29" i="6"/>
  <c r="E28" i="6"/>
  <c r="E27" i="6"/>
  <c r="E26" i="6"/>
  <c r="E25" i="6"/>
  <c r="E24" i="6"/>
  <c r="F23" i="6"/>
  <c r="D23" i="6"/>
  <c r="E23" i="6" s="1"/>
  <c r="C23" i="6"/>
  <c r="E22" i="6"/>
  <c r="E20" i="6"/>
  <c r="E19" i="6"/>
  <c r="F18" i="6"/>
  <c r="D18" i="6"/>
  <c r="E18" i="6" s="1"/>
  <c r="C18" i="6"/>
  <c r="E17" i="6"/>
  <c r="E16" i="6"/>
  <c r="E15" i="6"/>
  <c r="E14" i="6"/>
  <c r="E13" i="6"/>
  <c r="E12" i="6"/>
  <c r="E11" i="6"/>
  <c r="E10" i="6"/>
  <c r="F9" i="6"/>
  <c r="D9" i="6"/>
  <c r="E9" i="6" s="1"/>
  <c r="C9" i="6"/>
  <c r="E47" i="6" l="1"/>
  <c r="I47" i="6"/>
  <c r="J47" i="6"/>
  <c r="I9" i="6" l="1"/>
  <c r="I23" i="6"/>
  <c r="J23" i="6"/>
  <c r="I31" i="6"/>
  <c r="J31" i="6"/>
  <c r="I36" i="6"/>
  <c r="J36" i="6"/>
  <c r="I38" i="6"/>
  <c r="J38" i="6"/>
  <c r="I44" i="6"/>
  <c r="I50" i="6"/>
  <c r="J50" i="6"/>
  <c r="I60" i="6"/>
  <c r="J60" i="6"/>
  <c r="I63" i="6"/>
  <c r="J63" i="6"/>
  <c r="C65" i="6" l="1"/>
  <c r="D65" i="6"/>
  <c r="F65" i="6"/>
  <c r="N10" i="6"/>
  <c r="E65" i="6" l="1"/>
  <c r="N9" i="6" l="1"/>
  <c r="K9" i="6"/>
  <c r="I65" i="6" l="1"/>
  <c r="M9" i="6" l="1"/>
</calcChain>
</file>

<file path=xl/sharedStrings.xml><?xml version="1.0" encoding="utf-8"?>
<sst xmlns="http://schemas.openxmlformats.org/spreadsheetml/2006/main" count="134" uniqueCount="129">
  <si>
    <t>0100</t>
  </si>
  <si>
    <t>Общегосударственные вопросы</t>
  </si>
  <si>
    <t>0300</t>
  </si>
  <si>
    <t>Национальная безопасность и правоохранительная деятельность</t>
  </si>
  <si>
    <t>0400</t>
  </si>
  <si>
    <t>Национальная экономика</t>
  </si>
  <si>
    <t>0500</t>
  </si>
  <si>
    <t>Жилищно-коммунальное хозяйство</t>
  </si>
  <si>
    <t>0700</t>
  </si>
  <si>
    <t>Образование</t>
  </si>
  <si>
    <t>0800</t>
  </si>
  <si>
    <t>0900</t>
  </si>
  <si>
    <t>1000</t>
  </si>
  <si>
    <t>Социальная политика</t>
  </si>
  <si>
    <t>Итого</t>
  </si>
  <si>
    <t>Наименование показателя</t>
  </si>
  <si>
    <t>отклонение</t>
  </si>
  <si>
    <t xml:space="preserve">Исполнение, руб. </t>
  </si>
  <si>
    <t>удельный вес в общей сумме расходов, %</t>
  </si>
  <si>
    <t>Раздел, подраздел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</si>
  <si>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</si>
  <si>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</si>
  <si>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</si>
  <si>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</si>
  <si>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</si>
  <si>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</si>
  <si>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</si>
  <si>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</si>
  <si>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</si>
  <si>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</si>
  <si>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</si>
  <si>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</si>
  <si>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</si>
  <si>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</si>
  <si>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0401</t>
  </si>
  <si>
    <t>0405</t>
  </si>
  <si>
    <t>0408</t>
  </si>
  <si>
    <t>0409</t>
  </si>
  <si>
    <t>0412</t>
  </si>
  <si>
    <t>Общеэкономические вопросы</t>
  </si>
  <si>
    <t>Сельское хозяйство и рыболовство</t>
  </si>
  <si>
    <t>Транспорт</t>
  </si>
  <si>
    <t>Другие вопросы в области национальной экономики</t>
  </si>
  <si>
    <t>0501</t>
  </si>
  <si>
    <t>0502</t>
  </si>
  <si>
    <t>0503</t>
  </si>
  <si>
    <t>0505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</si>
  <si>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</si>
  <si>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</si>
  <si>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</si>
  <si>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</si>
  <si>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0701</t>
  </si>
  <si>
    <t>0702</t>
  </si>
  <si>
    <t>0707</t>
  </si>
  <si>
    <t>0709</t>
  </si>
  <si>
    <t>Дошкольное образование</t>
  </si>
  <si>
    <t>Общее образование</t>
  </si>
  <si>
    <t>Другие вопросы в области образования</t>
  </si>
  <si>
    <t>0801</t>
  </si>
  <si>
    <t>0804</t>
  </si>
  <si>
    <t>Культура</t>
  </si>
  <si>
    <t>Периодическая печать и издательства</t>
  </si>
  <si>
    <t>Телевидение и радиовещание</t>
  </si>
  <si>
    <t>Физическая культура и спорт</t>
  </si>
  <si>
    <t>1001</t>
  </si>
  <si>
    <t>1003</t>
  </si>
  <si>
    <t>1004</t>
  </si>
  <si>
    <t>1006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</si>
  <si>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</si>
  <si>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</si>
  <si>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</si>
  <si>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Пенсионное обеспечение</t>
  </si>
  <si>
    <t>0111</t>
  </si>
  <si>
    <t>0113</t>
  </si>
  <si>
    <t>0314</t>
  </si>
  <si>
    <t>Другие вопросы в области национальной безопасности и правоохранительной деятельности</t>
  </si>
  <si>
    <t>Культура, кинематография</t>
  </si>
  <si>
    <t>Другие вопросы в области культуры, кинематографии</t>
  </si>
  <si>
    <t>Изменение плана, руб.</t>
  </si>
  <si>
    <t>Здравоохранение</t>
  </si>
  <si>
    <t>0909</t>
  </si>
  <si>
    <t>Другие вопросы в области здравоохранения</t>
  </si>
  <si>
    <t xml:space="preserve">Физическая культура </t>
  </si>
  <si>
    <t>Массовый спорт</t>
  </si>
  <si>
    <t>Другие вопросы в области физической культуры и спорта</t>
  </si>
  <si>
    <t>Средства массовой информации</t>
  </si>
  <si>
    <t>1101</t>
  </si>
  <si>
    <t>1102</t>
  </si>
  <si>
    <t>1105</t>
  </si>
  <si>
    <t>1200</t>
  </si>
  <si>
    <t>1100</t>
  </si>
  <si>
    <t>1201</t>
  </si>
  <si>
    <t>1202</t>
  </si>
  <si>
    <t>Первоначальный  план, руб.</t>
  </si>
  <si>
    <t xml:space="preserve">% испол- нения уточненного плана </t>
  </si>
  <si>
    <t>0304</t>
  </si>
  <si>
    <t>Органы юстиции</t>
  </si>
  <si>
    <t>Дорожное хозяйство (дорожные фонды)</t>
  </si>
  <si>
    <t>Связь и информатика</t>
  </si>
  <si>
    <t>0410</t>
  </si>
  <si>
    <t>Уточненный план по сводной бюджетной росписи, руб.</t>
  </si>
  <si>
    <t>1300</t>
  </si>
  <si>
    <t>1301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</si>
  <si>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</si>
  <si>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</si>
  <si>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0107</t>
  </si>
  <si>
    <t>Обеспечение проведения выборов и референдумов</t>
  </si>
  <si>
    <t>Приложение № 4                                                        к заключению Счётной палаты</t>
  </si>
  <si>
    <t>0600</t>
  </si>
  <si>
    <t>0605</t>
  </si>
  <si>
    <t>Охрана окружающей среды</t>
  </si>
  <si>
    <t>Другие вопросы в области охраны окружающей среды</t>
  </si>
  <si>
    <t>0703</t>
  </si>
  <si>
    <t>Дополнительное образование детей</t>
  </si>
  <si>
    <t xml:space="preserve">Молодёжная политика </t>
  </si>
  <si>
    <t>0407</t>
  </si>
  <si>
    <t>Лесное хозяйство</t>
  </si>
  <si>
    <t>2020 год</t>
  </si>
  <si>
    <t>0907</t>
  </si>
  <si>
    <t>Санитарно-эпидемиологическое благополучие</t>
  </si>
  <si>
    <t>Сравнительный анализ исполнения расходной части бюджета по разделам, подразделам за 2020-2021 годы</t>
  </si>
  <si>
    <t>2021 год</t>
  </si>
  <si>
    <t>исполнения 2021 года и 2020 года, руб.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</si>
  <si>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</si>
  <si>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</si>
  <si>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1103</t>
  </si>
  <si>
    <t>Спорт высших достижений</t>
  </si>
  <si>
    <t xml:space="preserve">Изменение плана, руб. </t>
  </si>
  <si>
    <t>исполнения и уточненного плана  2021 года,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</si>
</sst>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 Cyr"/>
      <charset val="204"/>
    </font>
    <font>
      <sz val="10"/>
      <name val="Arial Cyr"/>
      <charset val="204"/>
    </font>
    <font>
      <b/>
      <sz val="11"/>
      <name val="Times New Roman"/>
      <family val="1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67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1" xfId="2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9" fillId="0" borderId="0" xfId="0" applyFont="1"/>
    <xf numFmtId="0" fontId="8" fillId="0" borderId="1" xfId="0" applyNumberFormat="1" applyFont="1" applyFill="1" applyBorder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" fontId="3" fillId="0" borderId="0" xfId="0" applyNumberFormat="1" applyFont="1" applyFill="1" applyAlignment="1">
      <alignment horizontal="right" vertical="center"/>
    </xf>
    <xf numFmtId="4" fontId="3" fillId="0" borderId="0" xfId="0" applyNumberFormat="1" applyFont="1" applyFill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4" fontId="8" fillId="0" borderId="1" xfId="1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1" fontId="2" fillId="0" borderId="2" xfId="0" applyNumberFormat="1" applyFont="1" applyBorder="1" applyAlignment="1">
      <alignment horizontal="center" vertical="center" wrapText="1"/>
    </xf>
    <xf numFmtId="1" fontId="2" fillId="0" borderId="3" xfId="0" applyNumberFormat="1" applyFont="1" applyFill="1" applyBorder="1" applyAlignment="1">
      <alignment horizontal="center" vertical="center" wrapText="1"/>
    </xf>
    <xf numFmtId="1" fontId="2" fillId="0" borderId="3" xfId="0" applyNumberFormat="1" applyFont="1" applyBorder="1" applyAlignment="1">
      <alignment horizontal="center" vertical="center" wrapText="1"/>
    </xf>
    <xf numFmtId="1" fontId="0" fillId="0" borderId="0" xfId="0" applyNumberFormat="1" applyAlignment="1">
      <alignment horizontal="center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4" fontId="2" fillId="0" borderId="1" xfId="1" applyNumberFormat="1" applyFont="1" applyFill="1" applyBorder="1" applyAlignment="1">
      <alignment horizontal="center" vertical="center" wrapText="1"/>
    </xf>
    <xf numFmtId="0" fontId="1" fillId="0" borderId="0" xfId="0" applyFont="1"/>
    <xf numFmtId="0" fontId="9" fillId="0" borderId="0" xfId="0" applyNumberFormat="1" applyFont="1" applyAlignment="1">
      <alignment horizontal="center"/>
    </xf>
    <xf numFmtId="0" fontId="8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4" fontId="8" fillId="0" borderId="4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left" vertical="center" wrapText="1"/>
    </xf>
    <xf numFmtId="0" fontId="8" fillId="0" borderId="5" xfId="0" applyNumberFormat="1" applyFont="1" applyFill="1" applyBorder="1" applyAlignment="1">
      <alignment horizontal="left" vertical="center" wrapText="1"/>
    </xf>
    <xf numFmtId="0" fontId="8" fillId="0" borderId="1" xfId="2" applyNumberFormat="1" applyFont="1" applyFill="1" applyBorder="1" applyAlignment="1">
      <alignment horizontal="left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13" fillId="0" borderId="0" xfId="0" applyNumberFormat="1" applyFont="1" applyFill="1" applyAlignment="1">
      <alignment horizontal="right" vertical="center"/>
    </xf>
    <xf numFmtId="1" fontId="2" fillId="0" borderId="2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9" fillId="0" borderId="0" xfId="0" applyNumberFormat="1" applyFont="1"/>
    <xf numFmtId="4" fontId="3" fillId="2" borderId="0" xfId="0" applyNumberFormat="1" applyFont="1" applyFill="1" applyAlignment="1">
      <alignment horizontal="center" vertical="center"/>
    </xf>
    <xf numFmtId="4" fontId="8" fillId="2" borderId="2" xfId="0" applyNumberFormat="1" applyFont="1" applyFill="1" applyBorder="1" applyAlignment="1">
      <alignment horizontal="center" vertical="center" wrapText="1"/>
    </xf>
    <xf numFmtId="1" fontId="2" fillId="2" borderId="3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Alignment="1">
      <alignment horizontal="right" vertical="center" wrapText="1"/>
    </xf>
    <xf numFmtId="4" fontId="1" fillId="0" borderId="0" xfId="0" applyNumberFormat="1" applyFont="1" applyFill="1" applyAlignment="1">
      <alignment horizontal="right" vertical="center" wrapText="1"/>
    </xf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11" fillId="0" borderId="0" xfId="0" applyFont="1" applyAlignment="1">
      <alignment horizontal="center" wrapText="1"/>
    </xf>
    <xf numFmtId="0" fontId="12" fillId="0" borderId="0" xfId="0" applyFont="1" applyAlignment="1">
      <alignment horizontal="center"/>
    </xf>
    <xf numFmtId="0" fontId="8" fillId="0" borderId="4" xfId="0" applyNumberFormat="1" applyFont="1" applyBorder="1" applyAlignment="1">
      <alignment horizontal="center" vertical="center" wrapText="1"/>
    </xf>
    <xf numFmtId="0" fontId="10" fillId="0" borderId="6" xfId="0" applyNumberFormat="1" applyFont="1" applyBorder="1" applyAlignment="1">
      <alignment horizontal="center" vertical="center" wrapText="1"/>
    </xf>
    <xf numFmtId="0" fontId="10" fillId="0" borderId="5" xfId="0" applyNumberFormat="1" applyFont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_Анализ расходов бюджета" xfId="1"/>
    <cellStyle name="Обычный_Приложения  734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5"/>
  <sheetViews>
    <sheetView tabSelected="1" zoomScale="90" zoomScaleNormal="90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B18" sqref="B18"/>
    </sheetView>
  </sheetViews>
  <sheetFormatPr defaultRowHeight="14.25" x14ac:dyDescent="0.2"/>
  <cols>
    <col min="1" max="1" width="10.140625" style="9" customWidth="1"/>
    <col min="2" max="2" width="53.7109375" style="2" customWidth="1"/>
    <col min="3" max="3" width="19.5703125" style="16" customWidth="1"/>
    <col min="4" max="4" width="18.42578125" style="17" customWidth="1"/>
    <col min="5" max="5" width="18.140625" style="18" customWidth="1"/>
    <col min="6" max="6" width="18.140625" style="17" customWidth="1"/>
    <col min="7" max="8" width="9.42578125" style="17" customWidth="1"/>
    <col min="9" max="9" width="19.5703125" style="40" customWidth="1"/>
    <col min="10" max="10" width="18.42578125" style="17" customWidth="1"/>
    <col min="11" max="11" width="18.140625" style="18" customWidth="1"/>
    <col min="12" max="12" width="18.140625" style="44" customWidth="1"/>
    <col min="13" max="14" width="9.42578125" style="17" customWidth="1"/>
    <col min="15" max="15" width="18.28515625" style="17" customWidth="1"/>
    <col min="16" max="16" width="17.42578125" style="17" customWidth="1"/>
  </cols>
  <sheetData>
    <row r="1" spans="1:18" x14ac:dyDescent="0.2">
      <c r="O1" s="55" t="s">
        <v>107</v>
      </c>
      <c r="P1" s="56"/>
    </row>
    <row r="2" spans="1:18" x14ac:dyDescent="0.2">
      <c r="O2" s="56"/>
      <c r="P2" s="56"/>
    </row>
    <row r="4" spans="1:18" ht="15" customHeight="1" x14ac:dyDescent="0.25">
      <c r="A4" s="1"/>
      <c r="B4" s="59" t="s">
        <v>120</v>
      </c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</row>
    <row r="5" spans="1:18" x14ac:dyDescent="0.2">
      <c r="B5" s="15"/>
    </row>
    <row r="6" spans="1:18" s="31" customFormat="1" ht="12.75" customHeight="1" x14ac:dyDescent="0.2">
      <c r="A6" s="66" t="s">
        <v>19</v>
      </c>
      <c r="B6" s="66" t="s">
        <v>15</v>
      </c>
      <c r="C6" s="61" t="s">
        <v>117</v>
      </c>
      <c r="D6" s="62"/>
      <c r="E6" s="62"/>
      <c r="F6" s="62"/>
      <c r="G6" s="62"/>
      <c r="H6" s="63"/>
      <c r="I6" s="61" t="s">
        <v>121</v>
      </c>
      <c r="J6" s="62"/>
      <c r="K6" s="62"/>
      <c r="L6" s="62"/>
      <c r="M6" s="62"/>
      <c r="N6" s="63"/>
      <c r="O6" s="64" t="s">
        <v>16</v>
      </c>
      <c r="P6" s="65"/>
    </row>
    <row r="7" spans="1:18" s="31" customFormat="1" ht="99.75" customHeight="1" x14ac:dyDescent="0.2">
      <c r="A7" s="66"/>
      <c r="B7" s="66"/>
      <c r="C7" s="32" t="s">
        <v>93</v>
      </c>
      <c r="D7" s="32" t="s">
        <v>100</v>
      </c>
      <c r="E7" s="33" t="s">
        <v>127</v>
      </c>
      <c r="F7" s="34" t="s">
        <v>17</v>
      </c>
      <c r="G7" s="34" t="s">
        <v>18</v>
      </c>
      <c r="H7" s="35" t="s">
        <v>94</v>
      </c>
      <c r="I7" s="32" t="s">
        <v>93</v>
      </c>
      <c r="J7" s="32" t="s">
        <v>100</v>
      </c>
      <c r="K7" s="33" t="s">
        <v>78</v>
      </c>
      <c r="L7" s="45" t="s">
        <v>17</v>
      </c>
      <c r="M7" s="34" t="s">
        <v>18</v>
      </c>
      <c r="N7" s="35" t="s">
        <v>94</v>
      </c>
      <c r="O7" s="39" t="s">
        <v>128</v>
      </c>
      <c r="P7" s="39" t="s">
        <v>122</v>
      </c>
    </row>
    <row r="8" spans="1:18" s="26" customFormat="1" ht="15" x14ac:dyDescent="0.2">
      <c r="A8" s="23">
        <v>1</v>
      </c>
      <c r="B8" s="23">
        <v>2</v>
      </c>
      <c r="C8" s="24">
        <v>3</v>
      </c>
      <c r="D8" s="24">
        <v>4</v>
      </c>
      <c r="E8" s="25">
        <v>5</v>
      </c>
      <c r="F8" s="24">
        <v>6</v>
      </c>
      <c r="G8" s="24">
        <v>7</v>
      </c>
      <c r="H8" s="24">
        <v>8</v>
      </c>
      <c r="I8" s="24">
        <v>9</v>
      </c>
      <c r="J8" s="24">
        <v>10</v>
      </c>
      <c r="K8" s="25">
        <v>11</v>
      </c>
      <c r="L8" s="46">
        <v>12</v>
      </c>
      <c r="M8" s="24">
        <v>13</v>
      </c>
      <c r="N8" s="24">
        <v>14</v>
      </c>
      <c r="O8" s="41">
        <v>15</v>
      </c>
      <c r="P8" s="41">
        <v>16</v>
      </c>
    </row>
    <row r="9" spans="1:18" s="7" customFormat="1" ht="18" customHeight="1" x14ac:dyDescent="0.2">
      <c r="A9" s="11" t="s">
        <v>0</v>
      </c>
      <c r="B9" s="5" t="s">
        <v>1</v>
      </c>
      <c r="C9" s="19">
        <f>SUM(C10:C17)</f>
        <v>734820700</v>
      </c>
      <c r="D9" s="19">
        <f>SUM(D10:D17)</f>
        <v>844438748</v>
      </c>
      <c r="E9" s="20">
        <f>D9-C9</f>
        <v>109618048</v>
      </c>
      <c r="F9" s="47">
        <f>SUM(F10:F17)</f>
        <v>761990896.78999996</v>
      </c>
      <c r="G9" s="21">
        <f>F9/F$65*100</f>
        <v>7.8795821373316084</v>
      </c>
      <c r="H9" s="21">
        <f t="shared" ref="H9" si="0">F9/D9*100</f>
        <v>90.236372809126465</v>
      </c>
      <c r="I9" s="19">
        <f>SUM(I10:I17)</f>
        <v>750041303</v>
      </c>
      <c r="J9" s="19">
        <f>SUM(J10:J17)</f>
        <v>824196018</v>
      </c>
      <c r="K9" s="20">
        <f>J9-I9</f>
        <v>74154715</v>
      </c>
      <c r="L9" s="19">
        <f>SUM(L10:L17)</f>
        <v>753915189.07999992</v>
      </c>
      <c r="M9" s="21">
        <f t="shared" ref="M9" si="1">L9/L$65*100</f>
        <v>8.2624521271925779</v>
      </c>
      <c r="N9" s="21">
        <f>L9/J9*100</f>
        <v>91.4728016897553</v>
      </c>
      <c r="O9" s="54">
        <f>L9-J9</f>
        <v>-70280828.920000076</v>
      </c>
      <c r="P9" s="54">
        <f>L9-F9</f>
        <v>-8075707.7100000381</v>
      </c>
      <c r="R9" s="43"/>
    </row>
    <row r="10" spans="1:18" s="30" customFormat="1" ht="30" customHeight="1" x14ac:dyDescent="0.2">
      <c r="A10" s="12" t="s">
        <v>20</v>
      </c>
      <c r="B10" s="3" t="s">
        <v>21</v>
      </c>
      <c r="C10" s="27">
        <v>5900200</v>
      </c>
      <c r="D10" s="27">
        <v>5900200</v>
      </c>
      <c r="E10" s="28">
        <f t="shared" ref="E10:E47" si="2">D10-C10</f>
        <v>0</v>
      </c>
      <c r="F10" s="48">
        <v>5900191.8799999999</v>
      </c>
      <c r="G10" s="29">
        <f>F10/F$65*100</f>
        <v>6.1012600990809018E-2</v>
      </c>
      <c r="H10" s="29">
        <f>F10/D10*100</f>
        <v>99.999862377546521</v>
      </c>
      <c r="I10" s="27">
        <v>5900200</v>
      </c>
      <c r="J10" s="27">
        <v>7515719</v>
      </c>
      <c r="K10" s="28">
        <f>J10-I10</f>
        <v>1615519</v>
      </c>
      <c r="L10" s="48">
        <v>7498386</v>
      </c>
      <c r="M10" s="29">
        <f>L10/L$65*100</f>
        <v>8.2177751892510073E-2</v>
      </c>
      <c r="N10" s="29">
        <f t="shared" ref="N10" si="3">L10/J10*100</f>
        <v>99.769376689043327</v>
      </c>
      <c r="O10" s="27">
        <f>L10-J10</f>
        <v>-17333</v>
      </c>
      <c r="P10" s="27">
        <f>L10-F10</f>
        <v>1598194.12</v>
      </c>
    </row>
    <row r="11" spans="1:18" s="30" customFormat="1" ht="45" customHeight="1" x14ac:dyDescent="0.2">
      <c r="A11" s="12" t="s">
        <v>22</v>
      </c>
      <c r="B11" s="3" t="s">
        <v>23</v>
      </c>
      <c r="C11" s="27">
        <v>32063900</v>
      </c>
      <c r="D11" s="27">
        <v>32302835</v>
      </c>
      <c r="E11" s="28">
        <f t="shared" si="2"/>
        <v>238935</v>
      </c>
      <c r="F11" s="48">
        <v>31705174.41</v>
      </c>
      <c r="G11" s="29">
        <f t="shared" ref="G11:G65" si="4">F11/F$65*100</f>
        <v>0.32785631297491613</v>
      </c>
      <c r="H11" s="29">
        <f t="shared" ref="H11:H65" si="5">F11/D11*100</f>
        <v>98.149820008058114</v>
      </c>
      <c r="I11" s="27">
        <v>32057500</v>
      </c>
      <c r="J11" s="27">
        <v>36883314</v>
      </c>
      <c r="K11" s="28">
        <f t="shared" ref="K11:K65" si="6">J11-I11</f>
        <v>4825814</v>
      </c>
      <c r="L11" s="48">
        <v>36218669.560000002</v>
      </c>
      <c r="M11" s="29">
        <f t="shared" ref="M11:M65" si="7">L11/L$65*100</f>
        <v>0.39693459912286289</v>
      </c>
      <c r="N11" s="29">
        <f t="shared" ref="N11:N64" si="8">L11/J11*100</f>
        <v>98.197980691214468</v>
      </c>
      <c r="O11" s="27">
        <f t="shared" ref="O11:O65" si="9">L11-J11</f>
        <v>-664644.43999999762</v>
      </c>
      <c r="P11" s="27">
        <f t="shared" ref="P11:P65" si="10">L11-F11</f>
        <v>4513495.1500000022</v>
      </c>
    </row>
    <row r="12" spans="1:18" s="30" customFormat="1" ht="61.5" customHeight="1" x14ac:dyDescent="0.2">
      <c r="A12" s="12" t="s">
        <v>24</v>
      </c>
      <c r="B12" s="3" t="s">
        <v>25</v>
      </c>
      <c r="C12" s="27">
        <v>215794900</v>
      </c>
      <c r="D12" s="27">
        <v>212718940</v>
      </c>
      <c r="E12" s="28">
        <f t="shared" si="2"/>
        <v>-3075960</v>
      </c>
      <c r="F12" s="48">
        <v>209107740.69999999</v>
      </c>
      <c r="G12" s="29">
        <f t="shared" si="4"/>
        <v>2.1623376674689867</v>
      </c>
      <c r="H12" s="29">
        <f t="shared" si="5"/>
        <v>98.302361181378572</v>
      </c>
      <c r="I12" s="27">
        <v>212658200</v>
      </c>
      <c r="J12" s="27">
        <v>220026308</v>
      </c>
      <c r="K12" s="28">
        <f t="shared" si="6"/>
        <v>7368108</v>
      </c>
      <c r="L12" s="48">
        <v>216698926.71000001</v>
      </c>
      <c r="M12" s="29">
        <f t="shared" si="7"/>
        <v>2.374888493943577</v>
      </c>
      <c r="N12" s="29">
        <f t="shared" si="8"/>
        <v>98.487734798513287</v>
      </c>
      <c r="O12" s="27">
        <f t="shared" si="9"/>
        <v>-3327381.2899999917</v>
      </c>
      <c r="P12" s="27">
        <f t="shared" si="10"/>
        <v>7591186.0100000203</v>
      </c>
    </row>
    <row r="13" spans="1:18" s="30" customFormat="1" ht="15" customHeight="1" x14ac:dyDescent="0.2">
      <c r="A13" s="12" t="s">
        <v>26</v>
      </c>
      <c r="B13" s="4" t="s">
        <v>27</v>
      </c>
      <c r="C13" s="27">
        <v>18100</v>
      </c>
      <c r="D13" s="27">
        <v>107000</v>
      </c>
      <c r="E13" s="28">
        <f t="shared" si="2"/>
        <v>88900</v>
      </c>
      <c r="F13" s="48">
        <v>107000</v>
      </c>
      <c r="G13" s="29">
        <f t="shared" si="4"/>
        <v>1.1064637284332803E-3</v>
      </c>
      <c r="H13" s="29">
        <f t="shared" si="5"/>
        <v>100</v>
      </c>
      <c r="I13" s="27">
        <v>12900</v>
      </c>
      <c r="J13" s="27">
        <v>12900</v>
      </c>
      <c r="K13" s="28">
        <f t="shared" si="6"/>
        <v>0</v>
      </c>
      <c r="L13" s="48">
        <v>12888</v>
      </c>
      <c r="M13" s="29">
        <f t="shared" si="7"/>
        <v>1.4124464469962868E-4</v>
      </c>
      <c r="N13" s="29">
        <f t="shared" si="8"/>
        <v>99.906976744186053</v>
      </c>
      <c r="O13" s="27">
        <f t="shared" si="9"/>
        <v>-12</v>
      </c>
      <c r="P13" s="27">
        <f t="shared" si="10"/>
        <v>-94112</v>
      </c>
    </row>
    <row r="14" spans="1:18" s="30" customFormat="1" ht="45" x14ac:dyDescent="0.2">
      <c r="A14" s="12" t="s">
        <v>28</v>
      </c>
      <c r="B14" s="3" t="s">
        <v>29</v>
      </c>
      <c r="C14" s="27">
        <v>84872400</v>
      </c>
      <c r="D14" s="27">
        <v>85334819</v>
      </c>
      <c r="E14" s="28">
        <f t="shared" si="2"/>
        <v>462419</v>
      </c>
      <c r="F14" s="48">
        <v>84746868.230000004</v>
      </c>
      <c r="G14" s="29">
        <f t="shared" si="4"/>
        <v>0.87634893266177305</v>
      </c>
      <c r="H14" s="29">
        <f t="shared" si="5"/>
        <v>99.311007186878783</v>
      </c>
      <c r="I14" s="27">
        <v>95439100</v>
      </c>
      <c r="J14" s="27">
        <v>101555921</v>
      </c>
      <c r="K14" s="28">
        <f t="shared" si="6"/>
        <v>6116821</v>
      </c>
      <c r="L14" s="48">
        <v>100531220.75</v>
      </c>
      <c r="M14" s="29">
        <f t="shared" si="7"/>
        <v>1.1017610611463133</v>
      </c>
      <c r="N14" s="29">
        <f t="shared" si="8"/>
        <v>98.990999008319761</v>
      </c>
      <c r="O14" s="27">
        <f t="shared" si="9"/>
        <v>-1024700.25</v>
      </c>
      <c r="P14" s="27">
        <f t="shared" si="10"/>
        <v>15784352.519999996</v>
      </c>
    </row>
    <row r="15" spans="1:18" s="30" customFormat="1" ht="15" x14ac:dyDescent="0.2">
      <c r="A15" s="12" t="s">
        <v>105</v>
      </c>
      <c r="B15" s="3" t="s">
        <v>106</v>
      </c>
      <c r="C15" s="27">
        <v>0</v>
      </c>
      <c r="D15" s="27">
        <v>2385487</v>
      </c>
      <c r="E15" s="28">
        <f t="shared" si="2"/>
        <v>2385487</v>
      </c>
      <c r="F15" s="48">
        <v>2385487</v>
      </c>
      <c r="G15" s="29">
        <f t="shared" si="4"/>
        <v>2.4667802244384304E-2</v>
      </c>
      <c r="H15" s="29">
        <f t="shared" si="5"/>
        <v>100</v>
      </c>
      <c r="I15" s="27">
        <v>24909803</v>
      </c>
      <c r="J15" s="27">
        <v>24909803</v>
      </c>
      <c r="K15" s="28">
        <f t="shared" si="6"/>
        <v>0</v>
      </c>
      <c r="L15" s="48">
        <v>24844227.350000001</v>
      </c>
      <c r="M15" s="29">
        <f t="shared" si="7"/>
        <v>0.27227762762938756</v>
      </c>
      <c r="N15" s="29">
        <f t="shared" si="8"/>
        <v>99.736747616992403</v>
      </c>
      <c r="O15" s="27">
        <f t="shared" si="9"/>
        <v>-65575.64999999851</v>
      </c>
      <c r="P15" s="27">
        <f t="shared" si="10"/>
        <v>22458740.350000001</v>
      </c>
    </row>
    <row r="16" spans="1:18" s="30" customFormat="1" ht="19.5" customHeight="1" x14ac:dyDescent="0.2">
      <c r="A16" s="12" t="s">
        <v>72</v>
      </c>
      <c r="B16" s="3" t="s">
        <v>30</v>
      </c>
      <c r="C16" s="27">
        <v>5000000</v>
      </c>
      <c r="D16" s="27">
        <v>55532926</v>
      </c>
      <c r="E16" s="28">
        <f t="shared" si="2"/>
        <v>50532926</v>
      </c>
      <c r="F16" s="48">
        <v>0</v>
      </c>
      <c r="G16" s="29">
        <f t="shared" si="4"/>
        <v>0</v>
      </c>
      <c r="H16" s="29">
        <f t="shared" si="5"/>
        <v>0</v>
      </c>
      <c r="I16" s="27">
        <v>5000000</v>
      </c>
      <c r="J16" s="27">
        <v>44954810</v>
      </c>
      <c r="K16" s="28">
        <f t="shared" si="6"/>
        <v>39954810</v>
      </c>
      <c r="L16" s="48">
        <v>0</v>
      </c>
      <c r="M16" s="29">
        <f t="shared" si="7"/>
        <v>0</v>
      </c>
      <c r="N16" s="29">
        <f t="shared" si="8"/>
        <v>0</v>
      </c>
      <c r="O16" s="27">
        <f t="shared" si="9"/>
        <v>-44954810</v>
      </c>
      <c r="P16" s="27">
        <f t="shared" si="10"/>
        <v>0</v>
      </c>
    </row>
    <row r="17" spans="1:18" s="30" customFormat="1" ht="15" x14ac:dyDescent="0.2">
      <c r="A17" s="12" t="s">
        <v>73</v>
      </c>
      <c r="B17" s="3" t="s">
        <v>31</v>
      </c>
      <c r="C17" s="27">
        <v>391171200</v>
      </c>
      <c r="D17" s="27">
        <v>450156541</v>
      </c>
      <c r="E17" s="28">
        <f t="shared" si="2"/>
        <v>58985341</v>
      </c>
      <c r="F17" s="48">
        <v>428038434.56999999</v>
      </c>
      <c r="G17" s="29">
        <f t="shared" si="4"/>
        <v>4.4262523572623076</v>
      </c>
      <c r="H17" s="29">
        <f t="shared" si="5"/>
        <v>95.086574465659041</v>
      </c>
      <c r="I17" s="27">
        <v>374063600</v>
      </c>
      <c r="J17" s="27">
        <v>388337243</v>
      </c>
      <c r="K17" s="28">
        <f t="shared" si="6"/>
        <v>14273643</v>
      </c>
      <c r="L17" s="48">
        <v>368110870.70999998</v>
      </c>
      <c r="M17" s="29">
        <f t="shared" si="7"/>
        <v>4.0342713488132285</v>
      </c>
      <c r="N17" s="29">
        <f t="shared" si="8"/>
        <v>94.79154455190897</v>
      </c>
      <c r="O17" s="27">
        <f t="shared" si="9"/>
        <v>-20226372.290000021</v>
      </c>
      <c r="P17" s="27">
        <f t="shared" si="10"/>
        <v>-59927563.860000014</v>
      </c>
    </row>
    <row r="18" spans="1:18" s="7" customFormat="1" ht="30" customHeight="1" x14ac:dyDescent="0.2">
      <c r="A18" s="11" t="s">
        <v>2</v>
      </c>
      <c r="B18" s="6" t="s">
        <v>3</v>
      </c>
      <c r="C18" s="19">
        <f>C20+C22+C19</f>
        <v>41453200</v>
      </c>
      <c r="D18" s="19">
        <f>D20+D22+D19</f>
        <v>41556486</v>
      </c>
      <c r="E18" s="20">
        <f t="shared" si="2"/>
        <v>103286</v>
      </c>
      <c r="F18" s="47">
        <f>F20+F22+F19</f>
        <v>39583597.289999999</v>
      </c>
      <c r="G18" s="21">
        <f t="shared" si="4"/>
        <v>0.40932537048873724</v>
      </c>
      <c r="H18" s="21">
        <f t="shared" si="5"/>
        <v>95.252513145601384</v>
      </c>
      <c r="I18" s="19">
        <f>SUM(I19:I22)</f>
        <v>41632100</v>
      </c>
      <c r="J18" s="19">
        <f>SUM(J19:J22)</f>
        <v>42481059</v>
      </c>
      <c r="K18" s="20">
        <f t="shared" si="6"/>
        <v>848959</v>
      </c>
      <c r="L18" s="19">
        <f>SUM(L19:L22)</f>
        <v>39936983.509999998</v>
      </c>
      <c r="M18" s="21">
        <f t="shared" si="7"/>
        <v>0.43768505945413394</v>
      </c>
      <c r="N18" s="21">
        <f t="shared" si="8"/>
        <v>94.011271023163516</v>
      </c>
      <c r="O18" s="54">
        <f t="shared" si="9"/>
        <v>-2544075.4900000021</v>
      </c>
      <c r="P18" s="54">
        <f t="shared" si="10"/>
        <v>353386.21999999881</v>
      </c>
      <c r="R18" s="43"/>
    </row>
    <row r="19" spans="1:18" s="30" customFormat="1" ht="18.75" customHeight="1" x14ac:dyDescent="0.2">
      <c r="A19" s="12" t="s">
        <v>95</v>
      </c>
      <c r="B19" s="3" t="s">
        <v>96</v>
      </c>
      <c r="C19" s="22">
        <v>10773900</v>
      </c>
      <c r="D19" s="22">
        <v>11345509</v>
      </c>
      <c r="E19" s="28">
        <f t="shared" si="2"/>
        <v>571609</v>
      </c>
      <c r="F19" s="49">
        <v>11167018.48</v>
      </c>
      <c r="G19" s="29">
        <f t="shared" si="4"/>
        <v>0.11547570937256207</v>
      </c>
      <c r="H19" s="29">
        <f t="shared" si="5"/>
        <v>98.426773800981522</v>
      </c>
      <c r="I19" s="22">
        <v>10264700</v>
      </c>
      <c r="J19" s="22">
        <v>10760721</v>
      </c>
      <c r="K19" s="28">
        <f t="shared" si="6"/>
        <v>496021</v>
      </c>
      <c r="L19" s="49">
        <v>10662990.17</v>
      </c>
      <c r="M19" s="29">
        <f t="shared" si="7"/>
        <v>0.11685988966459367</v>
      </c>
      <c r="N19" s="29">
        <f t="shared" si="8"/>
        <v>99.091781768154746</v>
      </c>
      <c r="O19" s="27">
        <f t="shared" si="9"/>
        <v>-97730.830000000075</v>
      </c>
      <c r="P19" s="27">
        <f t="shared" si="10"/>
        <v>-504028.31000000052</v>
      </c>
    </row>
    <row r="20" spans="1:18" s="30" customFormat="1" ht="48.75" customHeight="1" x14ac:dyDescent="0.2">
      <c r="A20" s="12" t="s">
        <v>32</v>
      </c>
      <c r="B20" s="3" t="s">
        <v>33</v>
      </c>
      <c r="C20" s="27">
        <v>27386000</v>
      </c>
      <c r="D20" s="27">
        <v>26917677</v>
      </c>
      <c r="E20" s="28">
        <f t="shared" si="2"/>
        <v>-468323</v>
      </c>
      <c r="F20" s="48">
        <v>25127668.039999999</v>
      </c>
      <c r="G20" s="29">
        <f t="shared" si="4"/>
        <v>0.25983975015301097</v>
      </c>
      <c r="H20" s="29">
        <f t="shared" si="5"/>
        <v>93.350061522768101</v>
      </c>
      <c r="I20" s="27">
        <v>0</v>
      </c>
      <c r="J20" s="27">
        <v>0</v>
      </c>
      <c r="K20" s="28">
        <f t="shared" si="6"/>
        <v>0</v>
      </c>
      <c r="L20" s="48">
        <v>0</v>
      </c>
      <c r="M20" s="29">
        <f t="shared" si="7"/>
        <v>0</v>
      </c>
      <c r="N20" s="29">
        <v>0</v>
      </c>
      <c r="O20" s="27">
        <f t="shared" si="9"/>
        <v>0</v>
      </c>
      <c r="P20" s="27">
        <f t="shared" si="10"/>
        <v>-25127668.039999999</v>
      </c>
    </row>
    <row r="21" spans="1:18" s="30" customFormat="1" ht="48.75" customHeight="1" x14ac:dyDescent="0.2">
      <c r="A21" s="12" t="s">
        <v>123</v>
      </c>
      <c r="B21" s="3" t="s">
        <v>124</v>
      </c>
      <c r="C21" s="27">
        <v>0</v>
      </c>
      <c r="D21" s="27">
        <v>0</v>
      </c>
      <c r="E21" s="28">
        <f t="shared" si="2"/>
        <v>0</v>
      </c>
      <c r="F21" s="48">
        <v>0</v>
      </c>
      <c r="G21" s="29">
        <f t="shared" si="4"/>
        <v>0</v>
      </c>
      <c r="H21" s="29">
        <v>0</v>
      </c>
      <c r="I21" s="27">
        <v>28074100</v>
      </c>
      <c r="J21" s="27">
        <v>28074100</v>
      </c>
      <c r="K21" s="28">
        <f t="shared" si="6"/>
        <v>0</v>
      </c>
      <c r="L21" s="48">
        <v>25727882.739999998</v>
      </c>
      <c r="M21" s="29">
        <f t="shared" si="7"/>
        <v>0.2819619534826977</v>
      </c>
      <c r="N21" s="29">
        <f t="shared" si="8"/>
        <v>91.642769456545352</v>
      </c>
      <c r="O21" s="27">
        <f t="shared" si="9"/>
        <v>-2346217.2600000016</v>
      </c>
      <c r="P21" s="27">
        <f t="shared" si="10"/>
        <v>25727882.739999998</v>
      </c>
    </row>
    <row r="22" spans="1:18" s="30" customFormat="1" ht="31.5" customHeight="1" x14ac:dyDescent="0.2">
      <c r="A22" s="12" t="s">
        <v>74</v>
      </c>
      <c r="B22" s="3" t="s">
        <v>75</v>
      </c>
      <c r="C22" s="27">
        <v>3293300</v>
      </c>
      <c r="D22" s="27">
        <v>3293300</v>
      </c>
      <c r="E22" s="28">
        <f t="shared" si="2"/>
        <v>0</v>
      </c>
      <c r="F22" s="48">
        <v>3288910.77</v>
      </c>
      <c r="G22" s="29">
        <f t="shared" si="4"/>
        <v>3.4009910963164212E-2</v>
      </c>
      <c r="H22" s="29">
        <f t="shared" si="5"/>
        <v>99.866722436461913</v>
      </c>
      <c r="I22" s="27">
        <v>3293300</v>
      </c>
      <c r="J22" s="27">
        <v>3646238</v>
      </c>
      <c r="K22" s="28">
        <f t="shared" si="6"/>
        <v>352938</v>
      </c>
      <c r="L22" s="48">
        <v>3546110.6</v>
      </c>
      <c r="M22" s="29">
        <f t="shared" si="7"/>
        <v>3.8863216306842564E-2</v>
      </c>
      <c r="N22" s="29">
        <f t="shared" si="8"/>
        <v>97.25395325264013</v>
      </c>
      <c r="O22" s="27">
        <f t="shared" si="9"/>
        <v>-100127.39999999991</v>
      </c>
      <c r="P22" s="27">
        <f t="shared" si="10"/>
        <v>257199.83000000007</v>
      </c>
    </row>
    <row r="23" spans="1:18" s="7" customFormat="1" ht="15" customHeight="1" x14ac:dyDescent="0.2">
      <c r="A23" s="11" t="s">
        <v>4</v>
      </c>
      <c r="B23" s="6" t="s">
        <v>5</v>
      </c>
      <c r="C23" s="19">
        <f>C24+C25+C27+C28+C30+C29</f>
        <v>596704392</v>
      </c>
      <c r="D23" s="19">
        <f>D24+D25+D27+D28+D30+D29+D26</f>
        <v>762588457</v>
      </c>
      <c r="E23" s="20">
        <f t="shared" si="2"/>
        <v>165884065</v>
      </c>
      <c r="F23" s="47">
        <f>SUM(F24:F30)</f>
        <v>733792795.97000015</v>
      </c>
      <c r="G23" s="21">
        <f t="shared" si="4"/>
        <v>7.587991709592969</v>
      </c>
      <c r="H23" s="21">
        <f t="shared" si="5"/>
        <v>96.223957920464585</v>
      </c>
      <c r="I23" s="19">
        <f>I24+I25+I27+I28+I30+I29</f>
        <v>623723622</v>
      </c>
      <c r="J23" s="19">
        <f>J24+J25+J27+J28+J30+J29+J26</f>
        <v>763359096</v>
      </c>
      <c r="K23" s="20">
        <f t="shared" si="6"/>
        <v>139635474</v>
      </c>
      <c r="L23" s="19">
        <f>L24+L25+L27+L28+L30+L29+L26</f>
        <v>718031850.31999993</v>
      </c>
      <c r="M23" s="21">
        <f t="shared" si="7"/>
        <v>7.8691925497722943</v>
      </c>
      <c r="N23" s="21">
        <f t="shared" si="8"/>
        <v>94.062133284647459</v>
      </c>
      <c r="O23" s="54">
        <f t="shared" si="9"/>
        <v>-45327245.680000067</v>
      </c>
      <c r="P23" s="54">
        <f t="shared" si="10"/>
        <v>-15760945.650000215</v>
      </c>
      <c r="R23" s="43"/>
    </row>
    <row r="24" spans="1:18" s="30" customFormat="1" ht="15" x14ac:dyDescent="0.2">
      <c r="A24" s="12" t="s">
        <v>34</v>
      </c>
      <c r="B24" s="4" t="s">
        <v>39</v>
      </c>
      <c r="C24" s="27">
        <v>3501500</v>
      </c>
      <c r="D24" s="27">
        <v>2954453</v>
      </c>
      <c r="E24" s="28">
        <f t="shared" si="2"/>
        <v>-547047</v>
      </c>
      <c r="F24" s="48">
        <v>2954452.2</v>
      </c>
      <c r="G24" s="29">
        <f t="shared" si="4"/>
        <v>3.0551347632615959E-2</v>
      </c>
      <c r="H24" s="29">
        <f t="shared" si="5"/>
        <v>99.999972922229603</v>
      </c>
      <c r="I24" s="27">
        <v>3428800</v>
      </c>
      <c r="J24" s="27">
        <v>4912500</v>
      </c>
      <c r="K24" s="28">
        <f t="shared" si="6"/>
        <v>1483700</v>
      </c>
      <c r="L24" s="48">
        <v>4909617.3600000003</v>
      </c>
      <c r="M24" s="29">
        <f t="shared" si="7"/>
        <v>5.3806421448194357E-2</v>
      </c>
      <c r="N24" s="29">
        <f t="shared" si="8"/>
        <v>99.941320305343524</v>
      </c>
      <c r="O24" s="27">
        <f t="shared" si="9"/>
        <v>-2882.6399999996647</v>
      </c>
      <c r="P24" s="27">
        <f t="shared" si="10"/>
        <v>1955165.1600000001</v>
      </c>
    </row>
    <row r="25" spans="1:18" s="30" customFormat="1" ht="15" x14ac:dyDescent="0.2">
      <c r="A25" s="12" t="s">
        <v>35</v>
      </c>
      <c r="B25" s="3" t="s">
        <v>40</v>
      </c>
      <c r="C25" s="22">
        <v>26795700</v>
      </c>
      <c r="D25" s="22">
        <v>44068025</v>
      </c>
      <c r="E25" s="28">
        <f t="shared" si="2"/>
        <v>17272325</v>
      </c>
      <c r="F25" s="49">
        <v>40333071.520000003</v>
      </c>
      <c r="G25" s="29">
        <f t="shared" si="4"/>
        <v>0.41707552049705932</v>
      </c>
      <c r="H25" s="29">
        <f t="shared" si="5"/>
        <v>91.524572567071033</v>
      </c>
      <c r="I25" s="22">
        <v>39608400</v>
      </c>
      <c r="J25" s="22">
        <v>54045249</v>
      </c>
      <c r="K25" s="28">
        <f t="shared" si="6"/>
        <v>14436849</v>
      </c>
      <c r="L25" s="49">
        <v>53906618.840000004</v>
      </c>
      <c r="M25" s="29">
        <f t="shared" si="7"/>
        <v>0.59078376978694203</v>
      </c>
      <c r="N25" s="29">
        <f t="shared" si="8"/>
        <v>99.743492420582612</v>
      </c>
      <c r="O25" s="27">
        <f t="shared" si="9"/>
        <v>-138630.15999999642</v>
      </c>
      <c r="P25" s="27">
        <f t="shared" si="10"/>
        <v>13573547.32</v>
      </c>
    </row>
    <row r="26" spans="1:18" s="30" customFormat="1" ht="15" x14ac:dyDescent="0.2">
      <c r="A26" s="12" t="s">
        <v>115</v>
      </c>
      <c r="B26" s="3" t="s">
        <v>116</v>
      </c>
      <c r="C26" s="22">
        <v>0</v>
      </c>
      <c r="D26" s="22">
        <v>200400</v>
      </c>
      <c r="E26" s="28">
        <f t="shared" si="2"/>
        <v>200400</v>
      </c>
      <c r="F26" s="49">
        <v>119900</v>
      </c>
      <c r="G26" s="29">
        <f t="shared" si="4"/>
        <v>1.2398598227957973E-3</v>
      </c>
      <c r="H26" s="29">
        <f t="shared" si="5"/>
        <v>59.830339321357286</v>
      </c>
      <c r="I26" s="22">
        <v>0</v>
      </c>
      <c r="J26" s="22">
        <v>0</v>
      </c>
      <c r="K26" s="28">
        <f t="shared" si="6"/>
        <v>0</v>
      </c>
      <c r="L26" s="49">
        <v>0</v>
      </c>
      <c r="M26" s="29">
        <f t="shared" si="7"/>
        <v>0</v>
      </c>
      <c r="N26" s="29">
        <v>0</v>
      </c>
      <c r="O26" s="27">
        <f t="shared" si="9"/>
        <v>0</v>
      </c>
      <c r="P26" s="27">
        <f t="shared" si="10"/>
        <v>-119900</v>
      </c>
    </row>
    <row r="27" spans="1:18" s="30" customFormat="1" ht="16.5" customHeight="1" x14ac:dyDescent="0.2">
      <c r="A27" s="12" t="s">
        <v>36</v>
      </c>
      <c r="B27" s="3" t="s">
        <v>41</v>
      </c>
      <c r="C27" s="22">
        <v>263685932</v>
      </c>
      <c r="D27" s="22">
        <v>288562094</v>
      </c>
      <c r="E27" s="28">
        <f t="shared" si="2"/>
        <v>24876162</v>
      </c>
      <c r="F27" s="49">
        <v>288554970.13999999</v>
      </c>
      <c r="G27" s="29">
        <f t="shared" si="4"/>
        <v>2.9838841880285814</v>
      </c>
      <c r="H27" s="29">
        <f t="shared" si="5"/>
        <v>99.997531255785802</v>
      </c>
      <c r="I27" s="22">
        <v>280299200</v>
      </c>
      <c r="J27" s="22">
        <v>297771597</v>
      </c>
      <c r="K27" s="28">
        <f t="shared" si="6"/>
        <v>17472397</v>
      </c>
      <c r="L27" s="49">
        <v>297771519.69</v>
      </c>
      <c r="M27" s="29">
        <f t="shared" si="7"/>
        <v>3.2633948246650011</v>
      </c>
      <c r="N27" s="29">
        <f t="shared" si="8"/>
        <v>99.99997403714768</v>
      </c>
      <c r="O27" s="27">
        <f t="shared" si="9"/>
        <v>-77.310000002384186</v>
      </c>
      <c r="P27" s="27">
        <f t="shared" si="10"/>
        <v>9216549.5500000119</v>
      </c>
    </row>
    <row r="28" spans="1:18" s="30" customFormat="1" ht="18" customHeight="1" x14ac:dyDescent="0.2">
      <c r="A28" s="12" t="s">
        <v>37</v>
      </c>
      <c r="B28" s="3" t="s">
        <v>97</v>
      </c>
      <c r="C28" s="27">
        <v>224943200</v>
      </c>
      <c r="D28" s="27">
        <v>339643212</v>
      </c>
      <c r="E28" s="28">
        <f t="shared" si="2"/>
        <v>114700012</v>
      </c>
      <c r="F28" s="48">
        <v>319777963.29000002</v>
      </c>
      <c r="G28" s="29">
        <f t="shared" si="4"/>
        <v>3.3067543694640564</v>
      </c>
      <c r="H28" s="29">
        <f t="shared" si="5"/>
        <v>94.151142137355606</v>
      </c>
      <c r="I28" s="27">
        <v>236382900</v>
      </c>
      <c r="J28" s="27">
        <v>347982778</v>
      </c>
      <c r="K28" s="28">
        <f t="shared" si="6"/>
        <v>111599878</v>
      </c>
      <c r="L28" s="48">
        <v>306514089.63999999</v>
      </c>
      <c r="M28" s="29">
        <f t="shared" si="7"/>
        <v>3.359208076243942</v>
      </c>
      <c r="N28" s="29">
        <f t="shared" si="8"/>
        <v>88.083120492819319</v>
      </c>
      <c r="O28" s="27">
        <f t="shared" si="9"/>
        <v>-41468688.360000014</v>
      </c>
      <c r="P28" s="27">
        <f t="shared" si="10"/>
        <v>-13263873.650000036</v>
      </c>
    </row>
    <row r="29" spans="1:18" s="30" customFormat="1" ht="18" customHeight="1" x14ac:dyDescent="0.2">
      <c r="A29" s="12" t="s">
        <v>99</v>
      </c>
      <c r="B29" s="4" t="s">
        <v>98</v>
      </c>
      <c r="C29" s="27">
        <v>15615400</v>
      </c>
      <c r="D29" s="27">
        <v>20062547</v>
      </c>
      <c r="E29" s="28">
        <f t="shared" si="2"/>
        <v>4447147</v>
      </c>
      <c r="F29" s="48">
        <v>19015311.690000001</v>
      </c>
      <c r="G29" s="29">
        <f t="shared" si="4"/>
        <v>0.19663320252185362</v>
      </c>
      <c r="H29" s="29">
        <f t="shared" si="5"/>
        <v>94.780147754918659</v>
      </c>
      <c r="I29" s="27">
        <v>0</v>
      </c>
      <c r="J29" s="27">
        <v>0</v>
      </c>
      <c r="K29" s="28">
        <f t="shared" si="6"/>
        <v>0</v>
      </c>
      <c r="L29" s="48">
        <v>0</v>
      </c>
      <c r="M29" s="29">
        <f t="shared" si="7"/>
        <v>0</v>
      </c>
      <c r="N29" s="29">
        <v>0</v>
      </c>
      <c r="O29" s="27">
        <f t="shared" si="9"/>
        <v>0</v>
      </c>
      <c r="P29" s="27">
        <f t="shared" si="10"/>
        <v>-19015311.690000001</v>
      </c>
    </row>
    <row r="30" spans="1:18" s="30" customFormat="1" ht="17.25" customHeight="1" x14ac:dyDescent="0.2">
      <c r="A30" s="12" t="s">
        <v>38</v>
      </c>
      <c r="B30" s="3" t="s">
        <v>42</v>
      </c>
      <c r="C30" s="27">
        <v>62162660</v>
      </c>
      <c r="D30" s="27">
        <v>67097726</v>
      </c>
      <c r="E30" s="28">
        <f t="shared" si="2"/>
        <v>4935066</v>
      </c>
      <c r="F30" s="48">
        <v>63037127.130000003</v>
      </c>
      <c r="G30" s="29">
        <f t="shared" si="4"/>
        <v>0.65185322162600445</v>
      </c>
      <c r="H30" s="29">
        <f t="shared" si="5"/>
        <v>93.948231762727701</v>
      </c>
      <c r="I30" s="27">
        <v>64004322</v>
      </c>
      <c r="J30" s="27">
        <v>58646972</v>
      </c>
      <c r="K30" s="28">
        <f t="shared" si="6"/>
        <v>-5357350</v>
      </c>
      <c r="L30" s="48">
        <v>54930004.789999999</v>
      </c>
      <c r="M30" s="29">
        <f t="shared" si="7"/>
        <v>0.60199945762821616</v>
      </c>
      <c r="N30" s="29">
        <f t="shared" si="8"/>
        <v>93.662132786667996</v>
      </c>
      <c r="O30" s="27">
        <f t="shared" si="9"/>
        <v>-3716967.2100000009</v>
      </c>
      <c r="P30" s="27">
        <f t="shared" si="10"/>
        <v>-8107122.3400000036</v>
      </c>
    </row>
    <row r="31" spans="1:18" s="7" customFormat="1" ht="13.5" customHeight="1" x14ac:dyDescent="0.2">
      <c r="A31" s="11" t="s">
        <v>6</v>
      </c>
      <c r="B31" s="6" t="s">
        <v>7</v>
      </c>
      <c r="C31" s="19">
        <f>C32+C33+C34+C35</f>
        <v>2022139960</v>
      </c>
      <c r="D31" s="19">
        <f>D32+D33+D34+D35</f>
        <v>2711073761.3000002</v>
      </c>
      <c r="E31" s="20">
        <f t="shared" si="2"/>
        <v>688933801.30000019</v>
      </c>
      <c r="F31" s="47">
        <f>F32+F33+F34+F35</f>
        <v>2435145558.0100002</v>
      </c>
      <c r="G31" s="21">
        <f t="shared" si="4"/>
        <v>25.181310592462481</v>
      </c>
      <c r="H31" s="21">
        <f t="shared" si="5"/>
        <v>89.82218015500662</v>
      </c>
      <c r="I31" s="19">
        <f>I32+I33+I34+I35</f>
        <v>2345433364</v>
      </c>
      <c r="J31" s="19">
        <f>J32+J33+J34+J35</f>
        <v>2296940184.1300001</v>
      </c>
      <c r="K31" s="20">
        <f t="shared" si="6"/>
        <v>-48493179.869999886</v>
      </c>
      <c r="L31" s="19">
        <f>L32+L33+L34+L35</f>
        <v>1369028321.8199999</v>
      </c>
      <c r="M31" s="21">
        <f t="shared" si="7"/>
        <v>15.00371810204801</v>
      </c>
      <c r="N31" s="21">
        <f t="shared" si="8"/>
        <v>59.602262665735871</v>
      </c>
      <c r="O31" s="54">
        <f t="shared" si="9"/>
        <v>-927911862.31000018</v>
      </c>
      <c r="P31" s="54">
        <f t="shared" si="10"/>
        <v>-1066117236.1900003</v>
      </c>
      <c r="R31" s="43"/>
    </row>
    <row r="32" spans="1:18" s="30" customFormat="1" ht="15" x14ac:dyDescent="0.2">
      <c r="A32" s="12" t="s">
        <v>43</v>
      </c>
      <c r="B32" s="3" t="s">
        <v>47</v>
      </c>
      <c r="C32" s="27">
        <v>1380805900</v>
      </c>
      <c r="D32" s="27">
        <v>1516909308</v>
      </c>
      <c r="E32" s="28">
        <f t="shared" si="2"/>
        <v>136103408</v>
      </c>
      <c r="F32" s="48">
        <v>1399279348.6300001</v>
      </c>
      <c r="G32" s="29">
        <f t="shared" si="4"/>
        <v>14.469643413129363</v>
      </c>
      <c r="H32" s="29">
        <f t="shared" si="5"/>
        <v>92.245419106492818</v>
      </c>
      <c r="I32" s="27">
        <v>1489169000</v>
      </c>
      <c r="J32" s="27">
        <v>1040251998</v>
      </c>
      <c r="K32" s="28">
        <f t="shared" si="6"/>
        <v>-448917002</v>
      </c>
      <c r="L32" s="48">
        <v>476933369.06999999</v>
      </c>
      <c r="M32" s="29">
        <f t="shared" si="7"/>
        <v>5.2268997718566892</v>
      </c>
      <c r="N32" s="29">
        <f t="shared" si="8"/>
        <v>45.847868592125501</v>
      </c>
      <c r="O32" s="27">
        <f t="shared" si="9"/>
        <v>-563318628.93000007</v>
      </c>
      <c r="P32" s="27">
        <f t="shared" si="10"/>
        <v>-922345979.56000018</v>
      </c>
    </row>
    <row r="33" spans="1:18" s="30" customFormat="1" ht="14.25" customHeight="1" x14ac:dyDescent="0.2">
      <c r="A33" s="12" t="s">
        <v>44</v>
      </c>
      <c r="B33" s="3" t="s">
        <v>48</v>
      </c>
      <c r="C33" s="27">
        <v>56852300</v>
      </c>
      <c r="D33" s="27">
        <v>358459148</v>
      </c>
      <c r="E33" s="28">
        <f t="shared" si="2"/>
        <v>301606848</v>
      </c>
      <c r="F33" s="48">
        <v>292402602.52999997</v>
      </c>
      <c r="G33" s="29">
        <f t="shared" si="4"/>
        <v>3.0236717177470864</v>
      </c>
      <c r="H33" s="29">
        <f t="shared" si="5"/>
        <v>81.572085455606782</v>
      </c>
      <c r="I33" s="27">
        <v>454772524</v>
      </c>
      <c r="J33" s="27">
        <v>486672938</v>
      </c>
      <c r="K33" s="28">
        <f t="shared" si="6"/>
        <v>31900414</v>
      </c>
      <c r="L33" s="48">
        <v>202621026.31999999</v>
      </c>
      <c r="M33" s="29">
        <f t="shared" si="7"/>
        <v>2.2206032643732545</v>
      </c>
      <c r="N33" s="29">
        <f t="shared" si="8"/>
        <v>41.633920955761049</v>
      </c>
      <c r="O33" s="27">
        <f t="shared" si="9"/>
        <v>-284051911.68000001</v>
      </c>
      <c r="P33" s="27">
        <f t="shared" si="10"/>
        <v>-89781576.209999979</v>
      </c>
    </row>
    <row r="34" spans="1:18" s="30" customFormat="1" ht="15" x14ac:dyDescent="0.2">
      <c r="A34" s="12" t="s">
        <v>45</v>
      </c>
      <c r="B34" s="3" t="s">
        <v>49</v>
      </c>
      <c r="C34" s="27">
        <v>260331607</v>
      </c>
      <c r="D34" s="27">
        <v>378149325.30000001</v>
      </c>
      <c r="E34" s="28">
        <f t="shared" si="2"/>
        <v>117817718.30000001</v>
      </c>
      <c r="F34" s="48">
        <v>313002377.07999998</v>
      </c>
      <c r="G34" s="29">
        <f t="shared" si="4"/>
        <v>3.2366895060973482</v>
      </c>
      <c r="H34" s="29">
        <f t="shared" si="5"/>
        <v>82.77216330656772</v>
      </c>
      <c r="I34" s="27">
        <v>255856540</v>
      </c>
      <c r="J34" s="27">
        <v>610474215.13</v>
      </c>
      <c r="K34" s="28">
        <f t="shared" si="6"/>
        <v>354617675.13</v>
      </c>
      <c r="L34" s="48">
        <v>537610003.63999999</v>
      </c>
      <c r="M34" s="29">
        <f t="shared" si="7"/>
        <v>5.8918787981919509</v>
      </c>
      <c r="N34" s="29">
        <f t="shared" si="8"/>
        <v>88.064326111712404</v>
      </c>
      <c r="O34" s="27">
        <f t="shared" si="9"/>
        <v>-72864211.49000001</v>
      </c>
      <c r="P34" s="27">
        <f t="shared" si="10"/>
        <v>224607626.56</v>
      </c>
    </row>
    <row r="35" spans="1:18" s="30" customFormat="1" ht="30" customHeight="1" x14ac:dyDescent="0.2">
      <c r="A35" s="12" t="s">
        <v>46</v>
      </c>
      <c r="B35" s="3" t="s">
        <v>50</v>
      </c>
      <c r="C35" s="27">
        <v>324150153</v>
      </c>
      <c r="D35" s="27">
        <v>457555980</v>
      </c>
      <c r="E35" s="28">
        <f t="shared" si="2"/>
        <v>133405827</v>
      </c>
      <c r="F35" s="48">
        <v>430461229.76999998</v>
      </c>
      <c r="G35" s="29">
        <f t="shared" si="4"/>
        <v>4.4513059554886834</v>
      </c>
      <c r="H35" s="29">
        <f t="shared" si="5"/>
        <v>94.078374796893698</v>
      </c>
      <c r="I35" s="27">
        <v>145635300</v>
      </c>
      <c r="J35" s="27">
        <v>159541033</v>
      </c>
      <c r="K35" s="28">
        <f t="shared" si="6"/>
        <v>13905733</v>
      </c>
      <c r="L35" s="48">
        <v>151863922.78999999</v>
      </c>
      <c r="M35" s="29">
        <f t="shared" si="7"/>
        <v>1.6643362676261164</v>
      </c>
      <c r="N35" s="29">
        <f t="shared" si="8"/>
        <v>95.188002693952711</v>
      </c>
      <c r="O35" s="27">
        <f t="shared" si="9"/>
        <v>-7677110.2100000083</v>
      </c>
      <c r="P35" s="27">
        <f t="shared" si="10"/>
        <v>-278597306.98000002</v>
      </c>
    </row>
    <row r="36" spans="1:18" s="7" customFormat="1" ht="19.5" customHeight="1" x14ac:dyDescent="0.2">
      <c r="A36" s="11" t="s">
        <v>108</v>
      </c>
      <c r="B36" s="38" t="s">
        <v>110</v>
      </c>
      <c r="C36" s="53">
        <f>C37</f>
        <v>168960400</v>
      </c>
      <c r="D36" s="53">
        <f>D37</f>
        <v>221000</v>
      </c>
      <c r="E36" s="20">
        <f t="shared" si="2"/>
        <v>-168739400</v>
      </c>
      <c r="F36" s="47">
        <f>SUM(F37)</f>
        <v>217967.64</v>
      </c>
      <c r="G36" s="29">
        <f t="shared" si="4"/>
        <v>2.2539559591794674E-3</v>
      </c>
      <c r="H36" s="29">
        <f t="shared" si="5"/>
        <v>98.627891402714937</v>
      </c>
      <c r="I36" s="39">
        <f>I37</f>
        <v>265221000</v>
      </c>
      <c r="J36" s="42">
        <f>J37</f>
        <v>8521060</v>
      </c>
      <c r="K36" s="20">
        <f t="shared" si="6"/>
        <v>-256699940</v>
      </c>
      <c r="L36" s="54">
        <f>L37</f>
        <v>8276000.04</v>
      </c>
      <c r="M36" s="21">
        <f t="shared" si="7"/>
        <v>9.0699929017994452E-2</v>
      </c>
      <c r="N36" s="21">
        <f t="shared" si="8"/>
        <v>97.124067193518187</v>
      </c>
      <c r="O36" s="54">
        <f t="shared" si="9"/>
        <v>-245059.95999999996</v>
      </c>
      <c r="P36" s="54">
        <f t="shared" si="10"/>
        <v>8058032.4000000004</v>
      </c>
    </row>
    <row r="37" spans="1:18" s="30" customFormat="1" ht="21.75" customHeight="1" x14ac:dyDescent="0.2">
      <c r="A37" s="12" t="s">
        <v>109</v>
      </c>
      <c r="B37" s="3" t="s">
        <v>111</v>
      </c>
      <c r="C37" s="27">
        <v>168960400</v>
      </c>
      <c r="D37" s="27">
        <v>221000</v>
      </c>
      <c r="E37" s="28">
        <f t="shared" si="2"/>
        <v>-168739400</v>
      </c>
      <c r="F37" s="48">
        <v>217967.64</v>
      </c>
      <c r="G37" s="29">
        <f t="shared" si="4"/>
        <v>2.2539559591794674E-3</v>
      </c>
      <c r="H37" s="29">
        <f t="shared" si="5"/>
        <v>98.627891402714937</v>
      </c>
      <c r="I37" s="27">
        <v>265221000</v>
      </c>
      <c r="J37" s="27">
        <v>8521060</v>
      </c>
      <c r="K37" s="28">
        <f t="shared" si="6"/>
        <v>-256699940</v>
      </c>
      <c r="L37" s="48">
        <v>8276000.04</v>
      </c>
      <c r="M37" s="29">
        <f t="shared" si="7"/>
        <v>9.0699929017994452E-2</v>
      </c>
      <c r="N37" s="29">
        <f t="shared" si="8"/>
        <v>97.124067193518187</v>
      </c>
      <c r="O37" s="27">
        <f t="shared" si="9"/>
        <v>-245059.95999999996</v>
      </c>
      <c r="P37" s="27">
        <f t="shared" si="10"/>
        <v>8058032.4000000004</v>
      </c>
    </row>
    <row r="38" spans="1:18" s="7" customFormat="1" ht="14.25" customHeight="1" x14ac:dyDescent="0.2">
      <c r="A38" s="11" t="s">
        <v>8</v>
      </c>
      <c r="B38" s="6" t="s">
        <v>9</v>
      </c>
      <c r="C38" s="19">
        <f>C39+C40+C42+C43+C41</f>
        <v>4619208759</v>
      </c>
      <c r="D38" s="19">
        <f>D39+D40+D42+D43+D41</f>
        <v>4610627243</v>
      </c>
      <c r="E38" s="20">
        <f t="shared" si="2"/>
        <v>-8581516</v>
      </c>
      <c r="F38" s="47">
        <f>F39+F40+F42+F43+F41</f>
        <v>4278091033.4100003</v>
      </c>
      <c r="G38" s="21">
        <f t="shared" si="4"/>
        <v>44.238808929007604</v>
      </c>
      <c r="H38" s="21">
        <f t="shared" si="5"/>
        <v>92.787614524794506</v>
      </c>
      <c r="I38" s="19">
        <f>I39+I40+I42+I43+I41</f>
        <v>4888063368</v>
      </c>
      <c r="J38" s="19">
        <f>J39+J40+J42+J43+J41</f>
        <v>4926400327.7299995</v>
      </c>
      <c r="K38" s="20">
        <f t="shared" si="6"/>
        <v>38336959.729999542</v>
      </c>
      <c r="L38" s="19">
        <f>L39+L40+L42+L43+L41</f>
        <v>4670344981.6599998</v>
      </c>
      <c r="M38" s="21">
        <f t="shared" si="7"/>
        <v>51.184141647987303</v>
      </c>
      <c r="N38" s="21">
        <f t="shared" si="8"/>
        <v>94.802384519408605</v>
      </c>
      <c r="O38" s="54">
        <f t="shared" si="9"/>
        <v>-256055346.06999969</v>
      </c>
      <c r="P38" s="54">
        <f t="shared" si="10"/>
        <v>392253948.24999952</v>
      </c>
      <c r="R38" s="43"/>
    </row>
    <row r="39" spans="1:18" s="30" customFormat="1" ht="15" x14ac:dyDescent="0.2">
      <c r="A39" s="12" t="s">
        <v>51</v>
      </c>
      <c r="B39" s="3" t="s">
        <v>55</v>
      </c>
      <c r="C39" s="27">
        <v>1362333480</v>
      </c>
      <c r="D39" s="27">
        <v>1396220788</v>
      </c>
      <c r="E39" s="28">
        <f t="shared" si="2"/>
        <v>33887308</v>
      </c>
      <c r="F39" s="48">
        <v>1323655311.5799999</v>
      </c>
      <c r="G39" s="29">
        <f t="shared" si="4"/>
        <v>13.687631693563757</v>
      </c>
      <c r="H39" s="29">
        <f t="shared" si="5"/>
        <v>94.802721958899809</v>
      </c>
      <c r="I39" s="27">
        <v>1323964570</v>
      </c>
      <c r="J39" s="27">
        <v>1581571498</v>
      </c>
      <c r="K39" s="28">
        <f t="shared" si="6"/>
        <v>257606928</v>
      </c>
      <c r="L39" s="48">
        <v>1435993379.8099999</v>
      </c>
      <c r="M39" s="29">
        <f t="shared" si="7"/>
        <v>15.73761442599956</v>
      </c>
      <c r="N39" s="29">
        <f t="shared" si="8"/>
        <v>90.795350170757814</v>
      </c>
      <c r="O39" s="27">
        <f t="shared" si="9"/>
        <v>-145578118.19000006</v>
      </c>
      <c r="P39" s="27">
        <f t="shared" si="10"/>
        <v>112338068.23000002</v>
      </c>
    </row>
    <row r="40" spans="1:18" s="30" customFormat="1" ht="15" x14ac:dyDescent="0.2">
      <c r="A40" s="12" t="s">
        <v>52</v>
      </c>
      <c r="B40" s="3" t="s">
        <v>56</v>
      </c>
      <c r="C40" s="27">
        <v>2650909900</v>
      </c>
      <c r="D40" s="27">
        <v>2672141047</v>
      </c>
      <c r="E40" s="28">
        <f t="shared" si="2"/>
        <v>21231147</v>
      </c>
      <c r="F40" s="48">
        <v>2433785976.3600001</v>
      </c>
      <c r="G40" s="29">
        <f t="shared" si="4"/>
        <v>25.167251454316979</v>
      </c>
      <c r="H40" s="29">
        <f t="shared" si="5"/>
        <v>91.079996660071515</v>
      </c>
      <c r="I40" s="27">
        <v>2915136290</v>
      </c>
      <c r="J40" s="27">
        <v>2729487479</v>
      </c>
      <c r="K40" s="28">
        <f t="shared" si="6"/>
        <v>-185648811</v>
      </c>
      <c r="L40" s="48">
        <v>2632100559.2800002</v>
      </c>
      <c r="M40" s="29">
        <f t="shared" si="7"/>
        <v>28.846221935847105</v>
      </c>
      <c r="N40" s="29">
        <f t="shared" si="8"/>
        <v>96.432043727283215</v>
      </c>
      <c r="O40" s="27">
        <f t="shared" si="9"/>
        <v>-97386919.71999979</v>
      </c>
      <c r="P40" s="27">
        <f t="shared" si="10"/>
        <v>198314582.92000008</v>
      </c>
    </row>
    <row r="41" spans="1:18" s="30" customFormat="1" ht="15" x14ac:dyDescent="0.2">
      <c r="A41" s="12" t="s">
        <v>112</v>
      </c>
      <c r="B41" s="3" t="s">
        <v>113</v>
      </c>
      <c r="C41" s="27">
        <v>351694269</v>
      </c>
      <c r="D41" s="27">
        <v>355755743</v>
      </c>
      <c r="E41" s="28">
        <f t="shared" si="2"/>
        <v>4061474</v>
      </c>
      <c r="F41" s="48">
        <v>341613553.14999998</v>
      </c>
      <c r="G41" s="29">
        <f t="shared" si="4"/>
        <v>3.5325514551559767</v>
      </c>
      <c r="H41" s="29">
        <f t="shared" si="5"/>
        <v>96.024747280046014</v>
      </c>
      <c r="I41" s="27">
        <v>385912308</v>
      </c>
      <c r="J41" s="27">
        <v>399508282.73000002</v>
      </c>
      <c r="K41" s="28">
        <f t="shared" si="6"/>
        <v>13595974.730000019</v>
      </c>
      <c r="L41" s="48">
        <v>390879272.70999998</v>
      </c>
      <c r="M41" s="29">
        <f t="shared" si="7"/>
        <v>4.2837991926112045</v>
      </c>
      <c r="N41" s="29">
        <f t="shared" si="8"/>
        <v>97.840092335249082</v>
      </c>
      <c r="O41" s="27">
        <f t="shared" si="9"/>
        <v>-8629010.0200000405</v>
      </c>
      <c r="P41" s="27">
        <f t="shared" si="10"/>
        <v>49265719.560000002</v>
      </c>
    </row>
    <row r="42" spans="1:18" s="30" customFormat="1" ht="15.75" customHeight="1" x14ac:dyDescent="0.2">
      <c r="A42" s="12" t="s">
        <v>53</v>
      </c>
      <c r="B42" s="3" t="s">
        <v>114</v>
      </c>
      <c r="C42" s="27">
        <v>122420910</v>
      </c>
      <c r="D42" s="27">
        <v>53808300</v>
      </c>
      <c r="E42" s="28">
        <f t="shared" si="2"/>
        <v>-68612610</v>
      </c>
      <c r="F42" s="48">
        <v>49816352.039999999</v>
      </c>
      <c r="G42" s="29">
        <f t="shared" si="4"/>
        <v>0.51514006182358174</v>
      </c>
      <c r="H42" s="29">
        <f t="shared" si="5"/>
        <v>92.581166920344998</v>
      </c>
      <c r="I42" s="27">
        <v>129211800</v>
      </c>
      <c r="J42" s="27">
        <v>74828370</v>
      </c>
      <c r="K42" s="28">
        <f t="shared" si="6"/>
        <v>-54383430</v>
      </c>
      <c r="L42" s="48">
        <v>74048434.569999993</v>
      </c>
      <c r="M42" s="29">
        <f t="shared" si="7"/>
        <v>0.81152582490714997</v>
      </c>
      <c r="N42" s="29">
        <f t="shared" si="8"/>
        <v>98.957700896063869</v>
      </c>
      <c r="O42" s="27">
        <f t="shared" si="9"/>
        <v>-779935.43000000715</v>
      </c>
      <c r="P42" s="27">
        <f t="shared" si="10"/>
        <v>24232082.529999994</v>
      </c>
    </row>
    <row r="43" spans="1:18" s="30" customFormat="1" ht="17.25" customHeight="1" x14ac:dyDescent="0.2">
      <c r="A43" s="12" t="s">
        <v>54</v>
      </c>
      <c r="B43" s="3" t="s">
        <v>57</v>
      </c>
      <c r="C43" s="27">
        <v>131850200</v>
      </c>
      <c r="D43" s="27">
        <v>132701365</v>
      </c>
      <c r="E43" s="28">
        <f t="shared" si="2"/>
        <v>851165</v>
      </c>
      <c r="F43" s="48">
        <v>129219840.28</v>
      </c>
      <c r="G43" s="29">
        <f t="shared" si="4"/>
        <v>1.3362342641473062</v>
      </c>
      <c r="H43" s="29">
        <f t="shared" si="5"/>
        <v>97.376421320157476</v>
      </c>
      <c r="I43" s="27">
        <v>133838400</v>
      </c>
      <c r="J43" s="27">
        <v>141004698</v>
      </c>
      <c r="K43" s="28">
        <f t="shared" si="6"/>
        <v>7166298</v>
      </c>
      <c r="L43" s="48">
        <v>137323335.28999999</v>
      </c>
      <c r="M43" s="29">
        <f t="shared" si="7"/>
        <v>1.5049802686222862</v>
      </c>
      <c r="N43" s="29">
        <f t="shared" si="8"/>
        <v>97.389191450911795</v>
      </c>
      <c r="O43" s="27">
        <f t="shared" si="9"/>
        <v>-3681362.7100000083</v>
      </c>
      <c r="P43" s="27">
        <f t="shared" si="10"/>
        <v>8103495.0099999905</v>
      </c>
    </row>
    <row r="44" spans="1:18" s="7" customFormat="1" ht="19.5" customHeight="1" x14ac:dyDescent="0.2">
      <c r="A44" s="11" t="s">
        <v>10</v>
      </c>
      <c r="B44" s="6" t="s">
        <v>76</v>
      </c>
      <c r="C44" s="19">
        <f>C45+C46</f>
        <v>449947576</v>
      </c>
      <c r="D44" s="19">
        <f>D45+D46</f>
        <v>478040182.23000002</v>
      </c>
      <c r="E44" s="20">
        <f t="shared" si="2"/>
        <v>28092606.230000019</v>
      </c>
      <c r="F44" s="47">
        <f>F45+F46</f>
        <v>450740844.68000001</v>
      </c>
      <c r="G44" s="21">
        <f t="shared" si="4"/>
        <v>4.661013042633634</v>
      </c>
      <c r="H44" s="21">
        <f t="shared" si="5"/>
        <v>94.289321574882706</v>
      </c>
      <c r="I44" s="19">
        <f>I45+I46</f>
        <v>461711885</v>
      </c>
      <c r="J44" s="19">
        <f>J45+J46</f>
        <v>490024845.70999998</v>
      </c>
      <c r="K44" s="20">
        <f t="shared" si="6"/>
        <v>28312960.709999979</v>
      </c>
      <c r="L44" s="19">
        <f>L45+L46</f>
        <v>463586332.06999999</v>
      </c>
      <c r="M44" s="21">
        <f t="shared" si="7"/>
        <v>5.0806243607100576</v>
      </c>
      <c r="N44" s="21">
        <f t="shared" si="8"/>
        <v>94.604658545079872</v>
      </c>
      <c r="O44" s="54">
        <f t="shared" si="9"/>
        <v>-26438513.639999986</v>
      </c>
      <c r="P44" s="54">
        <f t="shared" si="10"/>
        <v>12845487.389999986</v>
      </c>
      <c r="R44" s="43"/>
    </row>
    <row r="45" spans="1:18" s="30" customFormat="1" ht="16.5" customHeight="1" x14ac:dyDescent="0.2">
      <c r="A45" s="12" t="s">
        <v>58</v>
      </c>
      <c r="B45" s="3" t="s">
        <v>60</v>
      </c>
      <c r="C45" s="27">
        <v>422863076</v>
      </c>
      <c r="D45" s="27">
        <v>451920050.23000002</v>
      </c>
      <c r="E45" s="28">
        <f t="shared" si="2"/>
        <v>29056974.230000019</v>
      </c>
      <c r="F45" s="48">
        <v>425312235.11000001</v>
      </c>
      <c r="G45" s="29">
        <f t="shared" si="4"/>
        <v>4.3980613215710518</v>
      </c>
      <c r="H45" s="29">
        <f t="shared" si="5"/>
        <v>94.112273817800684</v>
      </c>
      <c r="I45" s="27">
        <v>435230785</v>
      </c>
      <c r="J45" s="27">
        <v>462454000.70999998</v>
      </c>
      <c r="K45" s="28">
        <f t="shared" si="6"/>
        <v>27223215.709999979</v>
      </c>
      <c r="L45" s="48">
        <v>436783766.42000002</v>
      </c>
      <c r="M45" s="29">
        <f t="shared" si="7"/>
        <v>4.7868845358906338</v>
      </c>
      <c r="N45" s="29">
        <f t="shared" si="8"/>
        <v>94.449126994125095</v>
      </c>
      <c r="O45" s="27">
        <f t="shared" si="9"/>
        <v>-25670234.289999962</v>
      </c>
      <c r="P45" s="27">
        <f t="shared" si="10"/>
        <v>11471531.310000002</v>
      </c>
    </row>
    <row r="46" spans="1:18" s="30" customFormat="1" ht="15" x14ac:dyDescent="0.2">
      <c r="A46" s="12" t="s">
        <v>59</v>
      </c>
      <c r="B46" s="3" t="s">
        <v>77</v>
      </c>
      <c r="C46" s="27">
        <v>27084500</v>
      </c>
      <c r="D46" s="27">
        <v>26120132</v>
      </c>
      <c r="E46" s="28">
        <f t="shared" si="2"/>
        <v>-964368</v>
      </c>
      <c r="F46" s="48">
        <v>25428609.57</v>
      </c>
      <c r="G46" s="29">
        <f t="shared" si="4"/>
        <v>0.26295172106258313</v>
      </c>
      <c r="H46" s="29">
        <f t="shared" si="5"/>
        <v>97.352530875418239</v>
      </c>
      <c r="I46" s="27">
        <v>26481100</v>
      </c>
      <c r="J46" s="27">
        <v>27570845</v>
      </c>
      <c r="K46" s="28">
        <f t="shared" si="6"/>
        <v>1089745</v>
      </c>
      <c r="L46" s="48">
        <v>26802565.649999999</v>
      </c>
      <c r="M46" s="29">
        <f t="shared" si="7"/>
        <v>0.29373982481942279</v>
      </c>
      <c r="N46" s="29">
        <f t="shared" si="8"/>
        <v>97.213435605618898</v>
      </c>
      <c r="O46" s="27">
        <f t="shared" si="9"/>
        <v>-768279.35000000149</v>
      </c>
      <c r="P46" s="27">
        <f t="shared" si="10"/>
        <v>1373956.0799999982</v>
      </c>
    </row>
    <row r="47" spans="1:18" s="7" customFormat="1" x14ac:dyDescent="0.2">
      <c r="A47" s="13" t="s">
        <v>11</v>
      </c>
      <c r="B47" s="5" t="s">
        <v>79</v>
      </c>
      <c r="C47" s="47">
        <f>C49+C48</f>
        <v>7566800</v>
      </c>
      <c r="D47" s="47">
        <f>D49+D48</f>
        <v>7972398.7000000002</v>
      </c>
      <c r="E47" s="20">
        <f t="shared" si="2"/>
        <v>405598.70000000019</v>
      </c>
      <c r="F47" s="47">
        <f>F49+F48</f>
        <v>7972382.9000000004</v>
      </c>
      <c r="G47" s="21">
        <f t="shared" si="4"/>
        <v>8.2440677645156321E-2</v>
      </c>
      <c r="H47" s="21">
        <f t="shared" si="5"/>
        <v>99.999801816233798</v>
      </c>
      <c r="I47" s="47">
        <f>I49+I48</f>
        <v>7566800</v>
      </c>
      <c r="J47" s="47">
        <f>J49+J48</f>
        <v>7566800</v>
      </c>
      <c r="K47" s="20">
        <f t="shared" si="6"/>
        <v>0</v>
      </c>
      <c r="L47" s="47">
        <f>L49+L48</f>
        <v>7522173.6299999999</v>
      </c>
      <c r="M47" s="21">
        <f t="shared" si="7"/>
        <v>8.2438449855545159E-2</v>
      </c>
      <c r="N47" s="21">
        <f t="shared" si="8"/>
        <v>99.410234577364278</v>
      </c>
      <c r="O47" s="54">
        <f t="shared" si="9"/>
        <v>-44626.370000000112</v>
      </c>
      <c r="P47" s="54">
        <f t="shared" si="10"/>
        <v>-450209.27000000048</v>
      </c>
    </row>
    <row r="48" spans="1:18" s="30" customFormat="1" ht="15" x14ac:dyDescent="0.2">
      <c r="A48" s="51" t="s">
        <v>118</v>
      </c>
      <c r="B48" s="52" t="s">
        <v>119</v>
      </c>
      <c r="C48" s="22">
        <v>0</v>
      </c>
      <c r="D48" s="22">
        <v>482898.7</v>
      </c>
      <c r="E48" s="28">
        <f t="shared" ref="E48:E64" si="11">D48-C48</f>
        <v>482898.7</v>
      </c>
      <c r="F48" s="49">
        <v>482898.7</v>
      </c>
      <c r="G48" s="29">
        <f t="shared" si="4"/>
        <v>4.9935504304447105E-3</v>
      </c>
      <c r="H48" s="29">
        <f t="shared" si="5"/>
        <v>100</v>
      </c>
      <c r="I48" s="22">
        <v>0</v>
      </c>
      <c r="J48" s="22">
        <v>0</v>
      </c>
      <c r="K48" s="28">
        <f t="shared" si="6"/>
        <v>0</v>
      </c>
      <c r="L48" s="49">
        <v>0</v>
      </c>
      <c r="M48" s="29">
        <f t="shared" si="7"/>
        <v>0</v>
      </c>
      <c r="N48" s="29">
        <v>0</v>
      </c>
      <c r="O48" s="27">
        <f t="shared" si="9"/>
        <v>0</v>
      </c>
      <c r="P48" s="27">
        <f t="shared" si="10"/>
        <v>-482898.7</v>
      </c>
    </row>
    <row r="49" spans="1:18" s="30" customFormat="1" ht="15.75" customHeight="1" x14ac:dyDescent="0.2">
      <c r="A49" s="12" t="s">
        <v>80</v>
      </c>
      <c r="B49" s="3" t="s">
        <v>81</v>
      </c>
      <c r="C49" s="27">
        <v>7566800</v>
      </c>
      <c r="D49" s="27">
        <v>7489500</v>
      </c>
      <c r="E49" s="28">
        <f t="shared" si="11"/>
        <v>-77300</v>
      </c>
      <c r="F49" s="48">
        <v>7489484.2000000002</v>
      </c>
      <c r="G49" s="29">
        <f t="shared" si="4"/>
        <v>7.7447127214711614E-2</v>
      </c>
      <c r="H49" s="29">
        <f t="shared" si="5"/>
        <v>99.999789037986517</v>
      </c>
      <c r="I49" s="27">
        <v>7566800</v>
      </c>
      <c r="J49" s="27">
        <v>7566800</v>
      </c>
      <c r="K49" s="28">
        <f t="shared" si="6"/>
        <v>0</v>
      </c>
      <c r="L49" s="48">
        <v>7522173.6299999999</v>
      </c>
      <c r="M49" s="29">
        <f t="shared" si="7"/>
        <v>8.2438449855545159E-2</v>
      </c>
      <c r="N49" s="29">
        <f t="shared" si="8"/>
        <v>99.410234577364278</v>
      </c>
      <c r="O49" s="27">
        <f t="shared" si="9"/>
        <v>-44626.370000000112</v>
      </c>
      <c r="P49" s="27">
        <f t="shared" si="10"/>
        <v>32689.429999999702</v>
      </c>
    </row>
    <row r="50" spans="1:18" s="7" customFormat="1" x14ac:dyDescent="0.2">
      <c r="A50" s="13" t="s">
        <v>12</v>
      </c>
      <c r="B50" s="5" t="s">
        <v>13</v>
      </c>
      <c r="C50" s="19">
        <f>C51+C52+C53+C54</f>
        <v>245208300</v>
      </c>
      <c r="D50" s="19">
        <f>D51+D52+D53+D54</f>
        <v>369921050</v>
      </c>
      <c r="E50" s="20">
        <f t="shared" si="11"/>
        <v>124712750</v>
      </c>
      <c r="F50" s="47">
        <f>F51+F52+F53+F54</f>
        <v>221544390.17000002</v>
      </c>
      <c r="G50" s="21">
        <f t="shared" si="4"/>
        <v>2.2909423547754724</v>
      </c>
      <c r="H50" s="21">
        <f t="shared" si="5"/>
        <v>59.889641362663738</v>
      </c>
      <c r="I50" s="19">
        <f>I51+I52+I53+I54</f>
        <v>461890400</v>
      </c>
      <c r="J50" s="19">
        <f>J51+J52+J53+J54</f>
        <v>338200124</v>
      </c>
      <c r="K50" s="20">
        <f t="shared" si="6"/>
        <v>-123690276</v>
      </c>
      <c r="L50" s="19">
        <f>L51+L52+L53+L54</f>
        <v>262395614.64000002</v>
      </c>
      <c r="M50" s="21">
        <f t="shared" si="7"/>
        <v>2.8756964122103881</v>
      </c>
      <c r="N50" s="21">
        <f t="shared" si="8"/>
        <v>77.58590137004208</v>
      </c>
      <c r="O50" s="54">
        <f t="shared" si="9"/>
        <v>-75804509.359999985</v>
      </c>
      <c r="P50" s="54">
        <f t="shared" si="10"/>
        <v>40851224.469999999</v>
      </c>
      <c r="R50" s="43"/>
    </row>
    <row r="51" spans="1:18" s="30" customFormat="1" ht="18" customHeight="1" x14ac:dyDescent="0.2">
      <c r="A51" s="12" t="s">
        <v>64</v>
      </c>
      <c r="B51" s="3" t="s">
        <v>71</v>
      </c>
      <c r="C51" s="27">
        <v>8842000</v>
      </c>
      <c r="D51" s="27">
        <v>8352000</v>
      </c>
      <c r="E51" s="28">
        <f t="shared" si="11"/>
        <v>-490000</v>
      </c>
      <c r="F51" s="48">
        <v>8344704.0700000003</v>
      </c>
      <c r="G51" s="29">
        <f t="shared" si="4"/>
        <v>8.6290769887519325E-2</v>
      </c>
      <c r="H51" s="29">
        <f t="shared" si="5"/>
        <v>99.912644516283535</v>
      </c>
      <c r="I51" s="27">
        <v>8717400</v>
      </c>
      <c r="J51" s="27">
        <v>9623685</v>
      </c>
      <c r="K51" s="28">
        <f t="shared" si="6"/>
        <v>906285</v>
      </c>
      <c r="L51" s="48">
        <v>9565118.5800000001</v>
      </c>
      <c r="M51" s="29">
        <f t="shared" si="7"/>
        <v>0.10482788449269992</v>
      </c>
      <c r="N51" s="29">
        <f t="shared" si="8"/>
        <v>99.391434570021772</v>
      </c>
      <c r="O51" s="27">
        <f t="shared" si="9"/>
        <v>-58566.419999999925</v>
      </c>
      <c r="P51" s="27">
        <f t="shared" si="10"/>
        <v>1220414.5099999998</v>
      </c>
    </row>
    <row r="52" spans="1:18" s="30" customFormat="1" ht="17.25" customHeight="1" x14ac:dyDescent="0.2">
      <c r="A52" s="12" t="s">
        <v>65</v>
      </c>
      <c r="B52" s="3" t="s">
        <v>68</v>
      </c>
      <c r="C52" s="27">
        <v>50036200</v>
      </c>
      <c r="D52" s="27">
        <v>111469022</v>
      </c>
      <c r="E52" s="28">
        <f t="shared" si="11"/>
        <v>61432822</v>
      </c>
      <c r="F52" s="48">
        <v>56981451.960000001</v>
      </c>
      <c r="G52" s="29">
        <f t="shared" si="4"/>
        <v>0.58923280174956483</v>
      </c>
      <c r="H52" s="29">
        <f t="shared" si="5"/>
        <v>51.118643491821437</v>
      </c>
      <c r="I52" s="27">
        <v>249602200</v>
      </c>
      <c r="J52" s="27">
        <v>3950700</v>
      </c>
      <c r="K52" s="28">
        <f t="shared" si="6"/>
        <v>-245651500</v>
      </c>
      <c r="L52" s="48">
        <v>3950568</v>
      </c>
      <c r="M52" s="29">
        <f t="shared" si="7"/>
        <v>4.3295823519686728E-2</v>
      </c>
      <c r="N52" s="29">
        <f t="shared" si="8"/>
        <v>99.996658819955954</v>
      </c>
      <c r="O52" s="27">
        <f t="shared" si="9"/>
        <v>-132</v>
      </c>
      <c r="P52" s="27">
        <f t="shared" si="10"/>
        <v>-53030883.960000001</v>
      </c>
    </row>
    <row r="53" spans="1:18" s="30" customFormat="1" ht="15" x14ac:dyDescent="0.2">
      <c r="A53" s="12" t="s">
        <v>66</v>
      </c>
      <c r="B53" s="3" t="s">
        <v>69</v>
      </c>
      <c r="C53" s="27">
        <v>148271000</v>
      </c>
      <c r="D53" s="27">
        <v>213274986</v>
      </c>
      <c r="E53" s="28">
        <f t="shared" si="11"/>
        <v>65003986</v>
      </c>
      <c r="F53" s="48">
        <v>120952062.72</v>
      </c>
      <c r="G53" s="29">
        <f t="shared" si="4"/>
        <v>1.250738974568852</v>
      </c>
      <c r="H53" s="29">
        <f t="shared" si="5"/>
        <v>56.711790251858233</v>
      </c>
      <c r="I53" s="27">
        <v>165093800</v>
      </c>
      <c r="J53" s="27">
        <v>286067952</v>
      </c>
      <c r="K53" s="28">
        <f t="shared" si="6"/>
        <v>120974152</v>
      </c>
      <c r="L53" s="48">
        <v>211380049.25</v>
      </c>
      <c r="M53" s="29">
        <f t="shared" si="7"/>
        <v>2.3165968306103553</v>
      </c>
      <c r="N53" s="29">
        <f t="shared" si="8"/>
        <v>73.891551910016119</v>
      </c>
      <c r="O53" s="27">
        <f t="shared" si="9"/>
        <v>-74687902.75</v>
      </c>
      <c r="P53" s="27">
        <f t="shared" si="10"/>
        <v>90427986.530000001</v>
      </c>
    </row>
    <row r="54" spans="1:18" s="30" customFormat="1" ht="18" customHeight="1" x14ac:dyDescent="0.2">
      <c r="A54" s="12" t="s">
        <v>67</v>
      </c>
      <c r="B54" s="3" t="s">
        <v>70</v>
      </c>
      <c r="C54" s="27">
        <v>38059100</v>
      </c>
      <c r="D54" s="27">
        <v>36825042</v>
      </c>
      <c r="E54" s="28">
        <f t="shared" si="11"/>
        <v>-1234058</v>
      </c>
      <c r="F54" s="48">
        <v>35266171.420000002</v>
      </c>
      <c r="G54" s="29">
        <f t="shared" si="4"/>
        <v>0.36467980856953636</v>
      </c>
      <c r="H54" s="29">
        <f t="shared" si="5"/>
        <v>95.766819274775045</v>
      </c>
      <c r="I54" s="27">
        <v>38477000</v>
      </c>
      <c r="J54" s="27">
        <v>38557787</v>
      </c>
      <c r="K54" s="28">
        <f t="shared" si="6"/>
        <v>80787</v>
      </c>
      <c r="L54" s="48">
        <v>37499878.810000002</v>
      </c>
      <c r="M54" s="29">
        <f t="shared" si="7"/>
        <v>0.4109758735876462</v>
      </c>
      <c r="N54" s="29">
        <f t="shared" si="8"/>
        <v>97.256304699229773</v>
      </c>
      <c r="O54" s="27">
        <f t="shared" si="9"/>
        <v>-1057908.1899999976</v>
      </c>
      <c r="P54" s="27">
        <f t="shared" si="10"/>
        <v>2233707.3900000006</v>
      </c>
    </row>
    <row r="55" spans="1:18" s="7" customFormat="1" ht="18" customHeight="1" x14ac:dyDescent="0.2">
      <c r="A55" s="14" t="s">
        <v>90</v>
      </c>
      <c r="B55" s="8" t="s">
        <v>63</v>
      </c>
      <c r="C55" s="19">
        <f>C56+C57+C59</f>
        <v>1039825283</v>
      </c>
      <c r="D55" s="19">
        <f>D56+D57+D59</f>
        <v>1505740479</v>
      </c>
      <c r="E55" s="20">
        <f t="shared" si="11"/>
        <v>465915196</v>
      </c>
      <c r="F55" s="47">
        <f>F56+F57+F59</f>
        <v>701711602.19000006</v>
      </c>
      <c r="G55" s="21">
        <f t="shared" si="4"/>
        <v>7.2562470620938155</v>
      </c>
      <c r="H55" s="21">
        <f t="shared" si="5"/>
        <v>46.60242664499691</v>
      </c>
      <c r="I55" s="19">
        <f>SUM(I56:I59)</f>
        <v>1066692989</v>
      </c>
      <c r="J55" s="19">
        <f>SUM(J56:J59)</f>
        <v>1186427690</v>
      </c>
      <c r="K55" s="20">
        <f t="shared" si="6"/>
        <v>119734701</v>
      </c>
      <c r="L55" s="19">
        <f>SUM(L56:L59)</f>
        <v>786128292.8900001</v>
      </c>
      <c r="M55" s="21">
        <f t="shared" si="7"/>
        <v>8.6154881608918128</v>
      </c>
      <c r="N55" s="21">
        <f t="shared" si="8"/>
        <v>66.260110035867427</v>
      </c>
      <c r="O55" s="54">
        <f t="shared" si="9"/>
        <v>-400299397.1099999</v>
      </c>
      <c r="P55" s="54">
        <f t="shared" si="10"/>
        <v>84416690.700000048</v>
      </c>
      <c r="R55" s="43"/>
    </row>
    <row r="56" spans="1:18" s="30" customFormat="1" ht="18" customHeight="1" x14ac:dyDescent="0.2">
      <c r="A56" s="10" t="s">
        <v>86</v>
      </c>
      <c r="B56" s="4" t="s">
        <v>82</v>
      </c>
      <c r="C56" s="27">
        <v>1012652863</v>
      </c>
      <c r="D56" s="27">
        <v>792439326</v>
      </c>
      <c r="E56" s="28">
        <f t="shared" si="11"/>
        <v>-220213537</v>
      </c>
      <c r="F56" s="48">
        <v>679507544.07000005</v>
      </c>
      <c r="G56" s="29">
        <f t="shared" si="4"/>
        <v>7.0266397262638671</v>
      </c>
      <c r="H56" s="29">
        <f t="shared" si="5"/>
        <v>85.748841807227521</v>
      </c>
      <c r="I56" s="27">
        <v>595654507</v>
      </c>
      <c r="J56" s="27">
        <v>787038691</v>
      </c>
      <c r="K56" s="28">
        <f t="shared" si="6"/>
        <v>191384184</v>
      </c>
      <c r="L56" s="48">
        <v>757096120.57000005</v>
      </c>
      <c r="M56" s="29">
        <f t="shared" si="7"/>
        <v>8.2973132024656167</v>
      </c>
      <c r="N56" s="29">
        <f t="shared" si="8"/>
        <v>96.195540222812255</v>
      </c>
      <c r="O56" s="27">
        <f t="shared" si="9"/>
        <v>-29942570.429999948</v>
      </c>
      <c r="P56" s="27">
        <f t="shared" si="10"/>
        <v>77588576.5</v>
      </c>
    </row>
    <row r="57" spans="1:18" s="30" customFormat="1" ht="15" x14ac:dyDescent="0.2">
      <c r="A57" s="10" t="s">
        <v>87</v>
      </c>
      <c r="B57" s="4" t="s">
        <v>83</v>
      </c>
      <c r="C57" s="27">
        <v>6479320</v>
      </c>
      <c r="D57" s="27">
        <v>692920801</v>
      </c>
      <c r="E57" s="28">
        <f t="shared" si="11"/>
        <v>686441481</v>
      </c>
      <c r="F57" s="48">
        <v>1966676.48</v>
      </c>
      <c r="G57" s="29">
        <f t="shared" si="4"/>
        <v>2.0336973744699435E-2</v>
      </c>
      <c r="H57" s="29">
        <f t="shared" si="5"/>
        <v>0.28382413649031157</v>
      </c>
      <c r="I57" s="27">
        <v>448536076</v>
      </c>
      <c r="J57" s="27">
        <v>375953447</v>
      </c>
      <c r="K57" s="28">
        <f t="shared" si="6"/>
        <v>-72582629</v>
      </c>
      <c r="L57" s="48">
        <v>5721289.8600000003</v>
      </c>
      <c r="M57" s="29">
        <f t="shared" si="7"/>
        <v>6.2701858589330237E-2</v>
      </c>
      <c r="N57" s="29">
        <f t="shared" si="8"/>
        <v>1.5218080604538253</v>
      </c>
      <c r="O57" s="27">
        <f t="shared" si="9"/>
        <v>-370232157.13999999</v>
      </c>
      <c r="P57" s="27">
        <f t="shared" si="10"/>
        <v>3754613.3800000004</v>
      </c>
    </row>
    <row r="58" spans="1:18" s="30" customFormat="1" ht="15" x14ac:dyDescent="0.2">
      <c r="A58" s="10" t="s">
        <v>125</v>
      </c>
      <c r="B58" s="4" t="s">
        <v>126</v>
      </c>
      <c r="C58" s="27">
        <v>0</v>
      </c>
      <c r="D58" s="27">
        <v>0</v>
      </c>
      <c r="E58" s="28">
        <f t="shared" si="11"/>
        <v>0</v>
      </c>
      <c r="F58" s="48">
        <v>0</v>
      </c>
      <c r="G58" s="29">
        <f t="shared" si="4"/>
        <v>0</v>
      </c>
      <c r="H58" s="29">
        <v>0</v>
      </c>
      <c r="I58" s="27">
        <v>1328106</v>
      </c>
      <c r="J58" s="27">
        <v>1328106</v>
      </c>
      <c r="K58" s="28">
        <f t="shared" si="6"/>
        <v>0</v>
      </c>
      <c r="L58" s="48">
        <v>1328106</v>
      </c>
      <c r="M58" s="29">
        <f t="shared" si="7"/>
        <v>1.4555234333755822E-2</v>
      </c>
      <c r="N58" s="29">
        <f t="shared" si="8"/>
        <v>100</v>
      </c>
      <c r="O58" s="27">
        <f t="shared" si="9"/>
        <v>0</v>
      </c>
      <c r="P58" s="27">
        <f t="shared" si="10"/>
        <v>1328106</v>
      </c>
    </row>
    <row r="59" spans="1:18" s="30" customFormat="1" ht="18" customHeight="1" x14ac:dyDescent="0.2">
      <c r="A59" s="10" t="s">
        <v>88</v>
      </c>
      <c r="B59" s="4" t="s">
        <v>84</v>
      </c>
      <c r="C59" s="27">
        <v>20693100</v>
      </c>
      <c r="D59" s="27">
        <v>20380352</v>
      </c>
      <c r="E59" s="28">
        <f t="shared" si="11"/>
        <v>-312748</v>
      </c>
      <c r="F59" s="48">
        <v>20237381.640000001</v>
      </c>
      <c r="G59" s="29">
        <f t="shared" si="4"/>
        <v>0.20927036208524871</v>
      </c>
      <c r="H59" s="29">
        <f t="shared" si="5"/>
        <v>99.298489250823536</v>
      </c>
      <c r="I59" s="27">
        <v>21174300</v>
      </c>
      <c r="J59" s="27">
        <v>22107446</v>
      </c>
      <c r="K59" s="28">
        <f t="shared" si="6"/>
        <v>933146</v>
      </c>
      <c r="L59" s="48">
        <v>21982776.460000001</v>
      </c>
      <c r="M59" s="29">
        <f t="shared" si="7"/>
        <v>0.24091786550310837</v>
      </c>
      <c r="N59" s="29">
        <f t="shared" si="8"/>
        <v>99.436074433926024</v>
      </c>
      <c r="O59" s="27">
        <f t="shared" si="9"/>
        <v>-124669.53999999911</v>
      </c>
      <c r="P59" s="27">
        <f t="shared" si="10"/>
        <v>1745394.8200000003</v>
      </c>
    </row>
    <row r="60" spans="1:18" s="7" customFormat="1" ht="18" customHeight="1" x14ac:dyDescent="0.2">
      <c r="A60" s="14" t="s">
        <v>89</v>
      </c>
      <c r="B60" s="8" t="s">
        <v>85</v>
      </c>
      <c r="C60" s="19">
        <f>C61+C62</f>
        <v>39300000</v>
      </c>
      <c r="D60" s="19">
        <f>D61+D62</f>
        <v>39598000</v>
      </c>
      <c r="E60" s="20">
        <f t="shared" si="11"/>
        <v>298000</v>
      </c>
      <c r="F60" s="47">
        <f>F61+F62</f>
        <v>37915240.380000003</v>
      </c>
      <c r="G60" s="21">
        <f t="shared" si="4"/>
        <v>0.3920732545355034</v>
      </c>
      <c r="H60" s="21">
        <f t="shared" si="5"/>
        <v>95.750392393555245</v>
      </c>
      <c r="I60" s="19">
        <f>I61+I62</f>
        <v>39757700</v>
      </c>
      <c r="J60" s="19">
        <f>J61+J62</f>
        <v>45414739</v>
      </c>
      <c r="K60" s="20">
        <f t="shared" si="6"/>
        <v>5657039</v>
      </c>
      <c r="L60" s="19">
        <f>L61+L62</f>
        <v>44488980.43</v>
      </c>
      <c r="M60" s="21">
        <f t="shared" si="7"/>
        <v>0.48757217829640609</v>
      </c>
      <c r="N60" s="21">
        <f t="shared" si="8"/>
        <v>97.961545986205039</v>
      </c>
      <c r="O60" s="54">
        <f t="shared" si="9"/>
        <v>-925758.5700000003</v>
      </c>
      <c r="P60" s="54">
        <f t="shared" si="10"/>
        <v>6573740.049999997</v>
      </c>
      <c r="R60" s="43"/>
    </row>
    <row r="61" spans="1:18" s="30" customFormat="1" ht="18" customHeight="1" x14ac:dyDescent="0.2">
      <c r="A61" s="10" t="s">
        <v>91</v>
      </c>
      <c r="B61" s="4" t="s">
        <v>62</v>
      </c>
      <c r="C61" s="27">
        <v>23236900</v>
      </c>
      <c r="D61" s="27">
        <v>23236900</v>
      </c>
      <c r="E61" s="28">
        <f t="shared" si="11"/>
        <v>0</v>
      </c>
      <c r="F61" s="48">
        <v>22643408</v>
      </c>
      <c r="G61" s="29">
        <f t="shared" si="4"/>
        <v>0.23415055738426135</v>
      </c>
      <c r="H61" s="29">
        <f t="shared" si="5"/>
        <v>97.445907156290218</v>
      </c>
      <c r="I61" s="27">
        <v>23632300</v>
      </c>
      <c r="J61" s="27">
        <v>28226726</v>
      </c>
      <c r="K61" s="28">
        <f t="shared" si="6"/>
        <v>4594426</v>
      </c>
      <c r="L61" s="48">
        <v>27342599.75</v>
      </c>
      <c r="M61" s="29">
        <f t="shared" si="7"/>
        <v>0.29965827023998332</v>
      </c>
      <c r="N61" s="29">
        <f t="shared" si="8"/>
        <v>96.86776904271504</v>
      </c>
      <c r="O61" s="27">
        <f t="shared" si="9"/>
        <v>-884126.25</v>
      </c>
      <c r="P61" s="27">
        <f t="shared" si="10"/>
        <v>4699191.75</v>
      </c>
    </row>
    <row r="62" spans="1:18" s="30" customFormat="1" ht="18" customHeight="1" x14ac:dyDescent="0.2">
      <c r="A62" s="10" t="s">
        <v>92</v>
      </c>
      <c r="B62" s="4" t="s">
        <v>61</v>
      </c>
      <c r="C62" s="27">
        <v>16063100</v>
      </c>
      <c r="D62" s="27">
        <v>16361100</v>
      </c>
      <c r="E62" s="28">
        <f t="shared" si="11"/>
        <v>298000</v>
      </c>
      <c r="F62" s="48">
        <v>15271832.380000001</v>
      </c>
      <c r="G62" s="29">
        <f t="shared" si="4"/>
        <v>0.15792269715124202</v>
      </c>
      <c r="H62" s="29">
        <f t="shared" si="5"/>
        <v>93.342332605998379</v>
      </c>
      <c r="I62" s="27">
        <v>16125400</v>
      </c>
      <c r="J62" s="27">
        <v>17188013</v>
      </c>
      <c r="K62" s="28">
        <f t="shared" si="6"/>
        <v>1062613</v>
      </c>
      <c r="L62" s="48">
        <v>17146380.68</v>
      </c>
      <c r="M62" s="29">
        <f t="shared" si="7"/>
        <v>0.18791390805642283</v>
      </c>
      <c r="N62" s="29">
        <f t="shared" si="8"/>
        <v>99.757782822249425</v>
      </c>
      <c r="O62" s="27">
        <f t="shared" si="9"/>
        <v>-41632.320000000298</v>
      </c>
      <c r="P62" s="27">
        <f t="shared" si="10"/>
        <v>1874548.2999999989</v>
      </c>
    </row>
    <row r="63" spans="1:18" s="7" customFormat="1" ht="27" customHeight="1" x14ac:dyDescent="0.2">
      <c r="A63" s="14" t="s">
        <v>101</v>
      </c>
      <c r="B63" s="37" t="s">
        <v>103</v>
      </c>
      <c r="C63" s="53">
        <f>C64</f>
        <v>1619000</v>
      </c>
      <c r="D63" s="53">
        <f>D64</f>
        <v>1756261</v>
      </c>
      <c r="E63" s="20">
        <f t="shared" si="11"/>
        <v>137261</v>
      </c>
      <c r="F63" s="50">
        <f>F64</f>
        <v>1741736.03</v>
      </c>
      <c r="G63" s="21">
        <f t="shared" si="4"/>
        <v>1.8010913473835322E-2</v>
      </c>
      <c r="H63" s="21">
        <f t="shared" si="5"/>
        <v>99.172960624872957</v>
      </c>
      <c r="I63" s="39">
        <f>I64</f>
        <v>1142000</v>
      </c>
      <c r="J63" s="42">
        <f>J64</f>
        <v>940799</v>
      </c>
      <c r="K63" s="20">
        <f t="shared" si="6"/>
        <v>-201201</v>
      </c>
      <c r="L63" s="54">
        <f>L64</f>
        <v>939014</v>
      </c>
      <c r="M63" s="21">
        <f t="shared" si="7"/>
        <v>1.0291022563468118E-2</v>
      </c>
      <c r="N63" s="21">
        <f t="shared" si="8"/>
        <v>99.810267655471577</v>
      </c>
      <c r="O63" s="54">
        <f t="shared" si="9"/>
        <v>-1785</v>
      </c>
      <c r="P63" s="54">
        <f t="shared" si="10"/>
        <v>-802722.03</v>
      </c>
    </row>
    <row r="64" spans="1:18" s="30" customFormat="1" ht="33.75" customHeight="1" x14ac:dyDescent="0.2">
      <c r="A64" s="10" t="s">
        <v>102</v>
      </c>
      <c r="B64" s="36" t="s">
        <v>104</v>
      </c>
      <c r="C64" s="27">
        <v>1619000</v>
      </c>
      <c r="D64" s="27">
        <v>1756261</v>
      </c>
      <c r="E64" s="28">
        <f t="shared" si="11"/>
        <v>137261</v>
      </c>
      <c r="F64" s="48">
        <v>1741736.03</v>
      </c>
      <c r="G64" s="29">
        <f t="shared" si="4"/>
        <v>1.8010913473835322E-2</v>
      </c>
      <c r="H64" s="29">
        <f t="shared" si="5"/>
        <v>99.172960624872957</v>
      </c>
      <c r="I64" s="27">
        <v>1142000</v>
      </c>
      <c r="J64" s="27">
        <v>940799</v>
      </c>
      <c r="K64" s="28">
        <f t="shared" si="6"/>
        <v>-201201</v>
      </c>
      <c r="L64" s="48">
        <v>939014</v>
      </c>
      <c r="M64" s="29">
        <f t="shared" si="7"/>
        <v>1.0291022563468118E-2</v>
      </c>
      <c r="N64" s="29">
        <f t="shared" si="8"/>
        <v>99.810267655471577</v>
      </c>
      <c r="O64" s="27">
        <f t="shared" si="9"/>
        <v>-1785</v>
      </c>
      <c r="P64" s="27">
        <f t="shared" si="10"/>
        <v>-802722.03</v>
      </c>
    </row>
    <row r="65" spans="1:16" s="7" customFormat="1" x14ac:dyDescent="0.2">
      <c r="A65" s="57" t="s">
        <v>14</v>
      </c>
      <c r="B65" s="58"/>
      <c r="C65" s="19">
        <f>C9+C18+C23+C31+C38+C50+C55+C60+C47+C44+C63+C36</f>
        <v>9966754370</v>
      </c>
      <c r="D65" s="19">
        <f t="shared" ref="D65:F65" si="12">D9+D18+D23+D31+D38+D50+D55+D60+D47+D44+D63+D36</f>
        <v>11373534066.23</v>
      </c>
      <c r="E65" s="19">
        <f t="shared" si="12"/>
        <v>1406779696.2300003</v>
      </c>
      <c r="F65" s="19">
        <f t="shared" si="12"/>
        <v>9670448045.460001</v>
      </c>
      <c r="G65" s="21">
        <f t="shared" si="4"/>
        <v>100</v>
      </c>
      <c r="H65" s="21">
        <f t="shared" si="5"/>
        <v>85.02588543848691</v>
      </c>
      <c r="I65" s="19">
        <f>I9+I18+I23+I31+I38+I50+I55+I60+I47+I44+I63+I36</f>
        <v>10952876531</v>
      </c>
      <c r="J65" s="19">
        <f t="shared" ref="J65:L65" si="13">J9+J18+J23+J31+J38+J50+J55+J60+J47+J44+J63+J36</f>
        <v>10930472742.57</v>
      </c>
      <c r="K65" s="20">
        <f t="shared" si="6"/>
        <v>-22403788.430000305</v>
      </c>
      <c r="L65" s="19">
        <f t="shared" si="13"/>
        <v>9124593734.0900002</v>
      </c>
      <c r="M65" s="21">
        <f t="shared" si="7"/>
        <v>100</v>
      </c>
      <c r="N65" s="21">
        <f t="shared" ref="N65" si="14">L65/J65*100</f>
        <v>83.478491269212967</v>
      </c>
      <c r="O65" s="54">
        <f t="shared" si="9"/>
        <v>-1805879008.4799995</v>
      </c>
      <c r="P65" s="54">
        <f t="shared" si="10"/>
        <v>-545854311.37000084</v>
      </c>
    </row>
  </sheetData>
  <mergeCells count="8">
    <mergeCell ref="O1:P2"/>
    <mergeCell ref="A65:B65"/>
    <mergeCell ref="B4:Q4"/>
    <mergeCell ref="C6:H6"/>
    <mergeCell ref="O6:P6"/>
    <mergeCell ref="A6:A7"/>
    <mergeCell ref="B6:B7"/>
    <mergeCell ref="I6:N6"/>
  </mergeCells>
  <phoneticPr fontId="0" type="noConversion"/>
  <pageMargins left="0.19685039370078741" right="0.15748031496062992" top="0.98425196850393704" bottom="0.39370078740157483" header="0" footer="0"/>
  <pageSetup paperSize="9" scale="49" fitToHeight="2" orientation="landscape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4</vt:lpstr>
      <vt:lpstr>'приложение № 4'!Заголовки_для_печати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2022-04-05T08:37:36Z</cp:lastPrinted>
  <dcterms:created xsi:type="dcterms:W3CDTF">1996-10-08T23:32:33Z</dcterms:created>
  <dcterms:modified xsi:type="dcterms:W3CDTF">2022-04-22T03:54:38Z</dcterms:modified>
</cp:coreProperties>
</file>