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0.04.2022" sheetId="38" r:id="rId3"/>
  </sheets>
  <externalReferences>
    <externalReference r:id="rId4"/>
  </externalReferences>
  <definedNames>
    <definedName name="_xlnm._FilterDatabase" localSheetId="2" hidden="1">'30.04.2022'!$A$4:$Z$75</definedName>
    <definedName name="для">'[1]УКС по состоянию на 01.05.2010'!#REF!</definedName>
    <definedName name="_xlnm.Print_Titles" localSheetId="2">'30.04.2022'!$2:$4</definedName>
    <definedName name="копия">'[1]УКС по состоянию на 01.05.2010'!#REF!</definedName>
    <definedName name="_xlnm.Print_Area" localSheetId="2">'30.04.2022'!$A$1:$X$75</definedName>
  </definedNames>
  <calcPr calcId="144525"/>
</workbook>
</file>

<file path=xl/calcChain.xml><?xml version="1.0" encoding="utf-8"?>
<calcChain xmlns="http://schemas.openxmlformats.org/spreadsheetml/2006/main">
  <c r="K45" i="38" l="1"/>
  <c r="L45" i="38"/>
  <c r="J45" i="38"/>
  <c r="G45" i="38"/>
  <c r="H45" i="38"/>
  <c r="F45" i="38"/>
  <c r="E45" i="38" s="1"/>
  <c r="M79" i="38" l="1"/>
  <c r="X61" i="38"/>
  <c r="X62" i="38"/>
  <c r="V63" i="38"/>
  <c r="V64" i="38"/>
  <c r="X65" i="38"/>
  <c r="X67" i="38"/>
  <c r="R58" i="38"/>
  <c r="R57" i="38"/>
  <c r="S49" i="38"/>
  <c r="T49" i="38"/>
  <c r="X52" i="38"/>
  <c r="N50" i="38"/>
  <c r="P50" i="38"/>
  <c r="M52" i="38"/>
  <c r="U52" i="38" s="1"/>
  <c r="J50" i="38"/>
  <c r="L50" i="38"/>
  <c r="I52" i="38"/>
  <c r="F50" i="38" l="1"/>
  <c r="R50" i="38" s="1"/>
  <c r="R49" i="38" s="1"/>
  <c r="H50" i="38"/>
  <c r="E52" i="38" l="1"/>
  <c r="X50" i="38"/>
  <c r="R51" i="38"/>
  <c r="X72" i="38" l="1"/>
  <c r="X70" i="38"/>
  <c r="W46" i="38" l="1"/>
  <c r="V51" i="38"/>
  <c r="H38" i="38" l="1"/>
  <c r="I34" i="38"/>
  <c r="I35" i="38"/>
  <c r="I36" i="38"/>
  <c r="I37" i="38"/>
  <c r="R23" i="38" l="1"/>
  <c r="T23" i="38"/>
  <c r="T27" i="38"/>
  <c r="T28" i="38"/>
  <c r="T29" i="38"/>
  <c r="T32" i="38"/>
  <c r="T33" i="38"/>
  <c r="F22" i="38"/>
  <c r="G22" i="38"/>
  <c r="H22" i="38"/>
  <c r="J22" i="38"/>
  <c r="K22" i="38"/>
  <c r="L22" i="38"/>
  <c r="N22" i="38"/>
  <c r="O22" i="38"/>
  <c r="P22" i="38"/>
  <c r="M42" i="38"/>
  <c r="M41" i="38"/>
  <c r="M40" i="38"/>
  <c r="M39" i="38"/>
  <c r="I42" i="38"/>
  <c r="I41" i="38"/>
  <c r="I40" i="38"/>
  <c r="I39" i="38"/>
  <c r="M37" i="38"/>
  <c r="M36" i="38"/>
  <c r="U36" i="38" s="1"/>
  <c r="M35" i="38"/>
  <c r="U35" i="38" s="1"/>
  <c r="X27" i="38"/>
  <c r="X28" i="38"/>
  <c r="X29" i="38"/>
  <c r="X30" i="38"/>
  <c r="X26" i="38"/>
  <c r="X25" i="38"/>
  <c r="X32" i="38"/>
  <c r="X33" i="38"/>
  <c r="X34" i="38"/>
  <c r="X35" i="38"/>
  <c r="X36" i="38"/>
  <c r="X37" i="38"/>
  <c r="U39" i="38"/>
  <c r="X39" i="38"/>
  <c r="X40" i="38"/>
  <c r="X41" i="38"/>
  <c r="X42" i="38"/>
  <c r="H24" i="38"/>
  <c r="L24" i="38"/>
  <c r="P24" i="38"/>
  <c r="H31" i="38"/>
  <c r="J31" i="38"/>
  <c r="K31" i="38"/>
  <c r="L31" i="38"/>
  <c r="P31" i="38"/>
  <c r="T31" i="38" s="1"/>
  <c r="E37" i="38"/>
  <c r="E36" i="38"/>
  <c r="E35" i="38"/>
  <c r="L38" i="38"/>
  <c r="P38" i="38"/>
  <c r="E39" i="38"/>
  <c r="E40" i="38"/>
  <c r="E41" i="38"/>
  <c r="E42" i="38"/>
  <c r="E32" i="38"/>
  <c r="E33" i="38"/>
  <c r="E34" i="38"/>
  <c r="M27" i="38"/>
  <c r="M28" i="38"/>
  <c r="M29" i="38"/>
  <c r="M30" i="38"/>
  <c r="M26" i="38"/>
  <c r="M25" i="38"/>
  <c r="M32" i="38"/>
  <c r="M33" i="38"/>
  <c r="M34" i="38"/>
  <c r="U34" i="38" s="1"/>
  <c r="I27" i="38"/>
  <c r="I28" i="38"/>
  <c r="I29" i="38"/>
  <c r="I30" i="38"/>
  <c r="I26" i="38"/>
  <c r="I25" i="38"/>
  <c r="I32" i="38"/>
  <c r="I33" i="38"/>
  <c r="E27" i="38"/>
  <c r="E28" i="38"/>
  <c r="E29" i="38"/>
  <c r="E30" i="38"/>
  <c r="E26" i="38"/>
  <c r="E25" i="38"/>
  <c r="H43" i="38"/>
  <c r="L43" i="38"/>
  <c r="P43" i="38"/>
  <c r="X23" i="38"/>
  <c r="V23" i="38"/>
  <c r="M23" i="38"/>
  <c r="M22" i="38" s="1"/>
  <c r="I23" i="38"/>
  <c r="I22" i="38" s="1"/>
  <c r="E23" i="38"/>
  <c r="E22" i="38" s="1"/>
  <c r="R22" i="38" l="1"/>
  <c r="T22" i="38"/>
  <c r="Q32" i="38"/>
  <c r="X24" i="38"/>
  <c r="I31" i="38"/>
  <c r="U30" i="38"/>
  <c r="P21" i="38"/>
  <c r="K21" i="38"/>
  <c r="F21" i="38"/>
  <c r="O21" i="38"/>
  <c r="J21" i="38"/>
  <c r="H21" i="38"/>
  <c r="L21" i="38"/>
  <c r="G21" i="38"/>
  <c r="Q27" i="38"/>
  <c r="Q33" i="38"/>
  <c r="U33" i="38"/>
  <c r="T24" i="38"/>
  <c r="N21" i="38"/>
  <c r="U32" i="38"/>
  <c r="Q29" i="38"/>
  <c r="T43" i="38"/>
  <c r="E24" i="38"/>
  <c r="I24" i="38"/>
  <c r="U25" i="38"/>
  <c r="U28" i="38"/>
  <c r="E38" i="38"/>
  <c r="Q22" i="38"/>
  <c r="U22" i="38"/>
  <c r="V22" i="38"/>
  <c r="Q28" i="38"/>
  <c r="X38" i="38"/>
  <c r="U40" i="38"/>
  <c r="U37" i="38"/>
  <c r="U26" i="38"/>
  <c r="U29" i="38"/>
  <c r="U27" i="38"/>
  <c r="I38" i="38"/>
  <c r="M38" i="38"/>
  <c r="X22" i="38"/>
  <c r="Q23" i="38"/>
  <c r="M24" i="38"/>
  <c r="U42" i="38"/>
  <c r="U41" i="38"/>
  <c r="X31" i="38"/>
  <c r="M31" i="38"/>
  <c r="E31" i="38"/>
  <c r="X43" i="38"/>
  <c r="U23" i="38"/>
  <c r="I9" i="38"/>
  <c r="N45" i="38"/>
  <c r="O45" i="38"/>
  <c r="P45" i="38"/>
  <c r="M46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6" i="38"/>
  <c r="P69" i="38"/>
  <c r="M69" i="38" s="1"/>
  <c r="T56" i="38"/>
  <c r="P60" i="38"/>
  <c r="X60" i="38" s="1"/>
  <c r="N60" i="38"/>
  <c r="N59" i="38" s="1"/>
  <c r="L60" i="38"/>
  <c r="J60" i="38"/>
  <c r="H60" i="38"/>
  <c r="F60" i="38"/>
  <c r="F59" i="38" s="1"/>
  <c r="S46" i="38"/>
  <c r="T67" i="38"/>
  <c r="P71" i="38"/>
  <c r="E65" i="38"/>
  <c r="E61" i="38"/>
  <c r="R55" i="38"/>
  <c r="V48" i="38"/>
  <c r="W48" i="38"/>
  <c r="X48" i="38"/>
  <c r="R48" i="38"/>
  <c r="S48" i="38"/>
  <c r="T48" i="38"/>
  <c r="P74" i="38"/>
  <c r="H74" i="38"/>
  <c r="T75" i="38"/>
  <c r="T70" i="38"/>
  <c r="T72" i="38"/>
  <c r="L74" i="38"/>
  <c r="I75" i="38"/>
  <c r="I74" i="38" s="1"/>
  <c r="I73" i="38" s="1"/>
  <c r="X75" i="38"/>
  <c r="M75" i="38"/>
  <c r="E75" i="38"/>
  <c r="E74" i="38" s="1"/>
  <c r="E73" i="38" s="1"/>
  <c r="P47" i="38"/>
  <c r="O47" i="38"/>
  <c r="N47" i="38"/>
  <c r="L47" i="38"/>
  <c r="K47" i="38"/>
  <c r="J47" i="38"/>
  <c r="H47" i="38"/>
  <c r="G47" i="38"/>
  <c r="F47" i="38"/>
  <c r="M48" i="38"/>
  <c r="M47" i="38" s="1"/>
  <c r="I48" i="38"/>
  <c r="I47" i="38" s="1"/>
  <c r="E48" i="38"/>
  <c r="E47" i="38" s="1"/>
  <c r="T61" i="38"/>
  <c r="T62" i="38"/>
  <c r="R64" i="38"/>
  <c r="T65" i="38"/>
  <c r="M20" i="38"/>
  <c r="M19" i="38"/>
  <c r="Q19" i="38" s="1"/>
  <c r="M18" i="38"/>
  <c r="M17" i="38"/>
  <c r="M16" i="38"/>
  <c r="Q16" i="38" s="1"/>
  <c r="M15" i="38"/>
  <c r="M14" i="38"/>
  <c r="M13" i="38"/>
  <c r="M12" i="38"/>
  <c r="M11" i="38"/>
  <c r="M10" i="38"/>
  <c r="M9" i="38"/>
  <c r="I20" i="38"/>
  <c r="U20" i="38" s="1"/>
  <c r="I19" i="38"/>
  <c r="I18" i="38"/>
  <c r="I17" i="38"/>
  <c r="I16" i="38"/>
  <c r="I15" i="38"/>
  <c r="I14" i="38"/>
  <c r="I13" i="38"/>
  <c r="I12" i="38"/>
  <c r="I11" i="38"/>
  <c r="I10" i="38"/>
  <c r="L71" i="38"/>
  <c r="L69" i="38"/>
  <c r="H69" i="38"/>
  <c r="E69" i="38" s="1"/>
  <c r="H71" i="38"/>
  <c r="T71" i="38" s="1"/>
  <c r="M72" i="38"/>
  <c r="I72" i="38"/>
  <c r="E72" i="38"/>
  <c r="M70" i="38"/>
  <c r="I70" i="38"/>
  <c r="E70" i="38"/>
  <c r="I46" i="38"/>
  <c r="E46" i="38"/>
  <c r="Q46" i="38" s="1"/>
  <c r="I51" i="38"/>
  <c r="I50" i="38" s="1"/>
  <c r="I49" i="38" s="1"/>
  <c r="H49" i="38"/>
  <c r="F49" i="38"/>
  <c r="M51" i="38"/>
  <c r="E51" i="38"/>
  <c r="P66" i="38"/>
  <c r="M67" i="38"/>
  <c r="L66" i="38"/>
  <c r="J59" i="38"/>
  <c r="H66" i="38"/>
  <c r="I67" i="38"/>
  <c r="I66" i="38" s="1"/>
  <c r="E67" i="38"/>
  <c r="E66" i="38" s="1"/>
  <c r="M61" i="38"/>
  <c r="I61" i="38"/>
  <c r="M62" i="38"/>
  <c r="M63" i="38"/>
  <c r="M64" i="38"/>
  <c r="M65" i="38"/>
  <c r="I65" i="38"/>
  <c r="E62" i="38"/>
  <c r="E63" i="38"/>
  <c r="E64" i="38"/>
  <c r="I62" i="38"/>
  <c r="I63" i="38"/>
  <c r="I64" i="38"/>
  <c r="U64" i="38" s="1"/>
  <c r="F54" i="38"/>
  <c r="H54" i="38"/>
  <c r="J54" i="38"/>
  <c r="J53" i="38" s="1"/>
  <c r="L54" i="38"/>
  <c r="L53" i="38" s="1"/>
  <c r="N54" i="38"/>
  <c r="P54" i="38"/>
  <c r="M58" i="38"/>
  <c r="V58" i="38"/>
  <c r="M57" i="38"/>
  <c r="V57" i="38"/>
  <c r="M56" i="38"/>
  <c r="E56" i="38"/>
  <c r="E57" i="38"/>
  <c r="E58" i="38"/>
  <c r="I56" i="38"/>
  <c r="I57" i="38"/>
  <c r="I58" i="38"/>
  <c r="E60" i="38"/>
  <c r="V18" i="38"/>
  <c r="V16" i="38"/>
  <c r="J8" i="38"/>
  <c r="P73" i="38"/>
  <c r="T60" i="38"/>
  <c r="V55" i="38"/>
  <c r="M55" i="38"/>
  <c r="I55" i="38"/>
  <c r="E55" i="38"/>
  <c r="V50" i="38"/>
  <c r="P49" i="38"/>
  <c r="N49" i="38"/>
  <c r="L49" i="38"/>
  <c r="J49" i="38"/>
  <c r="T47" i="38"/>
  <c r="W45" i="38"/>
  <c r="S45" i="38"/>
  <c r="I45" i="38"/>
  <c r="X44" i="38"/>
  <c r="T44" i="38"/>
  <c r="M44" i="38"/>
  <c r="M43" i="38" s="1"/>
  <c r="I44" i="38"/>
  <c r="I43" i="38" s="1"/>
  <c r="E44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O8" i="38"/>
  <c r="O78" i="38" s="1"/>
  <c r="N8" i="38"/>
  <c r="L8" i="38"/>
  <c r="K8" i="38"/>
  <c r="H8" i="38"/>
  <c r="G8" i="38"/>
  <c r="F8" i="38"/>
  <c r="Q9" i="38"/>
  <c r="U19" i="38"/>
  <c r="U9" i="38"/>
  <c r="U15" i="38"/>
  <c r="G18" i="37"/>
  <c r="W18" i="37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/>
  <c r="H6" i="37"/>
  <c r="H5" i="37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/>
  <c r="N14" i="37"/>
  <c r="M14" i="37"/>
  <c r="K14" i="37"/>
  <c r="K4" i="37"/>
  <c r="J14" i="37"/>
  <c r="J4" i="37"/>
  <c r="I14" i="37"/>
  <c r="I4" i="37"/>
  <c r="H14" i="37"/>
  <c r="H12" i="37"/>
  <c r="F14" i="37"/>
  <c r="E14" i="37"/>
  <c r="W13" i="37"/>
  <c r="U13" i="37"/>
  <c r="S12" i="37"/>
  <c r="O12" i="37"/>
  <c r="R12" i="37"/>
  <c r="Q12" i="37"/>
  <c r="N12" i="37"/>
  <c r="M12" i="37"/>
  <c r="G12" i="37"/>
  <c r="F12" i="37"/>
  <c r="E12" i="37"/>
  <c r="W11" i="37"/>
  <c r="W10" i="37"/>
  <c r="P11" i="37"/>
  <c r="P10" i="37"/>
  <c r="O11" i="37"/>
  <c r="L11" i="37"/>
  <c r="L10" i="37"/>
  <c r="D11" i="37"/>
  <c r="D10" i="37"/>
  <c r="W9" i="37"/>
  <c r="U9" i="37"/>
  <c r="P9" i="37"/>
  <c r="L9" i="37"/>
  <c r="D9" i="37"/>
  <c r="W8" i="37"/>
  <c r="U8" i="37"/>
  <c r="P8" i="37"/>
  <c r="L8" i="37"/>
  <c r="D8" i="37"/>
  <c r="S7" i="37"/>
  <c r="O7" i="37"/>
  <c r="R7" i="37"/>
  <c r="Q7" i="37"/>
  <c r="N7" i="37"/>
  <c r="M7" i="37"/>
  <c r="G7" i="37"/>
  <c r="F7" i="37"/>
  <c r="E7" i="37"/>
  <c r="W6" i="37"/>
  <c r="U6" i="37"/>
  <c r="O6" i="37"/>
  <c r="L6" i="37"/>
  <c r="L5" i="37"/>
  <c r="D6" i="37"/>
  <c r="D5" i="37"/>
  <c r="T13" i="37"/>
  <c r="G14" i="37"/>
  <c r="W14" i="37"/>
  <c r="D18" i="37"/>
  <c r="D14" i="37"/>
  <c r="T14" i="37"/>
  <c r="F4" i="37"/>
  <c r="M4" i="37"/>
  <c r="S4" i="37"/>
  <c r="E4" i="37"/>
  <c r="G4" i="37"/>
  <c r="N4" i="37"/>
  <c r="R4" i="37"/>
  <c r="H7" i="37"/>
  <c r="H4" i="37"/>
  <c r="Q4" i="37"/>
  <c r="O10" i="37"/>
  <c r="T6" i="37"/>
  <c r="O5" i="37"/>
  <c r="D12" i="37"/>
  <c r="D7" i="37"/>
  <c r="T11" i="37"/>
  <c r="T10" i="37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/>
  <c r="T18" i="37"/>
  <c r="W4" i="37"/>
  <c r="D4" i="37"/>
  <c r="T12" i="37"/>
  <c r="U4" i="37"/>
  <c r="L4" i="37"/>
  <c r="P4" i="37"/>
  <c r="T4" i="37"/>
  <c r="T7" i="37"/>
  <c r="M7" i="36"/>
  <c r="M6" i="36"/>
  <c r="L6" i="36"/>
  <c r="L7" i="36"/>
  <c r="G7" i="36"/>
  <c r="D7" i="36"/>
  <c r="G6" i="36"/>
  <c r="D6" i="36"/>
  <c r="N6" i="36"/>
  <c r="I5" i="36"/>
  <c r="H5" i="36"/>
  <c r="F5" i="36"/>
  <c r="E5" i="36"/>
  <c r="D5" i="36"/>
  <c r="G5" i="36"/>
  <c r="L5" i="36"/>
  <c r="M5" i="36"/>
  <c r="N7" i="36"/>
  <c r="J7" i="36"/>
  <c r="J6" i="36"/>
  <c r="N5" i="36"/>
  <c r="J5" i="36"/>
  <c r="T21" i="38" l="1"/>
  <c r="K7" i="38"/>
  <c r="K78" i="38"/>
  <c r="P7" i="38"/>
  <c r="U62" i="38"/>
  <c r="U67" i="38"/>
  <c r="U75" i="38"/>
  <c r="L7" i="38"/>
  <c r="X7" i="38" s="1"/>
  <c r="J78" i="38"/>
  <c r="U57" i="38"/>
  <c r="Q57" i="38"/>
  <c r="G7" i="38"/>
  <c r="G6" i="38" s="1"/>
  <c r="G78" i="38"/>
  <c r="Q61" i="38"/>
  <c r="U61" i="38"/>
  <c r="E49" i="38"/>
  <c r="E50" i="38"/>
  <c r="U58" i="38"/>
  <c r="Q58" i="38"/>
  <c r="U63" i="38"/>
  <c r="M50" i="38"/>
  <c r="Q51" i="38"/>
  <c r="X69" i="38"/>
  <c r="P59" i="38"/>
  <c r="X66" i="38"/>
  <c r="V60" i="38"/>
  <c r="Q65" i="38"/>
  <c r="U65" i="38"/>
  <c r="L59" i="38"/>
  <c r="L78" i="38" s="1"/>
  <c r="U51" i="38"/>
  <c r="M66" i="38"/>
  <c r="E54" i="38"/>
  <c r="E53" i="38" s="1"/>
  <c r="R60" i="38"/>
  <c r="T69" i="38"/>
  <c r="Q70" i="38"/>
  <c r="U70" i="38"/>
  <c r="V47" i="38"/>
  <c r="R21" i="38"/>
  <c r="Q75" i="38"/>
  <c r="X71" i="38"/>
  <c r="U38" i="38"/>
  <c r="M71" i="38"/>
  <c r="U72" i="38"/>
  <c r="V8" i="38"/>
  <c r="U44" i="38"/>
  <c r="T74" i="38"/>
  <c r="I21" i="38"/>
  <c r="I71" i="38"/>
  <c r="E21" i="38"/>
  <c r="P53" i="38"/>
  <c r="X53" i="38" s="1"/>
  <c r="X54" i="38"/>
  <c r="Q62" i="38"/>
  <c r="Q72" i="38"/>
  <c r="X74" i="38"/>
  <c r="Q55" i="38"/>
  <c r="T66" i="38"/>
  <c r="N53" i="38"/>
  <c r="V53" i="38" s="1"/>
  <c r="V54" i="38"/>
  <c r="M45" i="38"/>
  <c r="U45" i="38" s="1"/>
  <c r="U46" i="38"/>
  <c r="M21" i="38"/>
  <c r="V21" i="38"/>
  <c r="J7" i="38"/>
  <c r="U31" i="38"/>
  <c r="Q31" i="38"/>
  <c r="U24" i="38"/>
  <c r="Q24" i="38"/>
  <c r="X49" i="38"/>
  <c r="U11" i="38"/>
  <c r="M60" i="38"/>
  <c r="O7" i="38"/>
  <c r="X21" i="38"/>
  <c r="V49" i="38"/>
  <c r="R47" i="38"/>
  <c r="Q13" i="38"/>
  <c r="R8" i="38"/>
  <c r="F7" i="38"/>
  <c r="X8" i="38"/>
  <c r="U55" i="38"/>
  <c r="R54" i="38"/>
  <c r="M68" i="38"/>
  <c r="L73" i="38"/>
  <c r="X73" i="38" s="1"/>
  <c r="E59" i="38"/>
  <c r="Q48" i="38"/>
  <c r="H53" i="38"/>
  <c r="H78" i="38" s="1"/>
  <c r="Q64" i="38"/>
  <c r="E71" i="38"/>
  <c r="L68" i="38"/>
  <c r="I60" i="38"/>
  <c r="I59" i="38" s="1"/>
  <c r="P68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T7" i="38" s="1"/>
  <c r="U43" i="38"/>
  <c r="H68" i="38"/>
  <c r="T68" i="38" s="1"/>
  <c r="I54" i="38"/>
  <c r="I53" i="38" s="1"/>
  <c r="F53" i="38"/>
  <c r="F78" i="38" s="1"/>
  <c r="R59" i="38"/>
  <c r="V59" i="38" s="1"/>
  <c r="U10" i="38"/>
  <c r="S47" i="38"/>
  <c r="E43" i="38"/>
  <c r="Q43" i="38" s="1"/>
  <c r="X47" i="38"/>
  <c r="H59" i="38"/>
  <c r="T59" i="38" s="1"/>
  <c r="X59" i="38" s="1"/>
  <c r="N7" i="38"/>
  <c r="U56" i="38"/>
  <c r="Q47" i="38"/>
  <c r="U47" i="38"/>
  <c r="Q69" i="38"/>
  <c r="Q44" i="38"/>
  <c r="T8" i="38"/>
  <c r="M54" i="38"/>
  <c r="W47" i="38"/>
  <c r="I69" i="38"/>
  <c r="M74" i="38"/>
  <c r="T54" i="38"/>
  <c r="Q56" i="38"/>
  <c r="H73" i="38"/>
  <c r="Q67" i="38"/>
  <c r="U48" i="38"/>
  <c r="I8" i="38"/>
  <c r="M8" i="38"/>
  <c r="U18" i="38"/>
  <c r="E8" i="38"/>
  <c r="S7" i="38" l="1"/>
  <c r="N78" i="38"/>
  <c r="P78" i="38"/>
  <c r="I7" i="38"/>
  <c r="U50" i="38"/>
  <c r="Q50" i="38"/>
  <c r="Q49" i="38" s="1"/>
  <c r="M49" i="38"/>
  <c r="U49" i="38" s="1"/>
  <c r="Q71" i="38"/>
  <c r="U71" i="38"/>
  <c r="Q66" i="38"/>
  <c r="U66" i="38"/>
  <c r="Q60" i="38"/>
  <c r="U60" i="38"/>
  <c r="Q21" i="38"/>
  <c r="J6" i="38"/>
  <c r="K6" i="38"/>
  <c r="Q45" i="38"/>
  <c r="L6" i="38"/>
  <c r="U54" i="38"/>
  <c r="N6" i="38"/>
  <c r="X68" i="38"/>
  <c r="O6" i="38"/>
  <c r="W7" i="38"/>
  <c r="M59" i="38"/>
  <c r="Q59" i="38" s="1"/>
  <c r="U59" i="38" s="1"/>
  <c r="H6" i="38"/>
  <c r="E68" i="38"/>
  <c r="Q68" i="38" s="1"/>
  <c r="R7" i="38"/>
  <c r="F6" i="38"/>
  <c r="R53" i="38"/>
  <c r="T53" i="38"/>
  <c r="M7" i="38"/>
  <c r="V7" i="38"/>
  <c r="P6" i="38"/>
  <c r="U8" i="38"/>
  <c r="E7" i="38"/>
  <c r="U21" i="38"/>
  <c r="Q74" i="38"/>
  <c r="M73" i="38"/>
  <c r="U74" i="38"/>
  <c r="I68" i="38"/>
  <c r="U68" i="38" s="1"/>
  <c r="U69" i="38"/>
  <c r="T73" i="38"/>
  <c r="M53" i="38"/>
  <c r="M78" i="38" s="1"/>
  <c r="Q54" i="38"/>
  <c r="Q8" i="38"/>
  <c r="U7" i="38" l="1"/>
  <c r="I78" i="38"/>
  <c r="I79" i="38" s="1"/>
  <c r="E78" i="38"/>
  <c r="E6" i="38"/>
  <c r="V6" i="38"/>
  <c r="W6" i="38"/>
  <c r="R6" i="38"/>
  <c r="S6" i="38"/>
  <c r="T6" i="38"/>
  <c r="M6" i="38"/>
  <c r="X6" i="38"/>
  <c r="Q7" i="38"/>
  <c r="U53" i="38"/>
  <c r="Q53" i="38"/>
  <c r="I6" i="38"/>
  <c r="U73" i="38"/>
  <c r="Q73" i="38"/>
  <c r="E79" i="38" l="1"/>
  <c r="Q6" i="38"/>
  <c r="U6" i="38"/>
</calcChain>
</file>

<file path=xl/sharedStrings.xml><?xml version="1.0" encoding="utf-8"?>
<sst xmlns="http://schemas.openxmlformats.org/spreadsheetml/2006/main" count="330" uniqueCount="206">
  <si>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</si>
  <si>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</si>
  <si>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</si>
  <si>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</si>
  <si>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</si>
  <si>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</si>
  <si>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</si>
  <si>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</si>
  <si>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</si>
  <si>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</si>
  <si>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</si>
  <si>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</si>
  <si>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</si>
  <si>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</si>
  <si>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</si>
  <si>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</si>
  <si>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</si>
  <si>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</si>
  <si>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</si>
  <si>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</si>
  <si>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</si>
  <si>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</si>
  <si>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</si>
  <si>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</si>
  <si>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</si>
  <si>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</si>
  <si>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</si>
  <si>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</si>
  <si>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</si>
  <si>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</si>
  <si>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</si>
  <si>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</si>
  <si>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</si>
  <si>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</si>
  <si>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</si>
  <si>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</si>
  <si>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</si>
  <si>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</si>
  <si>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</si>
  <si>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</si>
  <si>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</si>
  <si>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</si>
  <si>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</si>
  <si>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</si>
  <si>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</si>
  <si>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</si>
  <si>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</si>
  <si>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</si>
  <si>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</si>
  <si>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</si>
  <si>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</si>
  <si>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</si>
  <si>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</si>
  <si>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</si>
  <si>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</si>
  <si>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</si>
  <si>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</si>
  <si>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</si>
  <si>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</si>
  <si>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</si>
  <si>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</si>
  <si>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</si>
  <si>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</si>
  <si>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</si>
  <si>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</si>
  <si>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</si>
  <si>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</si>
  <si>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</si>
  <si>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</si>
  <si>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</si>
  <si>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</si>
  <si>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</si>
  <si>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</si>
  <si>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</si>
  <si>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</si>
  <si>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</si>
  <si>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</si>
  <si>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</si>
  <si>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</si>
  <si>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</si>
  <si>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</si>
  <si>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</si>
  <si>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</si>
  <si>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</si>
  <si>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</si>
  <si>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</si>
  <si>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</si>
  <si>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</si>
  <si>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</si>
  <si>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</si>
  <si>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</si>
  <si>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</si>
  <si>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</si>
  <si>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</si>
  <si>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</si>
  <si>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</si>
  <si>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</si>
  <si>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</si>
  <si>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</si>
  <si>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</si>
  <si>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</si>
  <si>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</si>
  <si>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</si>
  <si>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</si>
  <si>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</si>
  <si>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</si>
  <si>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</si>
  <si>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</si>
  <si>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</si>
  <si>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</si>
  <si>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</si>
  <si>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</si>
  <si>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</si>
  <si>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</si>
  <si>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</si>
  <si>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</si>
  <si>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</si>
  <si>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</si>
  <si>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</si>
  <si>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</si>
  <si>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</si>
  <si>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</si>
  <si>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</si>
  <si>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</si>
  <si>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</si>
  <si>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</si>
  <si>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</si>
  <si>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</si>
  <si>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</si>
  <si>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</si>
  <si>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</si>
  <si>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</si>
  <si>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</si>
  <si>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</si>
  <si>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</si>
  <si>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</si>
  <si>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</si>
  <si>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</si>
  <si>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</si>
  <si>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</si>
  <si>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</si>
  <si>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</si>
  <si>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</si>
  <si>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</si>
  <si>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</si>
  <si>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</si>
  <si>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</si>
  <si>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</si>
  <si>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</si>
  <si>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</si>
  <si>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</si>
  <si>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</si>
  <si>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</si>
  <si>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</si>
  <si>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</si>
  <si>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</si>
  <si>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</si>
  <si>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</si>
  <si>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</si>
  <si>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</si>
  <si>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</si>
  <si>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</si>
  <si>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</si>
  <si>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</si>
  <si>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</si>
  <si>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</si>
  <si>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</si>
  <si>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</si>
  <si>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</si>
  <si>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</si>
  <si>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</si>
  <si>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</si>
  <si>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</si>
  <si>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</si>
  <si>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</si>
  <si>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</si>
  <si>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</si>
  <si>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</si>
  <si>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</si>
  <si>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</si>
  <si>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</si>
  <si>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</si>
  <si>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</si>
  <si>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</si>
  <si>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</si>
  <si>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</si>
  <si>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ПИР "Нежилое строение гаража" (здание мастерских МБОУ «СОШ №10»). Договор пожертвования № 27 от 01.10.2018 (262 567 944 руб.)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</si>
  <si>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</si>
  <si>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</si>
  <si>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</si>
  <si>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</si>
  <si>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</si>
  <si>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</si>
  <si>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</si>
  <si>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</si>
  <si>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7.1.2.4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</si>
  <si>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</si>
  <si>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</si>
  <si>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</si>
  <si>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20</t>
  </si>
  <si>
    <t>ПЛАН на 1 полугодие 2022 года (рублей) на 30.04.2022 год</t>
  </si>
  <si>
    <t>Освоение на 30.04.2022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</si>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</sst>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9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0" fontId="3" fillId="25" borderId="22" xfId="0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9" fontId="3" fillId="25" borderId="36" xfId="0" applyNumberFormat="1" applyFont="1" applyFill="1" applyBorder="1" applyAlignment="1">
      <alignment horizontal="center" vertical="center"/>
    </xf>
    <xf numFmtId="0" fontId="3" fillId="25" borderId="27" xfId="0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27" xfId="0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9" fontId="3" fillId="25" borderId="56" xfId="0" applyNumberFormat="1" applyFont="1" applyFill="1" applyBorder="1" applyAlignment="1">
      <alignment horizontal="center" vertical="center"/>
    </xf>
    <xf numFmtId="4" fontId="3" fillId="25" borderId="58" xfId="2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58" xfId="0" applyNumberFormat="1" applyFont="1" applyFill="1" applyBorder="1" applyAlignment="1">
      <alignment horizontal="center" vertical="center" wrapText="1"/>
    </xf>
    <xf numFmtId="4" fontId="3" fillId="25" borderId="50" xfId="0" applyNumberFormat="1" applyFont="1" applyFill="1" applyBorder="1" applyAlignment="1">
      <alignment horizontal="center" vertical="center" wrapText="1"/>
    </xf>
    <xf numFmtId="49" fontId="3" fillId="25" borderId="45" xfId="0" applyNumberFormat="1" applyFont="1" applyFill="1" applyBorder="1" applyAlignment="1">
      <alignment horizontal="center" vertical="center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7" xfId="0" applyNumberFormat="1" applyFont="1" applyFill="1" applyBorder="1" applyAlignment="1">
      <alignment horizontal="center" vertical="center" wrapText="1"/>
    </xf>
    <xf numFmtId="4" fontId="3" fillId="25" borderId="48" xfId="0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47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" fontId="3" fillId="25" borderId="30" xfId="0" applyNumberFormat="1" applyFont="1" applyFill="1" applyBorder="1" applyAlignment="1">
      <alignment horizontal="center" vertical="center" wrapText="1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7" xfId="2" applyNumberFormat="1" applyFont="1" applyFill="1" applyBorder="1" applyAlignment="1">
      <alignment horizontal="center" vertical="center"/>
    </xf>
    <xf numFmtId="4" fontId="3" fillId="25" borderId="46" xfId="0" applyNumberFormat="1" applyFont="1" applyFill="1" applyBorder="1" applyAlignment="1">
      <alignment horizontal="center" vertical="center"/>
    </xf>
    <xf numFmtId="49" fontId="3" fillId="25" borderId="53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51" xfId="2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/>
    </xf>
    <xf numFmtId="4" fontId="3" fillId="25" borderId="58" xfId="0" applyNumberFormat="1" applyFont="1" applyFill="1" applyBorder="1" applyAlignment="1">
      <alignment horizontal="center" vertical="center"/>
    </xf>
    <xf numFmtId="0" fontId="3" fillId="25" borderId="9" xfId="0" applyFont="1" applyFill="1" applyBorder="1" applyAlignment="1">
      <alignment horizontal="center" vertical="center"/>
    </xf>
    <xf numFmtId="4" fontId="3" fillId="25" borderId="51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9" fontId="41" fillId="25" borderId="38" xfId="0" applyNumberFormat="1" applyFont="1" applyFill="1" applyBorder="1" applyAlignment="1">
      <alignment horizontal="center" vertical="center"/>
    </xf>
    <xf numFmtId="4" fontId="41" fillId="25" borderId="32" xfId="0" applyNumberFormat="1" applyFont="1" applyFill="1" applyBorder="1" applyAlignment="1">
      <alignment horizontal="center" vertical="center"/>
    </xf>
    <xf numFmtId="4" fontId="41" fillId="25" borderId="33" xfId="0" applyNumberFormat="1" applyFont="1" applyFill="1" applyBorder="1" applyAlignment="1">
      <alignment horizontal="center" vertical="center"/>
    </xf>
    <xf numFmtId="4" fontId="41" fillId="25" borderId="34" xfId="0" applyNumberFormat="1" applyFont="1" applyFill="1" applyBorder="1" applyAlignment="1">
      <alignment horizontal="center" vertical="center"/>
    </xf>
    <xf numFmtId="4" fontId="41" fillId="25" borderId="5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/>
    </xf>
    <xf numFmtId="4" fontId="41" fillId="25" borderId="5" xfId="0" applyNumberFormat="1" applyFont="1" applyFill="1" applyBorder="1" applyAlignment="1">
      <alignment horizontal="center" vertical="center"/>
    </xf>
    <xf numFmtId="4" fontId="41" fillId="25" borderId="24" xfId="0" applyNumberFormat="1" applyFont="1" applyFill="1" applyBorder="1" applyAlignment="1">
      <alignment horizontal="center" vertical="center"/>
    </xf>
    <xf numFmtId="4" fontId="3" fillId="25" borderId="51" xfId="0" applyNumberFormat="1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vertical="top"/>
    </xf>
    <xf numFmtId="0" fontId="3" fillId="25" borderId="27" xfId="0" applyFont="1" applyFill="1" applyBorder="1"/>
    <xf numFmtId="0" fontId="41" fillId="25" borderId="34" xfId="0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/>
    </xf>
    <xf numFmtId="49" fontId="41" fillId="25" borderId="54" xfId="0" applyNumberFormat="1" applyFont="1" applyFill="1" applyBorder="1" applyAlignment="1">
      <alignment horizontal="center" vertical="center"/>
    </xf>
    <xf numFmtId="0" fontId="3" fillId="25" borderId="60" xfId="0" applyFont="1" applyFill="1" applyBorder="1" applyAlignment="1">
      <alignment horizontal="center" vertical="center"/>
    </xf>
    <xf numFmtId="0" fontId="41" fillId="25" borderId="24" xfId="0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52" xfId="0" applyNumberFormat="1" applyFont="1" applyFill="1" applyBorder="1" applyAlignment="1">
      <alignment horizontal="center" vertical="center" wrapText="1"/>
    </xf>
    <xf numFmtId="4" fontId="41" fillId="25" borderId="54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41" fillId="25" borderId="54" xfId="0" applyNumberFormat="1" applyFont="1" applyFill="1" applyBorder="1" applyAlignment="1">
      <alignment horizontal="center" vertical="top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35" xfId="0" applyNumberFormat="1" applyFont="1" applyFill="1" applyBorder="1" applyAlignment="1">
      <alignment horizontal="center" vertical="top"/>
    </xf>
    <xf numFmtId="49" fontId="3" fillId="25" borderId="5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top"/>
    </xf>
    <xf numFmtId="49" fontId="3" fillId="25" borderId="56" xfId="0" applyNumberFormat="1" applyFont="1" applyFill="1" applyBorder="1" applyAlignment="1">
      <alignment horizontal="center" vertical="top"/>
    </xf>
    <xf numFmtId="49" fontId="3" fillId="25" borderId="44" xfId="0" applyNumberFormat="1" applyFont="1" applyFill="1" applyBorder="1" applyAlignment="1">
      <alignment horizontal="center" vertical="top"/>
    </xf>
    <xf numFmtId="49" fontId="3" fillId="25" borderId="43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0" fontId="3" fillId="25" borderId="50" xfId="0" applyFont="1" applyFill="1" applyBorder="1" applyAlignment="1">
      <alignment horizontal="center" vertical="center"/>
    </xf>
    <xf numFmtId="4" fontId="3" fillId="25" borderId="50" xfId="2" applyNumberFormat="1" applyFont="1" applyFill="1" applyBorder="1" applyAlignment="1">
      <alignment horizontal="center" vertical="center"/>
    </xf>
    <xf numFmtId="4" fontId="3" fillId="25" borderId="46" xfId="2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 applyProtection="1">
      <alignment horizontal="left" vertical="top" wrapText="1"/>
    </xf>
    <xf numFmtId="0" fontId="3" fillId="25" borderId="3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0" fontId="3" fillId="25" borderId="59" xfId="0" applyFont="1" applyFill="1" applyBorder="1" applyAlignment="1">
      <alignment horizontal="center" vertical="center"/>
    </xf>
    <xf numFmtId="0" fontId="3" fillId="25" borderId="47" xfId="0" applyFont="1" applyFill="1" applyBorder="1" applyAlignment="1">
      <alignment horizontal="center" vertical="center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2" fontId="3" fillId="25" borderId="21" xfId="0" applyNumberFormat="1" applyFont="1" applyFill="1" applyBorder="1" applyAlignment="1">
      <alignment horizontal="left" vertical="top" wrapText="1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 applyProtection="1">
      <alignment horizontal="center" vertical="center" wrapText="1"/>
    </xf>
    <xf numFmtId="4" fontId="3" fillId="25" borderId="1" xfId="0" applyNumberFormat="1" applyFont="1" applyFill="1" applyBorder="1" applyAlignment="1" applyProtection="1">
      <alignment horizontal="center" vertical="center" wrapText="1"/>
    </xf>
    <xf numFmtId="2" fontId="3" fillId="25" borderId="56" xfId="0" applyNumberFormat="1" applyFont="1" applyFill="1" applyBorder="1" applyAlignment="1">
      <alignment horizontal="left" vertical="top" wrapText="1"/>
    </xf>
    <xf numFmtId="2" fontId="3" fillId="25" borderId="45" xfId="0" applyNumberFormat="1" applyFont="1" applyFill="1" applyBorder="1" applyAlignment="1">
      <alignment horizontal="left" vertical="top" wrapText="1"/>
    </xf>
    <xf numFmtId="2" fontId="41" fillId="25" borderId="38" xfId="0" applyNumberFormat="1" applyFont="1" applyFill="1" applyBorder="1" applyAlignment="1">
      <alignment horizontal="left" vertical="top" wrapText="1"/>
    </xf>
    <xf numFmtId="2" fontId="3" fillId="25" borderId="35" xfId="0" applyNumberFormat="1" applyFont="1" applyFill="1" applyBorder="1" applyAlignment="1">
      <alignment horizontal="left" vertical="top" wrapText="1"/>
    </xf>
    <xf numFmtId="4" fontId="40" fillId="25" borderId="57" xfId="0" applyNumberFormat="1" applyFont="1" applyFill="1" applyBorder="1" applyAlignment="1">
      <alignment horizontal="left" vertical="top" wrapText="1"/>
    </xf>
    <xf numFmtId="2" fontId="41" fillId="25" borderId="54" xfId="0" applyNumberFormat="1" applyFont="1" applyFill="1" applyBorder="1" applyAlignment="1">
      <alignment horizontal="left" vertical="top" wrapText="1"/>
    </xf>
    <xf numFmtId="4" fontId="3" fillId="25" borderId="21" xfId="0" applyNumberFormat="1" applyFont="1" applyFill="1" applyBorder="1" applyAlignment="1">
      <alignment horizontal="left" vertical="top" wrapText="1"/>
    </xf>
    <xf numFmtId="4" fontId="3" fillId="25" borderId="57" xfId="0" applyNumberFormat="1" applyFont="1" applyFill="1" applyBorder="1" applyAlignment="1">
      <alignment horizontal="left" vertical="top" wrapText="1"/>
    </xf>
    <xf numFmtId="4" fontId="3" fillId="25" borderId="59" xfId="0" applyNumberFormat="1" applyFont="1" applyFill="1" applyBorder="1" applyAlignment="1">
      <alignment horizontal="center" vertical="center" wrapText="1"/>
    </xf>
    <xf numFmtId="2" fontId="41" fillId="25" borderId="35" xfId="0" applyNumberFormat="1" applyFont="1" applyFill="1" applyBorder="1" applyAlignment="1">
      <alignment horizontal="left" vertical="top" wrapText="1"/>
    </xf>
    <xf numFmtId="2" fontId="3" fillId="25" borderId="53" xfId="0" applyNumberFormat="1" applyFont="1" applyFill="1" applyBorder="1" applyAlignment="1">
      <alignment horizontal="left" vertical="top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2" xfId="0" applyNumberFormat="1" applyFont="1" applyFill="1" applyBorder="1" applyAlignment="1">
      <alignment horizontal="center" vertical="center" wrapText="1"/>
    </xf>
    <xf numFmtId="49" fontId="3" fillId="25" borderId="49" xfId="0" applyNumberFormat="1" applyFont="1" applyFill="1" applyBorder="1" applyAlignment="1">
      <alignment horizontal="center" vertical="top"/>
    </xf>
    <xf numFmtId="49" fontId="3" fillId="25" borderId="62" xfId="0" applyNumberFormat="1" applyFont="1" applyFill="1" applyBorder="1" applyAlignment="1">
      <alignment horizontal="center" vertical="top"/>
    </xf>
    <xf numFmtId="49" fontId="41" fillId="25" borderId="41" xfId="0" applyNumberFormat="1" applyFont="1" applyFill="1" applyBorder="1" applyAlignment="1">
      <alignment horizontal="center" vertical="top"/>
    </xf>
    <xf numFmtId="49" fontId="41" fillId="25" borderId="43" xfId="0" applyNumberFormat="1" applyFont="1" applyFill="1" applyBorder="1" applyAlignment="1">
      <alignment horizontal="center" vertical="top"/>
    </xf>
    <xf numFmtId="2" fontId="32" fillId="25" borderId="35" xfId="0" applyNumberFormat="1" applyFont="1" applyFill="1" applyBorder="1" applyAlignment="1">
      <alignment horizontal="left" vertical="top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center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" xfId="2" applyNumberFormat="1" applyFont="1" applyFill="1" applyBorder="1" applyAlignment="1">
      <alignment horizontal="center" vertical="center"/>
    </xf>
    <xf numFmtId="4" fontId="3" fillId="25" borderId="46" xfId="0" applyNumberFormat="1" applyFont="1" applyFill="1" applyBorder="1" applyAlignment="1">
      <alignment horizontal="center" vertical="center" wrapText="1"/>
    </xf>
    <xf numFmtId="4" fontId="42" fillId="25" borderId="47" xfId="0" applyNumberFormat="1" applyFont="1" applyFill="1" applyBorder="1" applyAlignment="1">
      <alignment horizontal="center" vertical="center" wrapText="1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0" fontId="3" fillId="25" borderId="47" xfId="0" applyFont="1" applyFill="1" applyBorder="1" applyAlignment="1">
      <alignment vertical="center"/>
    </xf>
    <xf numFmtId="0" fontId="3" fillId="25" borderId="50" xfId="0" applyFont="1" applyFill="1" applyBorder="1" applyAlignment="1">
      <alignment vertical="center"/>
    </xf>
    <xf numFmtId="4" fontId="41" fillId="25" borderId="32" xfId="2" applyNumberFormat="1" applyFont="1" applyFill="1" applyBorder="1" applyAlignment="1">
      <alignment horizontal="center" vertical="center"/>
    </xf>
    <xf numFmtId="4" fontId="41" fillId="25" borderId="33" xfId="2" applyNumberFormat="1" applyFont="1" applyFill="1" applyBorder="1" applyAlignment="1">
      <alignment horizontal="center" vertical="center"/>
    </xf>
    <xf numFmtId="4" fontId="41" fillId="25" borderId="52" xfId="2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2" fontId="3" fillId="25" borderId="51" xfId="0" applyNumberFormat="1" applyFont="1" applyFill="1" applyBorder="1" applyAlignment="1">
      <alignment horizontal="left" vertical="center" wrapText="1"/>
    </xf>
    <xf numFmtId="0" fontId="32" fillId="25" borderId="0" xfId="0" applyFont="1" applyFill="1" applyBorder="1" applyAlignment="1">
      <alignment vertical="center"/>
    </xf>
    <xf numFmtId="49" fontId="3" fillId="25" borderId="42" xfId="0" applyNumberFormat="1" applyFont="1" applyFill="1" applyBorder="1" applyAlignment="1">
      <alignment horizontal="center" vertical="center"/>
    </xf>
    <xf numFmtId="2" fontId="3" fillId="25" borderId="36" xfId="0" applyNumberFormat="1" applyFont="1" applyFill="1" applyBorder="1" applyAlignment="1">
      <alignment horizontal="left" vertical="center" wrapText="1"/>
    </xf>
    <xf numFmtId="0" fontId="32" fillId="25" borderId="0" xfId="0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4" fontId="32" fillId="26" borderId="34" xfId="0" applyNumberFormat="1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" fontId="41" fillId="25" borderId="34" xfId="2" applyNumberFormat="1" applyFont="1" applyFill="1" applyBorder="1" applyAlignment="1">
      <alignment horizontal="center" vertical="center"/>
    </xf>
    <xf numFmtId="4" fontId="41" fillId="25" borderId="38" xfId="2" applyNumberFormat="1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4" xfId="2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41" fillId="25" borderId="29" xfId="0" applyFont="1" applyFill="1" applyBorder="1" applyAlignment="1">
      <alignment horizontal="center" vertical="center"/>
    </xf>
    <xf numFmtId="4" fontId="41" fillId="25" borderId="29" xfId="2" applyNumberFormat="1" applyFont="1" applyFill="1" applyBorder="1" applyAlignment="1">
      <alignment horizontal="center" vertical="center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2" fontId="41" fillId="25" borderId="2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0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 vertical="top"/>
    </xf>
    <xf numFmtId="0" fontId="3" fillId="25" borderId="0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0" xfId="0" applyNumberFormat="1" applyFont="1" applyFill="1" applyBorder="1" applyAlignment="1">
      <alignment horizontal="center" vertical="center"/>
    </xf>
    <xf numFmtId="4" fontId="40" fillId="25" borderId="21" xfId="0" applyNumberFormat="1" applyFont="1" applyFill="1" applyBorder="1" applyAlignment="1">
      <alignment horizontal="left" vertical="top" wrapText="1"/>
    </xf>
    <xf numFmtId="49" fontId="3" fillId="25" borderId="4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 wrapText="1"/>
    </xf>
    <xf numFmtId="2" fontId="3" fillId="0" borderId="3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32" fillId="0" borderId="35" xfId="0" applyNumberFormat="1" applyFont="1" applyFill="1" applyBorder="1" applyAlignment="1">
      <alignment horizontal="center" vertical="center"/>
    </xf>
    <xf numFmtId="49" fontId="32" fillId="0" borderId="44" xfId="0" applyNumberFormat="1" applyFont="1" applyFill="1" applyBorder="1" applyAlignment="1">
      <alignment horizontal="center" vertical="top" wrapText="1"/>
    </xf>
    <xf numFmtId="2" fontId="32" fillId="0" borderId="35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/>
    </xf>
    <xf numFmtId="4" fontId="32" fillId="0" borderId="21" xfId="2" applyNumberFormat="1" applyFont="1" applyFill="1" applyBorder="1" applyAlignment="1">
      <alignment horizontal="center" vertical="center"/>
    </xf>
    <xf numFmtId="4" fontId="32" fillId="0" borderId="1" xfId="2" applyNumberFormat="1" applyFont="1" applyFill="1" applyBorder="1" applyAlignment="1">
      <alignment horizontal="center" vertical="center"/>
    </xf>
    <xf numFmtId="4" fontId="32" fillId="0" borderId="22" xfId="2" applyNumberFormat="1" applyFont="1" applyFill="1" applyBorder="1" applyAlignment="1">
      <alignment horizontal="center" vertical="center"/>
    </xf>
    <xf numFmtId="4" fontId="32" fillId="0" borderId="2" xfId="2" applyNumberFormat="1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49" fontId="41" fillId="0" borderId="35" xfId="0" applyNumberFormat="1" applyFont="1" applyFill="1" applyBorder="1" applyAlignment="1">
      <alignment horizontal="center" vertical="center"/>
    </xf>
    <xf numFmtId="49" fontId="41" fillId="0" borderId="44" xfId="0" applyNumberFormat="1" applyFont="1" applyFill="1" applyBorder="1" applyAlignment="1">
      <alignment horizontal="center" vertical="top" wrapText="1"/>
    </xf>
    <xf numFmtId="2" fontId="41" fillId="0" borderId="35" xfId="0" applyNumberFormat="1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center" vertical="center"/>
    </xf>
    <xf numFmtId="4" fontId="41" fillId="0" borderId="21" xfId="2" applyNumberFormat="1" applyFont="1" applyFill="1" applyBorder="1" applyAlignment="1">
      <alignment horizontal="center" vertical="center"/>
    </xf>
    <xf numFmtId="4" fontId="41" fillId="0" borderId="1" xfId="2" applyNumberFormat="1" applyFont="1" applyFill="1" applyBorder="1" applyAlignment="1">
      <alignment horizontal="center" vertical="center"/>
    </xf>
    <xf numFmtId="4" fontId="41" fillId="0" borderId="22" xfId="2" applyNumberFormat="1" applyFont="1" applyFill="1" applyBorder="1" applyAlignment="1">
      <alignment horizontal="center" vertical="center"/>
    </xf>
    <xf numFmtId="4" fontId="41" fillId="0" borderId="2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3" fillId="0" borderId="35" xfId="0" applyNumberFormat="1" applyFont="1" applyFill="1" applyBorder="1" applyAlignment="1" applyProtection="1">
      <alignment horizontal="left" vertical="center" wrapText="1"/>
    </xf>
    <xf numFmtId="4" fontId="3" fillId="0" borderId="2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41" fillId="0" borderId="35" xfId="2" applyNumberFormat="1" applyFont="1" applyFill="1" applyBorder="1" applyAlignment="1">
      <alignment horizontal="center" vertical="center"/>
    </xf>
    <xf numFmtId="4" fontId="41" fillId="0" borderId="61" xfId="2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4" fontId="3" fillId="0" borderId="25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 applyProtection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83" t="s">
        <v>53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32.25" customHeight="1" x14ac:dyDescent="0.25">
      <c r="A2" s="285" t="s">
        <v>0</v>
      </c>
      <c r="B2" s="1" t="s">
        <v>1</v>
      </c>
      <c r="C2" s="286" t="s">
        <v>18</v>
      </c>
      <c r="D2" s="287" t="s">
        <v>49</v>
      </c>
      <c r="E2" s="287"/>
      <c r="F2" s="287"/>
      <c r="G2" s="288" t="s">
        <v>58</v>
      </c>
      <c r="H2" s="288"/>
      <c r="I2" s="288"/>
      <c r="J2" s="289" t="s">
        <v>56</v>
      </c>
      <c r="K2" s="290"/>
      <c r="L2" s="291"/>
      <c r="M2" s="292" t="s">
        <v>51</v>
      </c>
      <c r="N2" s="292" t="s">
        <v>52</v>
      </c>
    </row>
    <row r="3" spans="1:14" ht="25.5" x14ac:dyDescent="0.25">
      <c r="A3" s="285"/>
      <c r="B3" s="2" t="s">
        <v>2</v>
      </c>
      <c r="C3" s="286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293"/>
      <c r="N3" s="293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282" t="s">
        <v>54</v>
      </c>
      <c r="C5" s="282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01" t="s">
        <v>0</v>
      </c>
      <c r="B1" s="17" t="s">
        <v>1</v>
      </c>
      <c r="C1" s="302" t="s">
        <v>18</v>
      </c>
      <c r="D1" s="303" t="s">
        <v>77</v>
      </c>
      <c r="E1" s="303"/>
      <c r="F1" s="303"/>
      <c r="G1" s="303"/>
      <c r="H1" s="303" t="s">
        <v>78</v>
      </c>
      <c r="I1" s="303"/>
      <c r="J1" s="303"/>
      <c r="K1" s="303"/>
      <c r="L1" s="304" t="s">
        <v>88</v>
      </c>
      <c r="M1" s="305"/>
      <c r="N1" s="305"/>
      <c r="O1" s="306"/>
      <c r="P1" s="298" t="s">
        <v>79</v>
      </c>
      <c r="Q1" s="298"/>
      <c r="R1" s="298"/>
      <c r="S1" s="298"/>
      <c r="T1" s="298" t="s">
        <v>80</v>
      </c>
      <c r="U1" s="299"/>
      <c r="V1" s="299"/>
      <c r="W1" s="299"/>
    </row>
    <row r="2" spans="1:23" ht="22.5" x14ac:dyDescent="0.25">
      <c r="A2" s="301"/>
      <c r="B2" s="17" t="s">
        <v>2</v>
      </c>
      <c r="C2" s="302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300" t="s">
        <v>27</v>
      </c>
      <c r="B4" s="300"/>
      <c r="C4" s="300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282" t="s">
        <v>10</v>
      </c>
      <c r="C5" s="282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282" t="s">
        <v>82</v>
      </c>
      <c r="C7" s="282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282" t="s">
        <v>12</v>
      </c>
      <c r="C12" s="282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294" t="s">
        <v>13</v>
      </c>
      <c r="C14" s="295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292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296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296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297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60" zoomScaleNormal="60" zoomScaleSheetLayoutView="55" workbookViewId="0">
      <pane ySplit="5" topLeftCell="A6" activePane="bottomLeft" state="frozen"/>
      <selection activeCell="A5" sqref="A5"/>
      <selection pane="bottomLeft" activeCell="C8" sqref="C8"/>
    </sheetView>
  </sheetViews>
  <sheetFormatPr defaultRowHeight="18.75" x14ac:dyDescent="0.3"/>
  <cols>
    <col min="1" max="1" width="11.140625" style="97" customWidth="1"/>
    <col min="2" max="2" width="19.28515625" style="154" hidden="1" customWidth="1"/>
    <col min="3" max="3" width="80.28515625" style="98" customWidth="1"/>
    <col min="4" max="4" width="13.140625" style="99" customWidth="1"/>
    <col min="5" max="6" width="22.42578125" style="100" customWidth="1"/>
    <col min="7" max="7" width="19.5703125" style="100" customWidth="1"/>
    <col min="8" max="8" width="19.85546875" style="100" customWidth="1"/>
    <col min="9" max="9" width="22.42578125" style="99" customWidth="1"/>
    <col min="10" max="11" width="22.85546875" style="99" customWidth="1"/>
    <col min="12" max="12" width="22.140625" style="99" customWidth="1"/>
    <col min="13" max="13" width="22" style="101" customWidth="1"/>
    <col min="14" max="14" width="20" style="101" customWidth="1"/>
    <col min="15" max="15" width="18" style="101" customWidth="1"/>
    <col min="16" max="16" width="20.42578125" style="101" customWidth="1"/>
    <col min="17" max="17" width="9.42578125" style="101" customWidth="1"/>
    <col min="18" max="18" width="12.5703125" style="101" customWidth="1"/>
    <col min="19" max="19" width="15.7109375" style="101" customWidth="1"/>
    <col min="20" max="20" width="11.5703125" style="101" customWidth="1"/>
    <col min="21" max="21" width="10.140625" style="101" customWidth="1"/>
    <col min="22" max="22" width="13" style="101" customWidth="1"/>
    <col min="23" max="23" width="15.85546875" style="101" customWidth="1"/>
    <col min="24" max="24" width="12.140625" style="101" customWidth="1"/>
    <col min="25" max="26" width="9.140625" style="99" customWidth="1"/>
    <col min="27" max="16384" width="9.140625" style="99"/>
  </cols>
  <sheetData>
    <row r="1" spans="1:24" s="36" customFormat="1" ht="45" customHeight="1" thickBot="1" x14ac:dyDescent="0.35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s="37" customFormat="1" ht="41.25" customHeight="1" x14ac:dyDescent="0.3">
      <c r="A2" s="312" t="s">
        <v>0</v>
      </c>
      <c r="B2" s="164" t="s">
        <v>133</v>
      </c>
      <c r="C2" s="279" t="s">
        <v>1</v>
      </c>
      <c r="D2" s="314" t="s">
        <v>18</v>
      </c>
      <c r="E2" s="316" t="s">
        <v>200</v>
      </c>
      <c r="F2" s="317"/>
      <c r="G2" s="317"/>
      <c r="H2" s="318"/>
      <c r="I2" s="319" t="s">
        <v>119</v>
      </c>
      <c r="J2" s="320"/>
      <c r="K2" s="320"/>
      <c r="L2" s="321"/>
      <c r="M2" s="322" t="s">
        <v>201</v>
      </c>
      <c r="N2" s="323"/>
      <c r="O2" s="323"/>
      <c r="P2" s="324"/>
      <c r="Q2" s="325" t="s">
        <v>202</v>
      </c>
      <c r="R2" s="326"/>
      <c r="S2" s="326"/>
      <c r="T2" s="327"/>
      <c r="U2" s="328" t="s">
        <v>164</v>
      </c>
      <c r="V2" s="329"/>
      <c r="W2" s="329"/>
      <c r="X2" s="330"/>
    </row>
    <row r="3" spans="1:24" s="37" customFormat="1" ht="41.25" customHeight="1" x14ac:dyDescent="0.3">
      <c r="A3" s="313"/>
      <c r="B3" s="165"/>
      <c r="C3" s="280" t="s">
        <v>2</v>
      </c>
      <c r="D3" s="315"/>
      <c r="E3" s="166" t="s">
        <v>24</v>
      </c>
      <c r="F3" s="167" t="s">
        <v>25</v>
      </c>
      <c r="G3" s="167" t="s">
        <v>59</v>
      </c>
      <c r="H3" s="168" t="s">
        <v>26</v>
      </c>
      <c r="I3" s="169" t="s">
        <v>24</v>
      </c>
      <c r="J3" s="170" t="s">
        <v>25</v>
      </c>
      <c r="K3" s="170" t="s">
        <v>59</v>
      </c>
      <c r="L3" s="171" t="s">
        <v>26</v>
      </c>
      <c r="M3" s="172" t="s">
        <v>24</v>
      </c>
      <c r="N3" s="173" t="s">
        <v>25</v>
      </c>
      <c r="O3" s="173" t="s">
        <v>59</v>
      </c>
      <c r="P3" s="174" t="s">
        <v>26</v>
      </c>
      <c r="Q3" s="172" t="s">
        <v>24</v>
      </c>
      <c r="R3" s="173" t="s">
        <v>25</v>
      </c>
      <c r="S3" s="173" t="s">
        <v>59</v>
      </c>
      <c r="T3" s="174" t="s">
        <v>26</v>
      </c>
      <c r="U3" s="172" t="s">
        <v>24</v>
      </c>
      <c r="V3" s="173" t="s">
        <v>25</v>
      </c>
      <c r="W3" s="173" t="s">
        <v>59</v>
      </c>
      <c r="X3" s="174" t="s">
        <v>26</v>
      </c>
    </row>
    <row r="4" spans="1:24" s="37" customFormat="1" ht="19.5" thickBot="1" x14ac:dyDescent="0.35">
      <c r="A4" s="175" t="s">
        <v>4</v>
      </c>
      <c r="B4" s="176"/>
      <c r="C4" s="176" t="s">
        <v>14</v>
      </c>
      <c r="D4" s="182" t="s">
        <v>28</v>
      </c>
      <c r="E4" s="177">
        <v>4</v>
      </c>
      <c r="F4" s="178">
        <v>5</v>
      </c>
      <c r="G4" s="178">
        <v>6</v>
      </c>
      <c r="H4" s="179" t="s">
        <v>39</v>
      </c>
      <c r="I4" s="180" t="s">
        <v>17</v>
      </c>
      <c r="J4" s="181" t="s">
        <v>32</v>
      </c>
      <c r="K4" s="181" t="s">
        <v>33</v>
      </c>
      <c r="L4" s="182" t="s">
        <v>34</v>
      </c>
      <c r="M4" s="180" t="s">
        <v>35</v>
      </c>
      <c r="N4" s="181" t="s">
        <v>36</v>
      </c>
      <c r="O4" s="181" t="s">
        <v>37</v>
      </c>
      <c r="P4" s="182" t="s">
        <v>38</v>
      </c>
      <c r="Q4" s="180" t="s">
        <v>90</v>
      </c>
      <c r="R4" s="181" t="s">
        <v>91</v>
      </c>
      <c r="S4" s="181" t="s">
        <v>76</v>
      </c>
      <c r="T4" s="182" t="s">
        <v>92</v>
      </c>
      <c r="U4" s="180" t="s">
        <v>199</v>
      </c>
      <c r="V4" s="181" t="s">
        <v>81</v>
      </c>
      <c r="W4" s="181" t="s">
        <v>69</v>
      </c>
      <c r="X4" s="182" t="s">
        <v>75</v>
      </c>
    </row>
    <row r="5" spans="1:24" s="38" customFormat="1" ht="21" thickBot="1" x14ac:dyDescent="0.35">
      <c r="A5" s="308" t="s">
        <v>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</row>
    <row r="6" spans="1:24" s="107" customFormat="1" ht="19.5" x14ac:dyDescent="0.35">
      <c r="A6" s="242" t="s">
        <v>39</v>
      </c>
      <c r="B6" s="246"/>
      <c r="C6" s="310" t="s">
        <v>95</v>
      </c>
      <c r="D6" s="311"/>
      <c r="E6" s="214">
        <f t="shared" ref="E6:P6" si="0">E7+E49+E53+E59+E68+E73</f>
        <v>2839730067</v>
      </c>
      <c r="F6" s="215">
        <f t="shared" si="0"/>
        <v>2219539099</v>
      </c>
      <c r="G6" s="215">
        <f t="shared" si="0"/>
        <v>75024000</v>
      </c>
      <c r="H6" s="216">
        <f t="shared" si="0"/>
        <v>545166968</v>
      </c>
      <c r="I6" s="214">
        <f t="shared" si="0"/>
        <v>4969451488</v>
      </c>
      <c r="J6" s="215">
        <f t="shared" si="0"/>
        <v>3791848204</v>
      </c>
      <c r="K6" s="215">
        <f t="shared" si="0"/>
        <v>137970700</v>
      </c>
      <c r="L6" s="216">
        <f t="shared" si="0"/>
        <v>1039632584</v>
      </c>
      <c r="M6" s="214">
        <f t="shared" si="0"/>
        <v>1254025181.5599999</v>
      </c>
      <c r="N6" s="215">
        <f t="shared" si="0"/>
        <v>941720340.58000004</v>
      </c>
      <c r="O6" s="215">
        <f t="shared" si="0"/>
        <v>38843643.969999999</v>
      </c>
      <c r="P6" s="216">
        <f t="shared" si="0"/>
        <v>273461197.00999999</v>
      </c>
      <c r="Q6" s="214">
        <f>M6/E6*100</f>
        <v>44.160013521454182</v>
      </c>
      <c r="R6" s="215">
        <f t="shared" ref="R6:T21" si="1">N6/F6*100</f>
        <v>42.428643901983364</v>
      </c>
      <c r="S6" s="215">
        <f t="shared" si="1"/>
        <v>51.774957306995098</v>
      </c>
      <c r="T6" s="216">
        <f t="shared" si="1"/>
        <v>50.160998934550271</v>
      </c>
      <c r="U6" s="214">
        <f>M6/I6*100</f>
        <v>25.234680016258565</v>
      </c>
      <c r="V6" s="215">
        <f>N6/J6*100</f>
        <v>24.83539134258023</v>
      </c>
      <c r="W6" s="215">
        <f>O6/K6*100</f>
        <v>28.153545622367648</v>
      </c>
      <c r="X6" s="216">
        <f>P6/L6*100</f>
        <v>26.30363853716997</v>
      </c>
    </row>
    <row r="7" spans="1:24" s="38" customFormat="1" ht="37.5" customHeight="1" x14ac:dyDescent="0.3">
      <c r="A7" s="262" t="s">
        <v>40</v>
      </c>
      <c r="B7" s="263"/>
      <c r="C7" s="264" t="s">
        <v>96</v>
      </c>
      <c r="D7" s="256"/>
      <c r="E7" s="265">
        <f t="shared" ref="E7:P7" si="2">E8+E21+E43+E45+E47</f>
        <v>2707612349</v>
      </c>
      <c r="F7" s="266">
        <f t="shared" si="2"/>
        <v>2193963170</v>
      </c>
      <c r="G7" s="266">
        <f t="shared" si="2"/>
        <v>75024000</v>
      </c>
      <c r="H7" s="267">
        <f t="shared" si="2"/>
        <v>438625179</v>
      </c>
      <c r="I7" s="265">
        <f t="shared" si="2"/>
        <v>4710410068</v>
      </c>
      <c r="J7" s="266">
        <f t="shared" si="2"/>
        <v>3732906000</v>
      </c>
      <c r="K7" s="266">
        <f t="shared" si="2"/>
        <v>137970700</v>
      </c>
      <c r="L7" s="267">
        <f t="shared" si="2"/>
        <v>839533368</v>
      </c>
      <c r="M7" s="265">
        <f t="shared" si="2"/>
        <v>1196260896.0599999</v>
      </c>
      <c r="N7" s="266">
        <f t="shared" si="2"/>
        <v>937266681.58000004</v>
      </c>
      <c r="O7" s="266">
        <f t="shared" si="2"/>
        <v>38843643.969999999</v>
      </c>
      <c r="P7" s="267">
        <f t="shared" si="2"/>
        <v>220150570.50999999</v>
      </c>
      <c r="Q7" s="268">
        <f>M7/E7*100</f>
        <v>44.181394596675325</v>
      </c>
      <c r="R7" s="269">
        <f t="shared" si="1"/>
        <v>42.720255945773239</v>
      </c>
      <c r="S7" s="269">
        <f t="shared" si="1"/>
        <v>51.774957306995098</v>
      </c>
      <c r="T7" s="270">
        <f t="shared" si="1"/>
        <v>50.191047174243494</v>
      </c>
      <c r="U7" s="268">
        <f t="shared" ref="U7:X74" si="3">M7/I7*100</f>
        <v>25.39610944250385</v>
      </c>
      <c r="V7" s="269">
        <f t="shared" si="3"/>
        <v>25.108231538109987</v>
      </c>
      <c r="W7" s="269">
        <f t="shared" si="3"/>
        <v>28.153545622367648</v>
      </c>
      <c r="X7" s="270">
        <f t="shared" si="3"/>
        <v>26.222968484797615</v>
      </c>
    </row>
    <row r="8" spans="1:24" s="107" customFormat="1" ht="60.75" customHeight="1" x14ac:dyDescent="0.35">
      <c r="A8" s="102" t="s">
        <v>41</v>
      </c>
      <c r="B8" s="147"/>
      <c r="C8" s="103" t="s">
        <v>129</v>
      </c>
      <c r="D8" s="137"/>
      <c r="E8" s="104">
        <f>SUM(E9:E20)</f>
        <v>2499756647</v>
      </c>
      <c r="F8" s="105">
        <f t="shared" ref="F8:P8" si="4">SUM(F9:F20)</f>
        <v>2097574401</v>
      </c>
      <c r="G8" s="105">
        <f t="shared" si="4"/>
        <v>0</v>
      </c>
      <c r="H8" s="106">
        <f t="shared" si="4"/>
        <v>402182246</v>
      </c>
      <c r="I8" s="104">
        <f t="shared" ref="I8" si="5">SUM(I9:I20)</f>
        <v>4237233545</v>
      </c>
      <c r="J8" s="105">
        <f t="shared" si="4"/>
        <v>3501907500</v>
      </c>
      <c r="K8" s="105">
        <f t="shared" si="4"/>
        <v>0</v>
      </c>
      <c r="L8" s="106">
        <f t="shared" si="4"/>
        <v>735326045</v>
      </c>
      <c r="M8" s="104">
        <f t="shared" ref="M8" si="6">SUM(M9:M20)</f>
        <v>1110332045.23</v>
      </c>
      <c r="N8" s="105">
        <f t="shared" si="4"/>
        <v>908386027.96000004</v>
      </c>
      <c r="O8" s="105">
        <f t="shared" si="4"/>
        <v>0</v>
      </c>
      <c r="P8" s="106">
        <f t="shared" si="4"/>
        <v>201946017.26999998</v>
      </c>
      <c r="Q8" s="132">
        <f t="shared" ref="Q8:R71" si="7">M8/E8*100</f>
        <v>44.417605472217794</v>
      </c>
      <c r="R8" s="133">
        <f t="shared" si="1"/>
        <v>43.306498569344434</v>
      </c>
      <c r="S8" s="133"/>
      <c r="T8" s="134">
        <f t="shared" si="1"/>
        <v>50.212563900694903</v>
      </c>
      <c r="U8" s="132">
        <f t="shared" si="3"/>
        <v>26.204173865757497</v>
      </c>
      <c r="V8" s="133">
        <f t="shared" si="3"/>
        <v>25.939749349747249</v>
      </c>
      <c r="W8" s="133"/>
      <c r="X8" s="134">
        <f t="shared" si="3"/>
        <v>27.463465852076542</v>
      </c>
    </row>
    <row r="9" spans="1:24" s="37" customFormat="1" ht="37.5" x14ac:dyDescent="0.3">
      <c r="A9" s="43" t="s">
        <v>61</v>
      </c>
      <c r="B9" s="148" t="s">
        <v>134</v>
      </c>
      <c r="C9" s="183" t="s">
        <v>19</v>
      </c>
      <c r="D9" s="253" t="s">
        <v>3</v>
      </c>
      <c r="E9" s="44">
        <f>SUM(F9:H9)</f>
        <v>399753853</v>
      </c>
      <c r="F9" s="73"/>
      <c r="G9" s="73"/>
      <c r="H9" s="74">
        <v>399753853</v>
      </c>
      <c r="I9" s="44">
        <f>SUM(J9:L9)</f>
        <v>729938625</v>
      </c>
      <c r="J9" s="73"/>
      <c r="K9" s="73"/>
      <c r="L9" s="74">
        <v>729938625</v>
      </c>
      <c r="M9" s="44">
        <f>SUM(N9:P9)</f>
        <v>201227562.19999999</v>
      </c>
      <c r="N9" s="73"/>
      <c r="O9" s="73"/>
      <c r="P9" s="74">
        <v>201227562.19999999</v>
      </c>
      <c r="Q9" s="40">
        <f t="shared" si="7"/>
        <v>50.337866837270987</v>
      </c>
      <c r="R9" s="41"/>
      <c r="S9" s="41"/>
      <c r="T9" s="42">
        <f t="shared" si="1"/>
        <v>50.337866837270987</v>
      </c>
      <c r="U9" s="40">
        <f t="shared" si="3"/>
        <v>27.567737246402054</v>
      </c>
      <c r="V9" s="41"/>
      <c r="W9" s="41"/>
      <c r="X9" s="42">
        <f t="shared" si="3"/>
        <v>27.567737246402054</v>
      </c>
    </row>
    <row r="10" spans="1:24" s="37" customFormat="1" ht="102" customHeight="1" x14ac:dyDescent="0.3">
      <c r="A10" s="43" t="s">
        <v>115</v>
      </c>
      <c r="B10" s="148" t="s">
        <v>135</v>
      </c>
      <c r="C10" s="183" t="s">
        <v>174</v>
      </c>
      <c r="D10" s="253" t="s">
        <v>3</v>
      </c>
      <c r="E10" s="44">
        <f t="shared" ref="E10:E20" si="8">SUM(F10:H10)</f>
        <v>420000</v>
      </c>
      <c r="F10" s="73"/>
      <c r="G10" s="73"/>
      <c r="H10" s="74">
        <v>420000</v>
      </c>
      <c r="I10" s="44">
        <f t="shared" ref="I10:I20" si="9">SUM(J10:L10)</f>
        <v>975520</v>
      </c>
      <c r="J10" s="73"/>
      <c r="K10" s="73"/>
      <c r="L10" s="74">
        <v>975520</v>
      </c>
      <c r="M10" s="44">
        <f t="shared" ref="M10:M20" si="10">SUM(N10:P10)</f>
        <v>101170</v>
      </c>
      <c r="N10" s="73"/>
      <c r="O10" s="73"/>
      <c r="P10" s="74">
        <v>101170</v>
      </c>
      <c r="Q10" s="40">
        <f t="shared" si="7"/>
        <v>24.088095238095239</v>
      </c>
      <c r="R10" s="41"/>
      <c r="S10" s="41"/>
      <c r="T10" s="42">
        <f t="shared" si="1"/>
        <v>24.088095238095239</v>
      </c>
      <c r="U10" s="40">
        <f t="shared" si="3"/>
        <v>10.370879120879122</v>
      </c>
      <c r="V10" s="41"/>
      <c r="W10" s="41"/>
      <c r="X10" s="42">
        <f t="shared" si="3"/>
        <v>10.370879120879122</v>
      </c>
    </row>
    <row r="11" spans="1:24" s="37" customFormat="1" ht="120" customHeight="1" x14ac:dyDescent="0.3">
      <c r="A11" s="43" t="s">
        <v>62</v>
      </c>
      <c r="B11" s="148" t="s">
        <v>136</v>
      </c>
      <c r="C11" s="183" t="s">
        <v>175</v>
      </c>
      <c r="D11" s="253" t="s">
        <v>3</v>
      </c>
      <c r="E11" s="44">
        <f t="shared" si="8"/>
        <v>22796000</v>
      </c>
      <c r="F11" s="41">
        <v>22796000</v>
      </c>
      <c r="G11" s="41"/>
      <c r="H11" s="42"/>
      <c r="I11" s="44">
        <f t="shared" si="9"/>
        <v>42480000</v>
      </c>
      <c r="J11" s="41">
        <v>42480000</v>
      </c>
      <c r="K11" s="41"/>
      <c r="L11" s="42"/>
      <c r="M11" s="44">
        <f t="shared" si="10"/>
        <v>15164000</v>
      </c>
      <c r="N11" s="41">
        <v>15164000</v>
      </c>
      <c r="O11" s="41"/>
      <c r="P11" s="42"/>
      <c r="Q11" s="40">
        <f t="shared" si="7"/>
        <v>66.520442182839091</v>
      </c>
      <c r="R11" s="41">
        <f t="shared" si="1"/>
        <v>66.520442182839091</v>
      </c>
      <c r="S11" s="41"/>
      <c r="T11" s="42"/>
      <c r="U11" s="40">
        <f t="shared" si="3"/>
        <v>35.696798493408657</v>
      </c>
      <c r="V11" s="41">
        <f t="shared" si="3"/>
        <v>35.696798493408657</v>
      </c>
      <c r="W11" s="41"/>
      <c r="X11" s="42"/>
    </row>
    <row r="12" spans="1:24" s="37" customFormat="1" ht="139.5" customHeight="1" x14ac:dyDescent="0.3">
      <c r="A12" s="43" t="s">
        <v>63</v>
      </c>
      <c r="B12" s="148" t="s">
        <v>137</v>
      </c>
      <c r="C12" s="183" t="s">
        <v>176</v>
      </c>
      <c r="D12" s="253" t="s">
        <v>3</v>
      </c>
      <c r="E12" s="44">
        <f t="shared" si="8"/>
        <v>400000</v>
      </c>
      <c r="F12" s="95">
        <v>400000</v>
      </c>
      <c r="G12" s="88"/>
      <c r="H12" s="185"/>
      <c r="I12" s="44">
        <f t="shared" si="9"/>
        <v>604800</v>
      </c>
      <c r="J12" s="41">
        <v>604800</v>
      </c>
      <c r="K12" s="73"/>
      <c r="L12" s="74"/>
      <c r="M12" s="44">
        <f t="shared" si="10"/>
        <v>82740</v>
      </c>
      <c r="N12" s="88">
        <v>82740</v>
      </c>
      <c r="O12" s="88"/>
      <c r="P12" s="185"/>
      <c r="Q12" s="40">
        <f t="shared" si="7"/>
        <v>20.685000000000002</v>
      </c>
      <c r="R12" s="41">
        <f t="shared" si="1"/>
        <v>20.685000000000002</v>
      </c>
      <c r="S12" s="41"/>
      <c r="T12" s="42"/>
      <c r="U12" s="40">
        <f t="shared" si="3"/>
        <v>13.680555555555557</v>
      </c>
      <c r="V12" s="41">
        <f t="shared" si="3"/>
        <v>13.680555555555557</v>
      </c>
      <c r="W12" s="41"/>
      <c r="X12" s="42"/>
    </row>
    <row r="13" spans="1:24" s="37" customFormat="1" ht="132.75" customHeight="1" x14ac:dyDescent="0.3">
      <c r="A13" s="43" t="s">
        <v>64</v>
      </c>
      <c r="B13" s="148" t="s">
        <v>138</v>
      </c>
      <c r="C13" s="183" t="s">
        <v>177</v>
      </c>
      <c r="D13" s="253" t="s">
        <v>3</v>
      </c>
      <c r="E13" s="44">
        <f t="shared" si="8"/>
        <v>102510479</v>
      </c>
      <c r="F13" s="41">
        <v>102510479</v>
      </c>
      <c r="G13" s="41"/>
      <c r="H13" s="42"/>
      <c r="I13" s="44">
        <f t="shared" si="9"/>
        <v>193060000</v>
      </c>
      <c r="J13" s="78">
        <v>193060000</v>
      </c>
      <c r="K13" s="78"/>
      <c r="L13" s="79"/>
      <c r="M13" s="44">
        <f t="shared" si="10"/>
        <v>54899096.439999998</v>
      </c>
      <c r="N13" s="41">
        <v>54899096.439999998</v>
      </c>
      <c r="O13" s="41"/>
      <c r="P13" s="42"/>
      <c r="Q13" s="40">
        <f t="shared" si="7"/>
        <v>53.554618977051113</v>
      </c>
      <c r="R13" s="41">
        <f t="shared" si="1"/>
        <v>53.554618977051113</v>
      </c>
      <c r="S13" s="41"/>
      <c r="T13" s="42"/>
      <c r="U13" s="40">
        <f t="shared" si="3"/>
        <v>28.436287392520459</v>
      </c>
      <c r="V13" s="41">
        <f t="shared" si="3"/>
        <v>28.436287392520459</v>
      </c>
      <c r="W13" s="41"/>
      <c r="X13" s="42"/>
    </row>
    <row r="14" spans="1:24" s="38" customFormat="1" ht="78" customHeight="1" x14ac:dyDescent="0.3">
      <c r="A14" s="43" t="s">
        <v>65</v>
      </c>
      <c r="B14" s="148" t="s">
        <v>139</v>
      </c>
      <c r="C14" s="183" t="s">
        <v>178</v>
      </c>
      <c r="D14" s="253" t="s">
        <v>3</v>
      </c>
      <c r="E14" s="44">
        <f t="shared" si="8"/>
        <v>44921600</v>
      </c>
      <c r="F14" s="41">
        <v>44921600</v>
      </c>
      <c r="G14" s="41"/>
      <c r="H14" s="42"/>
      <c r="I14" s="44">
        <f t="shared" si="9"/>
        <v>89976000</v>
      </c>
      <c r="J14" s="41">
        <v>89976000</v>
      </c>
      <c r="K14" s="41"/>
      <c r="L14" s="42"/>
      <c r="M14" s="44">
        <f t="shared" si="10"/>
        <v>24492428.309999999</v>
      </c>
      <c r="N14" s="41">
        <v>24492428.309999999</v>
      </c>
      <c r="O14" s="41"/>
      <c r="P14" s="42"/>
      <c r="Q14" s="40">
        <f t="shared" si="7"/>
        <v>54.52260896762359</v>
      </c>
      <c r="R14" s="41">
        <f t="shared" si="1"/>
        <v>54.52260896762359</v>
      </c>
      <c r="S14" s="41"/>
      <c r="T14" s="42"/>
      <c r="U14" s="40">
        <f t="shared" si="3"/>
        <v>27.22106818484929</v>
      </c>
      <c r="V14" s="41">
        <f t="shared" si="3"/>
        <v>27.22106818484929</v>
      </c>
      <c r="W14" s="41"/>
      <c r="X14" s="42"/>
    </row>
    <row r="15" spans="1:24" s="38" customFormat="1" ht="59.25" customHeight="1" x14ac:dyDescent="0.3">
      <c r="A15" s="43" t="s">
        <v>66</v>
      </c>
      <c r="B15" s="148" t="s">
        <v>140</v>
      </c>
      <c r="C15" s="183" t="s">
        <v>97</v>
      </c>
      <c r="D15" s="253" t="s">
        <v>3</v>
      </c>
      <c r="E15" s="44">
        <f t="shared" si="8"/>
        <v>517855400</v>
      </c>
      <c r="F15" s="78">
        <v>517855400</v>
      </c>
      <c r="G15" s="78"/>
      <c r="H15" s="79"/>
      <c r="I15" s="44">
        <f t="shared" si="9"/>
        <v>978659700</v>
      </c>
      <c r="J15" s="186">
        <v>978659700</v>
      </c>
      <c r="K15" s="78"/>
      <c r="L15" s="79"/>
      <c r="M15" s="44">
        <f t="shared" si="10"/>
        <v>225153351.87</v>
      </c>
      <c r="N15" s="186">
        <v>225153351.87</v>
      </c>
      <c r="O15" s="78"/>
      <c r="P15" s="79"/>
      <c r="Q15" s="40">
        <f t="shared" si="7"/>
        <v>43.478034963041807</v>
      </c>
      <c r="R15" s="41">
        <f t="shared" si="1"/>
        <v>43.478034963041807</v>
      </c>
      <c r="S15" s="41"/>
      <c r="T15" s="42"/>
      <c r="U15" s="40">
        <f t="shared" si="3"/>
        <v>23.006296455243842</v>
      </c>
      <c r="V15" s="41">
        <f t="shared" si="3"/>
        <v>23.006296455243842</v>
      </c>
      <c r="W15" s="41"/>
      <c r="X15" s="42"/>
    </row>
    <row r="16" spans="1:24" s="38" customFormat="1" ht="60.75" customHeight="1" x14ac:dyDescent="0.3">
      <c r="A16" s="43" t="s">
        <v>113</v>
      </c>
      <c r="B16" s="148" t="s">
        <v>141</v>
      </c>
      <c r="C16" s="183" t="s">
        <v>110</v>
      </c>
      <c r="D16" s="253" t="s">
        <v>3</v>
      </c>
      <c r="E16" s="44">
        <f t="shared" si="8"/>
        <v>118137580</v>
      </c>
      <c r="F16" s="41">
        <v>118137580</v>
      </c>
      <c r="G16" s="41"/>
      <c r="H16" s="42"/>
      <c r="I16" s="44">
        <f t="shared" si="9"/>
        <v>192462700</v>
      </c>
      <c r="J16" s="187">
        <v>192462700</v>
      </c>
      <c r="K16" s="41"/>
      <c r="L16" s="42"/>
      <c r="M16" s="44">
        <f t="shared" si="10"/>
        <v>92292320.519999996</v>
      </c>
      <c r="N16" s="187">
        <v>92292320.519999996</v>
      </c>
      <c r="O16" s="41"/>
      <c r="P16" s="42"/>
      <c r="Q16" s="40">
        <f t="shared" si="7"/>
        <v>78.122745124794321</v>
      </c>
      <c r="R16" s="41">
        <f t="shared" si="1"/>
        <v>78.122745124794321</v>
      </c>
      <c r="S16" s="41"/>
      <c r="T16" s="42"/>
      <c r="U16" s="40">
        <f t="shared" si="3"/>
        <v>47.953354348660802</v>
      </c>
      <c r="V16" s="41">
        <f t="shared" si="3"/>
        <v>47.953354348660802</v>
      </c>
      <c r="W16" s="41"/>
      <c r="X16" s="42"/>
    </row>
    <row r="17" spans="1:24" s="38" customFormat="1" ht="100.5" customHeight="1" x14ac:dyDescent="0.3">
      <c r="A17" s="43" t="s">
        <v>67</v>
      </c>
      <c r="B17" s="148" t="s">
        <v>142</v>
      </c>
      <c r="C17" s="183" t="s">
        <v>179</v>
      </c>
      <c r="D17" s="253" t="s">
        <v>3</v>
      </c>
      <c r="E17" s="44">
        <f t="shared" si="8"/>
        <v>1273807342</v>
      </c>
      <c r="F17" s="41">
        <v>1273807342</v>
      </c>
      <c r="G17" s="41"/>
      <c r="H17" s="42"/>
      <c r="I17" s="44">
        <f t="shared" si="9"/>
        <v>1978693500</v>
      </c>
      <c r="J17" s="187">
        <v>1978693500</v>
      </c>
      <c r="K17" s="41"/>
      <c r="L17" s="42"/>
      <c r="M17" s="44">
        <f t="shared" si="10"/>
        <v>489458290.57999998</v>
      </c>
      <c r="N17" s="187">
        <v>489458290.57999998</v>
      </c>
      <c r="O17" s="41"/>
      <c r="P17" s="42"/>
      <c r="Q17" s="40">
        <f t="shared" si="7"/>
        <v>38.424828813712395</v>
      </c>
      <c r="R17" s="41">
        <f t="shared" si="1"/>
        <v>38.424828813712395</v>
      </c>
      <c r="S17" s="41"/>
      <c r="T17" s="42"/>
      <c r="U17" s="40">
        <f t="shared" si="3"/>
        <v>24.736437986984846</v>
      </c>
      <c r="V17" s="41">
        <f t="shared" si="3"/>
        <v>24.736437986984846</v>
      </c>
      <c r="W17" s="41"/>
      <c r="X17" s="42"/>
    </row>
    <row r="18" spans="1:24" s="38" customFormat="1" ht="84" customHeight="1" x14ac:dyDescent="0.3">
      <c r="A18" s="43" t="s">
        <v>114</v>
      </c>
      <c r="B18" s="148" t="s">
        <v>143</v>
      </c>
      <c r="C18" s="183" t="s">
        <v>180</v>
      </c>
      <c r="D18" s="253" t="s">
        <v>3</v>
      </c>
      <c r="E18" s="44">
        <f t="shared" si="8"/>
        <v>14608000</v>
      </c>
      <c r="F18" s="41">
        <v>14608000</v>
      </c>
      <c r="G18" s="41"/>
      <c r="H18" s="42"/>
      <c r="I18" s="44">
        <f t="shared" si="9"/>
        <v>22972800</v>
      </c>
      <c r="J18" s="187">
        <v>22972800</v>
      </c>
      <c r="K18" s="41"/>
      <c r="L18" s="42"/>
      <c r="M18" s="44">
        <f t="shared" si="10"/>
        <v>5345800.24</v>
      </c>
      <c r="N18" s="187">
        <v>5345800.24</v>
      </c>
      <c r="O18" s="41"/>
      <c r="P18" s="42"/>
      <c r="Q18" s="40">
        <f t="shared" si="7"/>
        <v>36.595018072289157</v>
      </c>
      <c r="R18" s="41">
        <f t="shared" si="1"/>
        <v>36.595018072289157</v>
      </c>
      <c r="S18" s="41"/>
      <c r="T18" s="42"/>
      <c r="U18" s="40">
        <f t="shared" si="3"/>
        <v>23.27012919626689</v>
      </c>
      <c r="V18" s="41">
        <f t="shared" si="3"/>
        <v>23.27012919626689</v>
      </c>
      <c r="W18" s="41"/>
      <c r="X18" s="42"/>
    </row>
    <row r="19" spans="1:24" s="38" customFormat="1" ht="59.25" customHeight="1" x14ac:dyDescent="0.3">
      <c r="A19" s="43" t="s">
        <v>109</v>
      </c>
      <c r="B19" s="148" t="s">
        <v>144</v>
      </c>
      <c r="C19" s="183" t="s">
        <v>181</v>
      </c>
      <c r="D19" s="253" t="s">
        <v>3</v>
      </c>
      <c r="E19" s="44">
        <f t="shared" si="8"/>
        <v>2538000</v>
      </c>
      <c r="F19" s="41">
        <v>2538000</v>
      </c>
      <c r="G19" s="73"/>
      <c r="H19" s="74"/>
      <c r="I19" s="44">
        <f t="shared" si="9"/>
        <v>2998000</v>
      </c>
      <c r="J19" s="41">
        <v>2998000</v>
      </c>
      <c r="K19" s="73"/>
      <c r="L19" s="74"/>
      <c r="M19" s="44">
        <f t="shared" si="10"/>
        <v>1498000</v>
      </c>
      <c r="N19" s="73">
        <v>1498000</v>
      </c>
      <c r="O19" s="73"/>
      <c r="P19" s="74"/>
      <c r="Q19" s="40">
        <f t="shared" si="7"/>
        <v>59.022852639873911</v>
      </c>
      <c r="R19" s="41">
        <f t="shared" si="1"/>
        <v>59.022852639873911</v>
      </c>
      <c r="S19" s="41"/>
      <c r="T19" s="42"/>
      <c r="U19" s="40">
        <f t="shared" si="3"/>
        <v>49.966644429619741</v>
      </c>
      <c r="V19" s="41">
        <f t="shared" si="3"/>
        <v>49.966644429619741</v>
      </c>
      <c r="W19" s="41"/>
      <c r="X19" s="42"/>
    </row>
    <row r="20" spans="1:24" s="248" customFormat="1" ht="25.5" customHeight="1" thickBot="1" x14ac:dyDescent="0.3">
      <c r="A20" s="85" t="s">
        <v>93</v>
      </c>
      <c r="B20" s="85" t="s">
        <v>145</v>
      </c>
      <c r="C20" s="247" t="s">
        <v>60</v>
      </c>
      <c r="D20" s="93" t="s">
        <v>3</v>
      </c>
      <c r="E20" s="90">
        <f t="shared" si="8"/>
        <v>2008393</v>
      </c>
      <c r="F20" s="88"/>
      <c r="G20" s="88"/>
      <c r="H20" s="185">
        <v>2008393</v>
      </c>
      <c r="I20" s="90">
        <f t="shared" si="9"/>
        <v>4411900</v>
      </c>
      <c r="J20" s="88"/>
      <c r="K20" s="88"/>
      <c r="L20" s="185">
        <v>4411900</v>
      </c>
      <c r="M20" s="90">
        <f t="shared" si="10"/>
        <v>617285.06999999995</v>
      </c>
      <c r="N20" s="88"/>
      <c r="O20" s="88"/>
      <c r="P20" s="185">
        <v>617285.06999999995</v>
      </c>
      <c r="Q20" s="94">
        <f t="shared" si="7"/>
        <v>30.735272927161166</v>
      </c>
      <c r="R20" s="95"/>
      <c r="S20" s="95"/>
      <c r="T20" s="96">
        <f t="shared" si="1"/>
        <v>30.735272927161166</v>
      </c>
      <c r="U20" s="94">
        <f t="shared" si="3"/>
        <v>13.99136585144722</v>
      </c>
      <c r="V20" s="95"/>
      <c r="W20" s="95"/>
      <c r="X20" s="96">
        <f t="shared" si="3"/>
        <v>13.99136585144722</v>
      </c>
    </row>
    <row r="21" spans="1:24" s="107" customFormat="1" ht="39" x14ac:dyDescent="0.35">
      <c r="A21" s="108" t="s">
        <v>42</v>
      </c>
      <c r="B21" s="204"/>
      <c r="C21" s="190" t="s">
        <v>102</v>
      </c>
      <c r="D21" s="137" t="s">
        <v>73</v>
      </c>
      <c r="E21" s="109">
        <f t="shared" ref="E21:P21" si="11">E22+E24+E31+E38</f>
        <v>85641202</v>
      </c>
      <c r="F21" s="110">
        <f t="shared" si="11"/>
        <v>67197769</v>
      </c>
      <c r="G21" s="110">
        <f t="shared" si="11"/>
        <v>0</v>
      </c>
      <c r="H21" s="111">
        <f t="shared" si="11"/>
        <v>18443433</v>
      </c>
      <c r="I21" s="109">
        <f t="shared" si="11"/>
        <v>241971823</v>
      </c>
      <c r="J21" s="110">
        <f t="shared" si="11"/>
        <v>172551600</v>
      </c>
      <c r="K21" s="110">
        <f t="shared" si="11"/>
        <v>0</v>
      </c>
      <c r="L21" s="112">
        <f t="shared" si="11"/>
        <v>69420223</v>
      </c>
      <c r="M21" s="109">
        <f t="shared" si="11"/>
        <v>21690916.780000001</v>
      </c>
      <c r="N21" s="110">
        <f t="shared" si="11"/>
        <v>15792411.24</v>
      </c>
      <c r="O21" s="110">
        <f t="shared" si="11"/>
        <v>0</v>
      </c>
      <c r="P21" s="112">
        <f t="shared" si="11"/>
        <v>5898505.5399999991</v>
      </c>
      <c r="Q21" s="141">
        <f t="shared" si="7"/>
        <v>25.327665041413127</v>
      </c>
      <c r="R21" s="135">
        <f t="shared" ref="R21" si="12">N21/F21*100</f>
        <v>23.501392196517713</v>
      </c>
      <c r="S21" s="135"/>
      <c r="T21" s="142">
        <f t="shared" si="1"/>
        <v>31.981603099596473</v>
      </c>
      <c r="U21" s="141">
        <f t="shared" si="3"/>
        <v>8.9642324924749612</v>
      </c>
      <c r="V21" s="135">
        <f t="shared" si="3"/>
        <v>9.152283282218189</v>
      </c>
      <c r="W21" s="135"/>
      <c r="X21" s="136">
        <f t="shared" si="3"/>
        <v>8.4968115703114346</v>
      </c>
    </row>
    <row r="22" spans="1:24" s="38" customFormat="1" ht="42.75" customHeight="1" x14ac:dyDescent="0.3">
      <c r="A22" s="207" t="s">
        <v>193</v>
      </c>
      <c r="B22" s="208"/>
      <c r="C22" s="206" t="s">
        <v>172</v>
      </c>
      <c r="D22" s="255" t="s">
        <v>73</v>
      </c>
      <c r="E22" s="209">
        <f>E23</f>
        <v>74664188</v>
      </c>
      <c r="F22" s="210">
        <f t="shared" ref="F22:P22" si="13">F23</f>
        <v>67197769</v>
      </c>
      <c r="G22" s="210">
        <f t="shared" si="13"/>
        <v>0</v>
      </c>
      <c r="H22" s="252">
        <f t="shared" si="13"/>
        <v>7466419</v>
      </c>
      <c r="I22" s="209">
        <f t="shared" si="13"/>
        <v>191894200</v>
      </c>
      <c r="J22" s="210">
        <f t="shared" si="13"/>
        <v>172551600</v>
      </c>
      <c r="K22" s="210">
        <f t="shared" si="13"/>
        <v>0</v>
      </c>
      <c r="L22" s="211">
        <f t="shared" si="13"/>
        <v>19342600</v>
      </c>
      <c r="M22" s="209">
        <f t="shared" si="13"/>
        <v>17547123.600000001</v>
      </c>
      <c r="N22" s="210">
        <f t="shared" si="13"/>
        <v>15792411.24</v>
      </c>
      <c r="O22" s="210">
        <f t="shared" si="13"/>
        <v>0</v>
      </c>
      <c r="P22" s="211">
        <f t="shared" si="13"/>
        <v>1754712.36</v>
      </c>
      <c r="Q22" s="200">
        <f t="shared" ref="Q22:Q33" si="14">M22/E22*100</f>
        <v>23.501392126570774</v>
      </c>
      <c r="R22" s="199">
        <f t="shared" ref="R22:R23" si="15">N22/F22*100</f>
        <v>23.501392196517713</v>
      </c>
      <c r="S22" s="199"/>
      <c r="T22" s="201">
        <f t="shared" ref="T22:T33" si="16">P22/H22*100</f>
        <v>23.501391497048317</v>
      </c>
      <c r="U22" s="200">
        <f t="shared" si="3"/>
        <v>9.1441656913028115</v>
      </c>
      <c r="V22" s="199">
        <f t="shared" si="3"/>
        <v>9.152283282218189</v>
      </c>
      <c r="W22" s="199"/>
      <c r="X22" s="145">
        <f t="shared" si="3"/>
        <v>9.0717502300621433</v>
      </c>
    </row>
    <row r="23" spans="1:24" s="351" customFormat="1" ht="40.5" customHeight="1" x14ac:dyDescent="0.3">
      <c r="A23" s="337"/>
      <c r="B23" s="338" t="s">
        <v>163</v>
      </c>
      <c r="C23" s="339" t="s">
        <v>165</v>
      </c>
      <c r="D23" s="340"/>
      <c r="E23" s="341">
        <f>SUM(F23:H23)</f>
        <v>74664188</v>
      </c>
      <c r="F23" s="342">
        <v>67197769</v>
      </c>
      <c r="G23" s="342"/>
      <c r="H23" s="343">
        <v>7466419</v>
      </c>
      <c r="I23" s="344">
        <f>SUM(J23:L23)</f>
        <v>191894200</v>
      </c>
      <c r="J23" s="345">
        <v>172551600</v>
      </c>
      <c r="K23" s="345"/>
      <c r="L23" s="346">
        <v>19342600</v>
      </c>
      <c r="M23" s="344">
        <f>N23+P23</f>
        <v>17547123.600000001</v>
      </c>
      <c r="N23" s="345">
        <v>15792411.24</v>
      </c>
      <c r="O23" s="345"/>
      <c r="P23" s="346">
        <v>1754712.36</v>
      </c>
      <c r="Q23" s="347">
        <f t="shared" si="14"/>
        <v>23.501392126570774</v>
      </c>
      <c r="R23" s="348">
        <f t="shared" si="15"/>
        <v>23.501392196517713</v>
      </c>
      <c r="S23" s="348"/>
      <c r="T23" s="349">
        <f t="shared" si="16"/>
        <v>23.501391497048317</v>
      </c>
      <c r="U23" s="347">
        <f t="shared" ref="U23" si="17">M23/I23*100</f>
        <v>9.1441656913028115</v>
      </c>
      <c r="V23" s="348">
        <f t="shared" ref="V23" si="18">N23/J23*100</f>
        <v>9.152283282218189</v>
      </c>
      <c r="W23" s="348"/>
      <c r="X23" s="350">
        <f t="shared" ref="X23" si="19">P23/L23*100</f>
        <v>9.0717502300621433</v>
      </c>
    </row>
    <row r="24" spans="1:24" s="364" customFormat="1" ht="39" customHeight="1" x14ac:dyDescent="0.3">
      <c r="A24" s="352"/>
      <c r="B24" s="353" t="s">
        <v>166</v>
      </c>
      <c r="C24" s="354" t="s">
        <v>167</v>
      </c>
      <c r="D24" s="355" t="s">
        <v>73</v>
      </c>
      <c r="E24" s="356">
        <f>E27+E28+E29+E30+E26+E25</f>
        <v>2432267</v>
      </c>
      <c r="F24" s="357"/>
      <c r="G24" s="357"/>
      <c r="H24" s="358">
        <f>H27+H28+H29+H30+H26+H25</f>
        <v>2432267</v>
      </c>
      <c r="I24" s="356">
        <f>I27+I28+I29+I30+I26+I25</f>
        <v>37488203</v>
      </c>
      <c r="J24" s="357"/>
      <c r="K24" s="357"/>
      <c r="L24" s="359">
        <f>L27+L28+L29+L30+L26+L25</f>
        <v>37488203</v>
      </c>
      <c r="M24" s="356">
        <f>M27+M28+M29+M30+M26+M25</f>
        <v>1368312.4</v>
      </c>
      <c r="N24" s="357"/>
      <c r="O24" s="357"/>
      <c r="P24" s="359">
        <f>P27+P28+P29+P30+P26+P25</f>
        <v>1368312.4</v>
      </c>
      <c r="Q24" s="360">
        <f t="shared" si="14"/>
        <v>56.256669189690115</v>
      </c>
      <c r="R24" s="361"/>
      <c r="S24" s="361"/>
      <c r="T24" s="362">
        <f t="shared" si="16"/>
        <v>56.256669189690115</v>
      </c>
      <c r="U24" s="360">
        <f t="shared" ref="U24:U42" si="20">M24/I24*100</f>
        <v>3.6499813021178955</v>
      </c>
      <c r="V24" s="361"/>
      <c r="W24" s="361"/>
      <c r="X24" s="363">
        <f t="shared" ref="X24:X42" si="21">P24/L24*100</f>
        <v>3.6499813021178955</v>
      </c>
    </row>
    <row r="25" spans="1:24" s="351" customFormat="1" ht="78.75" customHeight="1" x14ac:dyDescent="0.3">
      <c r="A25" s="337"/>
      <c r="B25" s="338"/>
      <c r="C25" s="339" t="s">
        <v>171</v>
      </c>
      <c r="D25" s="340"/>
      <c r="E25" s="341">
        <f>SUM(F25:H25)</f>
        <v>0</v>
      </c>
      <c r="F25" s="342"/>
      <c r="G25" s="342"/>
      <c r="H25" s="343">
        <v>0</v>
      </c>
      <c r="I25" s="344">
        <f>SUM(J25:L25)</f>
        <v>34545814</v>
      </c>
      <c r="J25" s="345"/>
      <c r="K25" s="345"/>
      <c r="L25" s="346">
        <v>34545814</v>
      </c>
      <c r="M25" s="344">
        <f>N25+P25</f>
        <v>0</v>
      </c>
      <c r="N25" s="345"/>
      <c r="O25" s="345"/>
      <c r="P25" s="346">
        <v>0</v>
      </c>
      <c r="Q25" s="347">
        <v>0</v>
      </c>
      <c r="R25" s="348"/>
      <c r="S25" s="348"/>
      <c r="T25" s="349">
        <v>0</v>
      </c>
      <c r="U25" s="347">
        <f>M25/I25*100</f>
        <v>0</v>
      </c>
      <c r="V25" s="348"/>
      <c r="W25" s="348"/>
      <c r="X25" s="350">
        <f>P25/L25*100</f>
        <v>0</v>
      </c>
    </row>
    <row r="26" spans="1:24" s="351" customFormat="1" ht="61.5" customHeight="1" x14ac:dyDescent="0.3">
      <c r="A26" s="337"/>
      <c r="B26" s="338"/>
      <c r="C26" s="339" t="s">
        <v>170</v>
      </c>
      <c r="D26" s="340"/>
      <c r="E26" s="341">
        <f>SUM(F26:H26)</f>
        <v>378047</v>
      </c>
      <c r="F26" s="342"/>
      <c r="G26" s="342"/>
      <c r="H26" s="343">
        <v>378047</v>
      </c>
      <c r="I26" s="344">
        <f>SUM(J26:L26)</f>
        <v>888169</v>
      </c>
      <c r="J26" s="345"/>
      <c r="K26" s="345"/>
      <c r="L26" s="346">
        <v>888169</v>
      </c>
      <c r="M26" s="344">
        <f>N26+P26</f>
        <v>0</v>
      </c>
      <c r="N26" s="345"/>
      <c r="O26" s="345"/>
      <c r="P26" s="346">
        <v>0</v>
      </c>
      <c r="Q26" s="347">
        <v>0</v>
      </c>
      <c r="R26" s="348"/>
      <c r="S26" s="348"/>
      <c r="T26" s="349">
        <v>0</v>
      </c>
      <c r="U26" s="347">
        <f>M26/I26*100</f>
        <v>0</v>
      </c>
      <c r="V26" s="348"/>
      <c r="W26" s="348"/>
      <c r="X26" s="350">
        <f>P26/L26*100</f>
        <v>0</v>
      </c>
    </row>
    <row r="27" spans="1:24" s="351" customFormat="1" ht="61.5" customHeight="1" x14ac:dyDescent="0.3">
      <c r="A27" s="337"/>
      <c r="B27" s="338"/>
      <c r="C27" s="339" t="s">
        <v>168</v>
      </c>
      <c r="D27" s="340"/>
      <c r="E27" s="341">
        <f t="shared" ref="E27:E42" si="22">SUM(F27:H27)</f>
        <v>459848</v>
      </c>
      <c r="F27" s="342"/>
      <c r="G27" s="342"/>
      <c r="H27" s="343">
        <v>459848</v>
      </c>
      <c r="I27" s="344">
        <f t="shared" ref="I27:I37" si="23">SUM(J27:L27)</f>
        <v>459848</v>
      </c>
      <c r="J27" s="345"/>
      <c r="K27" s="345"/>
      <c r="L27" s="346">
        <v>459848</v>
      </c>
      <c r="M27" s="344">
        <f t="shared" ref="M27:M37" si="24">N27+P27</f>
        <v>459848</v>
      </c>
      <c r="N27" s="345"/>
      <c r="O27" s="345"/>
      <c r="P27" s="346">
        <v>459848</v>
      </c>
      <c r="Q27" s="347">
        <f t="shared" si="14"/>
        <v>100</v>
      </c>
      <c r="R27" s="348"/>
      <c r="S27" s="348"/>
      <c r="T27" s="349">
        <f t="shared" si="16"/>
        <v>100</v>
      </c>
      <c r="U27" s="347">
        <f t="shared" si="20"/>
        <v>100</v>
      </c>
      <c r="V27" s="348"/>
      <c r="W27" s="348"/>
      <c r="X27" s="350">
        <f t="shared" si="21"/>
        <v>100</v>
      </c>
    </row>
    <row r="28" spans="1:24" s="351" customFormat="1" ht="76.5" customHeight="1" x14ac:dyDescent="0.3">
      <c r="A28" s="337"/>
      <c r="B28" s="338"/>
      <c r="C28" s="339" t="s">
        <v>197</v>
      </c>
      <c r="D28" s="340"/>
      <c r="E28" s="341">
        <f t="shared" si="22"/>
        <v>444872</v>
      </c>
      <c r="F28" s="342"/>
      <c r="G28" s="342"/>
      <c r="H28" s="343">
        <v>444872</v>
      </c>
      <c r="I28" s="344">
        <f t="shared" si="23"/>
        <v>444872</v>
      </c>
      <c r="J28" s="345"/>
      <c r="K28" s="345"/>
      <c r="L28" s="346">
        <v>444872</v>
      </c>
      <c r="M28" s="344">
        <f t="shared" si="24"/>
        <v>444871.6</v>
      </c>
      <c r="N28" s="345"/>
      <c r="O28" s="345"/>
      <c r="P28" s="346">
        <v>444871.6</v>
      </c>
      <c r="Q28" s="347">
        <f t="shared" si="14"/>
        <v>99.999910086496783</v>
      </c>
      <c r="R28" s="348"/>
      <c r="S28" s="348"/>
      <c r="T28" s="349">
        <f t="shared" si="16"/>
        <v>99.999910086496783</v>
      </c>
      <c r="U28" s="347">
        <f t="shared" si="20"/>
        <v>99.999910086496783</v>
      </c>
      <c r="V28" s="348"/>
      <c r="W28" s="348"/>
      <c r="X28" s="350">
        <f t="shared" si="21"/>
        <v>99.999910086496783</v>
      </c>
    </row>
    <row r="29" spans="1:24" s="351" customFormat="1" ht="75" customHeight="1" x14ac:dyDescent="0.3">
      <c r="A29" s="337"/>
      <c r="B29" s="338"/>
      <c r="C29" s="339" t="s">
        <v>198</v>
      </c>
      <c r="D29" s="340"/>
      <c r="E29" s="341">
        <f t="shared" si="22"/>
        <v>463593</v>
      </c>
      <c r="F29" s="342"/>
      <c r="G29" s="342"/>
      <c r="H29" s="343">
        <v>463593</v>
      </c>
      <c r="I29" s="344">
        <f t="shared" si="23"/>
        <v>463593</v>
      </c>
      <c r="J29" s="345"/>
      <c r="K29" s="345"/>
      <c r="L29" s="346">
        <v>463593</v>
      </c>
      <c r="M29" s="344">
        <f t="shared" si="24"/>
        <v>463592.8</v>
      </c>
      <c r="N29" s="345"/>
      <c r="O29" s="345"/>
      <c r="P29" s="346">
        <v>463592.8</v>
      </c>
      <c r="Q29" s="347">
        <f t="shared" si="14"/>
        <v>99.999956858710121</v>
      </c>
      <c r="R29" s="348"/>
      <c r="S29" s="348"/>
      <c r="T29" s="349">
        <f t="shared" si="16"/>
        <v>99.999956858710121</v>
      </c>
      <c r="U29" s="347">
        <f t="shared" si="20"/>
        <v>99.999956858710121</v>
      </c>
      <c r="V29" s="348"/>
      <c r="W29" s="348"/>
      <c r="X29" s="350">
        <f t="shared" si="21"/>
        <v>99.999956858710121</v>
      </c>
    </row>
    <row r="30" spans="1:24" s="351" customFormat="1" ht="75" customHeight="1" x14ac:dyDescent="0.3">
      <c r="A30" s="337"/>
      <c r="B30" s="338"/>
      <c r="C30" s="339" t="s">
        <v>169</v>
      </c>
      <c r="D30" s="340"/>
      <c r="E30" s="341">
        <f t="shared" si="22"/>
        <v>685907</v>
      </c>
      <c r="F30" s="342"/>
      <c r="G30" s="342"/>
      <c r="H30" s="343">
        <v>685907</v>
      </c>
      <c r="I30" s="344">
        <f t="shared" si="23"/>
        <v>685907</v>
      </c>
      <c r="J30" s="345"/>
      <c r="K30" s="345"/>
      <c r="L30" s="346">
        <v>685907</v>
      </c>
      <c r="M30" s="344">
        <f t="shared" si="24"/>
        <v>0</v>
      </c>
      <c r="N30" s="345"/>
      <c r="O30" s="345"/>
      <c r="P30" s="346">
        <v>0</v>
      </c>
      <c r="Q30" s="347">
        <v>0</v>
      </c>
      <c r="R30" s="348"/>
      <c r="S30" s="348"/>
      <c r="T30" s="349">
        <v>0</v>
      </c>
      <c r="U30" s="347">
        <f t="shared" si="20"/>
        <v>0</v>
      </c>
      <c r="V30" s="348"/>
      <c r="W30" s="348"/>
      <c r="X30" s="350">
        <f t="shared" si="21"/>
        <v>0</v>
      </c>
    </row>
    <row r="31" spans="1:24" s="377" customFormat="1" ht="24" customHeight="1" x14ac:dyDescent="0.35">
      <c r="A31" s="365" t="s">
        <v>194</v>
      </c>
      <c r="B31" s="366" t="s">
        <v>173</v>
      </c>
      <c r="C31" s="367" t="s">
        <v>60</v>
      </c>
      <c r="D31" s="368" t="s">
        <v>73</v>
      </c>
      <c r="E31" s="369">
        <f>E32+E33+E34+E35+E36+E37</f>
        <v>8064747</v>
      </c>
      <c r="F31" s="370"/>
      <c r="G31" s="370"/>
      <c r="H31" s="371">
        <f t="shared" ref="H31:P31" si="25">H32+H33+H34+H35+H36+H37</f>
        <v>8064747</v>
      </c>
      <c r="I31" s="369">
        <f t="shared" si="25"/>
        <v>8064747</v>
      </c>
      <c r="J31" s="370">
        <f t="shared" si="25"/>
        <v>0</v>
      </c>
      <c r="K31" s="370">
        <f t="shared" si="25"/>
        <v>0</v>
      </c>
      <c r="L31" s="372">
        <f t="shared" si="25"/>
        <v>8064747</v>
      </c>
      <c r="M31" s="369">
        <f t="shared" si="25"/>
        <v>2775480.78</v>
      </c>
      <c r="N31" s="370"/>
      <c r="O31" s="370"/>
      <c r="P31" s="372">
        <f t="shared" si="25"/>
        <v>2775480.78</v>
      </c>
      <c r="Q31" s="373">
        <f t="shared" si="14"/>
        <v>34.414976440054474</v>
      </c>
      <c r="R31" s="374"/>
      <c r="S31" s="374"/>
      <c r="T31" s="375">
        <f t="shared" si="16"/>
        <v>34.414976440054474</v>
      </c>
      <c r="U31" s="373">
        <f t="shared" si="20"/>
        <v>34.414976440054474</v>
      </c>
      <c r="V31" s="374"/>
      <c r="W31" s="374"/>
      <c r="X31" s="376">
        <f t="shared" si="21"/>
        <v>34.414976440054474</v>
      </c>
    </row>
    <row r="32" spans="1:24" s="351" customFormat="1" ht="86.25" customHeight="1" x14ac:dyDescent="0.3">
      <c r="A32" s="337"/>
      <c r="B32" s="338"/>
      <c r="C32" s="378" t="s">
        <v>187</v>
      </c>
      <c r="D32" s="340"/>
      <c r="E32" s="341">
        <f t="shared" si="22"/>
        <v>7423689</v>
      </c>
      <c r="F32" s="342"/>
      <c r="G32" s="342"/>
      <c r="H32" s="379">
        <v>7423689</v>
      </c>
      <c r="I32" s="344">
        <f t="shared" si="23"/>
        <v>7423689</v>
      </c>
      <c r="J32" s="345"/>
      <c r="K32" s="345"/>
      <c r="L32" s="380">
        <v>7423689</v>
      </c>
      <c r="M32" s="344">
        <f t="shared" si="24"/>
        <v>2775480.78</v>
      </c>
      <c r="N32" s="345"/>
      <c r="O32" s="345"/>
      <c r="P32" s="380">
        <v>2775480.78</v>
      </c>
      <c r="Q32" s="347">
        <f t="shared" si="14"/>
        <v>37.386813752569644</v>
      </c>
      <c r="R32" s="348"/>
      <c r="S32" s="348"/>
      <c r="T32" s="349">
        <f t="shared" si="16"/>
        <v>37.386813752569644</v>
      </c>
      <c r="U32" s="347">
        <f t="shared" si="20"/>
        <v>37.386813752569644</v>
      </c>
      <c r="V32" s="348"/>
      <c r="W32" s="348"/>
      <c r="X32" s="350">
        <f t="shared" si="21"/>
        <v>37.386813752569644</v>
      </c>
    </row>
    <row r="33" spans="1:24" s="351" customFormat="1" ht="84.75" customHeight="1" x14ac:dyDescent="0.3">
      <c r="A33" s="337"/>
      <c r="B33" s="338"/>
      <c r="C33" s="378" t="s">
        <v>188</v>
      </c>
      <c r="D33" s="340"/>
      <c r="E33" s="341">
        <f t="shared" si="22"/>
        <v>18477</v>
      </c>
      <c r="F33" s="342"/>
      <c r="G33" s="342"/>
      <c r="H33" s="379">
        <v>18477</v>
      </c>
      <c r="I33" s="344">
        <f t="shared" si="23"/>
        <v>18477</v>
      </c>
      <c r="J33" s="345"/>
      <c r="K33" s="345"/>
      <c r="L33" s="380">
        <v>18477</v>
      </c>
      <c r="M33" s="344">
        <f t="shared" si="24"/>
        <v>0</v>
      </c>
      <c r="N33" s="345"/>
      <c r="O33" s="345"/>
      <c r="P33" s="380">
        <v>0</v>
      </c>
      <c r="Q33" s="347">
        <f t="shared" si="14"/>
        <v>0</v>
      </c>
      <c r="R33" s="348"/>
      <c r="S33" s="348"/>
      <c r="T33" s="349">
        <f t="shared" si="16"/>
        <v>0</v>
      </c>
      <c r="U33" s="347">
        <f t="shared" si="20"/>
        <v>0</v>
      </c>
      <c r="V33" s="348"/>
      <c r="W33" s="348"/>
      <c r="X33" s="350">
        <f t="shared" si="21"/>
        <v>0</v>
      </c>
    </row>
    <row r="34" spans="1:24" s="351" customFormat="1" ht="84.75" customHeight="1" x14ac:dyDescent="0.3">
      <c r="A34" s="337"/>
      <c r="B34" s="338"/>
      <c r="C34" s="378" t="s">
        <v>189</v>
      </c>
      <c r="D34" s="340"/>
      <c r="E34" s="341">
        <f t="shared" si="22"/>
        <v>622581</v>
      </c>
      <c r="F34" s="342"/>
      <c r="G34" s="342"/>
      <c r="H34" s="379">
        <v>622581</v>
      </c>
      <c r="I34" s="344">
        <f t="shared" si="23"/>
        <v>622581</v>
      </c>
      <c r="J34" s="345"/>
      <c r="K34" s="345"/>
      <c r="L34" s="380">
        <v>622581</v>
      </c>
      <c r="M34" s="344">
        <f t="shared" si="24"/>
        <v>0</v>
      </c>
      <c r="N34" s="345"/>
      <c r="O34" s="345"/>
      <c r="P34" s="380">
        <v>0</v>
      </c>
      <c r="Q34" s="347">
        <v>0</v>
      </c>
      <c r="R34" s="348"/>
      <c r="S34" s="348"/>
      <c r="T34" s="349">
        <v>0</v>
      </c>
      <c r="U34" s="347">
        <f t="shared" si="20"/>
        <v>0</v>
      </c>
      <c r="V34" s="348"/>
      <c r="W34" s="348"/>
      <c r="X34" s="350">
        <f t="shared" si="21"/>
        <v>0</v>
      </c>
    </row>
    <row r="35" spans="1:24" s="351" customFormat="1" ht="77.25" hidden="1" customHeight="1" x14ac:dyDescent="0.3">
      <c r="A35" s="337"/>
      <c r="B35" s="338"/>
      <c r="C35" s="378" t="s">
        <v>190</v>
      </c>
      <c r="D35" s="340"/>
      <c r="E35" s="341">
        <f t="shared" si="22"/>
        <v>0</v>
      </c>
      <c r="F35" s="342"/>
      <c r="G35" s="342"/>
      <c r="H35" s="379">
        <v>0</v>
      </c>
      <c r="I35" s="344">
        <f t="shared" si="23"/>
        <v>0</v>
      </c>
      <c r="J35" s="345"/>
      <c r="K35" s="345"/>
      <c r="L35" s="380"/>
      <c r="M35" s="344">
        <f t="shared" si="24"/>
        <v>0</v>
      </c>
      <c r="N35" s="345"/>
      <c r="O35" s="345"/>
      <c r="P35" s="380">
        <v>0</v>
      </c>
      <c r="Q35" s="347">
        <v>0</v>
      </c>
      <c r="R35" s="348"/>
      <c r="S35" s="348"/>
      <c r="T35" s="349">
        <v>0</v>
      </c>
      <c r="U35" s="347" t="e">
        <f t="shared" si="20"/>
        <v>#DIV/0!</v>
      </c>
      <c r="V35" s="348"/>
      <c r="W35" s="348"/>
      <c r="X35" s="350" t="e">
        <f t="shared" si="21"/>
        <v>#DIV/0!</v>
      </c>
    </row>
    <row r="36" spans="1:24" s="351" customFormat="1" ht="77.25" hidden="1" customHeight="1" x14ac:dyDescent="0.3">
      <c r="A36" s="337"/>
      <c r="B36" s="338"/>
      <c r="C36" s="378" t="s">
        <v>190</v>
      </c>
      <c r="D36" s="340"/>
      <c r="E36" s="341">
        <f t="shared" si="22"/>
        <v>0</v>
      </c>
      <c r="F36" s="342"/>
      <c r="G36" s="342"/>
      <c r="H36" s="379">
        <v>0</v>
      </c>
      <c r="I36" s="344">
        <f t="shared" si="23"/>
        <v>0</v>
      </c>
      <c r="J36" s="345"/>
      <c r="K36" s="345"/>
      <c r="L36" s="380"/>
      <c r="M36" s="344">
        <f t="shared" si="24"/>
        <v>0</v>
      </c>
      <c r="N36" s="345"/>
      <c r="O36" s="345"/>
      <c r="P36" s="380">
        <v>0</v>
      </c>
      <c r="Q36" s="347">
        <v>0</v>
      </c>
      <c r="R36" s="348"/>
      <c r="S36" s="348"/>
      <c r="T36" s="349">
        <v>0</v>
      </c>
      <c r="U36" s="347" t="e">
        <f t="shared" si="20"/>
        <v>#DIV/0!</v>
      </c>
      <c r="V36" s="348"/>
      <c r="W36" s="348"/>
      <c r="X36" s="350" t="e">
        <f t="shared" si="21"/>
        <v>#DIV/0!</v>
      </c>
    </row>
    <row r="37" spans="1:24" s="351" customFormat="1" ht="63.75" hidden="1" customHeight="1" x14ac:dyDescent="0.3">
      <c r="A37" s="337"/>
      <c r="B37" s="338"/>
      <c r="C37" s="378" t="s">
        <v>191</v>
      </c>
      <c r="D37" s="340"/>
      <c r="E37" s="341">
        <f t="shared" si="22"/>
        <v>0</v>
      </c>
      <c r="F37" s="342"/>
      <c r="G37" s="342"/>
      <c r="H37" s="379">
        <v>0</v>
      </c>
      <c r="I37" s="344">
        <f t="shared" si="23"/>
        <v>0</v>
      </c>
      <c r="J37" s="345"/>
      <c r="K37" s="345"/>
      <c r="L37" s="380"/>
      <c r="M37" s="344">
        <f t="shared" si="24"/>
        <v>0</v>
      </c>
      <c r="N37" s="345"/>
      <c r="O37" s="345"/>
      <c r="P37" s="380">
        <v>0</v>
      </c>
      <c r="Q37" s="347">
        <v>0</v>
      </c>
      <c r="R37" s="348"/>
      <c r="S37" s="348"/>
      <c r="T37" s="349">
        <v>0</v>
      </c>
      <c r="U37" s="347" t="e">
        <f t="shared" si="20"/>
        <v>#DIV/0!</v>
      </c>
      <c r="V37" s="348"/>
      <c r="W37" s="348"/>
      <c r="X37" s="350" t="e">
        <f t="shared" si="21"/>
        <v>#DIV/0!</v>
      </c>
    </row>
    <row r="38" spans="1:24" s="377" customFormat="1" ht="39" customHeight="1" x14ac:dyDescent="0.35">
      <c r="A38" s="365" t="s">
        <v>195</v>
      </c>
      <c r="B38" s="366" t="s">
        <v>166</v>
      </c>
      <c r="C38" s="367" t="s">
        <v>167</v>
      </c>
      <c r="D38" s="368" t="s">
        <v>73</v>
      </c>
      <c r="E38" s="381">
        <f>E39+E40+E41+E42</f>
        <v>480000</v>
      </c>
      <c r="F38" s="370"/>
      <c r="G38" s="370"/>
      <c r="H38" s="382">
        <f t="shared" ref="H38" si="26">H39+H40+H41+H42</f>
        <v>480000</v>
      </c>
      <c r="I38" s="369">
        <f t="shared" ref="I38:P38" si="27">I39+I40+I41+I42</f>
        <v>4524673</v>
      </c>
      <c r="J38" s="370"/>
      <c r="K38" s="370"/>
      <c r="L38" s="372">
        <f t="shared" si="27"/>
        <v>4524673</v>
      </c>
      <c r="M38" s="369">
        <f t="shared" si="27"/>
        <v>0</v>
      </c>
      <c r="N38" s="370"/>
      <c r="O38" s="370"/>
      <c r="P38" s="372">
        <f t="shared" si="27"/>
        <v>0</v>
      </c>
      <c r="Q38" s="373">
        <v>0</v>
      </c>
      <c r="R38" s="374"/>
      <c r="S38" s="374"/>
      <c r="T38" s="375">
        <v>0</v>
      </c>
      <c r="U38" s="373">
        <f t="shared" si="20"/>
        <v>0</v>
      </c>
      <c r="V38" s="374"/>
      <c r="W38" s="374"/>
      <c r="X38" s="376">
        <f t="shared" si="21"/>
        <v>0</v>
      </c>
    </row>
    <row r="39" spans="1:24" s="351" customFormat="1" ht="76.5" customHeight="1" x14ac:dyDescent="0.3">
      <c r="A39" s="337"/>
      <c r="B39" s="338"/>
      <c r="C39" s="378" t="s">
        <v>185</v>
      </c>
      <c r="D39" s="340"/>
      <c r="E39" s="341">
        <f t="shared" si="22"/>
        <v>480000</v>
      </c>
      <c r="F39" s="342"/>
      <c r="G39" s="342"/>
      <c r="H39" s="379">
        <v>480000</v>
      </c>
      <c r="I39" s="341">
        <f t="shared" ref="I39:I42" si="28">SUM(J39:L39)</f>
        <v>525040</v>
      </c>
      <c r="J39" s="345"/>
      <c r="K39" s="345"/>
      <c r="L39" s="380">
        <v>525040</v>
      </c>
      <c r="M39" s="341">
        <f t="shared" ref="M39:M42" si="29">SUM(N39:P39)</f>
        <v>0</v>
      </c>
      <c r="N39" s="345"/>
      <c r="O39" s="345"/>
      <c r="P39" s="346">
        <v>0</v>
      </c>
      <c r="Q39" s="347">
        <v>0</v>
      </c>
      <c r="R39" s="348"/>
      <c r="S39" s="348"/>
      <c r="T39" s="349">
        <v>0</v>
      </c>
      <c r="U39" s="347">
        <f t="shared" si="20"/>
        <v>0</v>
      </c>
      <c r="V39" s="348"/>
      <c r="W39" s="348"/>
      <c r="X39" s="350">
        <f t="shared" si="21"/>
        <v>0</v>
      </c>
    </row>
    <row r="40" spans="1:24" s="351" customFormat="1" ht="59.25" hidden="1" customHeight="1" x14ac:dyDescent="0.3">
      <c r="A40" s="337"/>
      <c r="B40" s="338"/>
      <c r="C40" s="378" t="s">
        <v>186</v>
      </c>
      <c r="D40" s="340"/>
      <c r="E40" s="341">
        <f t="shared" si="22"/>
        <v>0</v>
      </c>
      <c r="F40" s="342"/>
      <c r="G40" s="342"/>
      <c r="H40" s="379">
        <v>0</v>
      </c>
      <c r="I40" s="341">
        <f t="shared" si="28"/>
        <v>0</v>
      </c>
      <c r="J40" s="345"/>
      <c r="K40" s="345"/>
      <c r="L40" s="380"/>
      <c r="M40" s="341">
        <f t="shared" si="29"/>
        <v>0</v>
      </c>
      <c r="N40" s="345"/>
      <c r="O40" s="345"/>
      <c r="P40" s="346">
        <v>0</v>
      </c>
      <c r="Q40" s="347">
        <v>0</v>
      </c>
      <c r="R40" s="348"/>
      <c r="S40" s="348"/>
      <c r="T40" s="349">
        <v>0</v>
      </c>
      <c r="U40" s="347" t="e">
        <f t="shared" si="20"/>
        <v>#DIV/0!</v>
      </c>
      <c r="V40" s="348"/>
      <c r="W40" s="348"/>
      <c r="X40" s="350" t="e">
        <f t="shared" si="21"/>
        <v>#DIV/0!</v>
      </c>
    </row>
    <row r="41" spans="1:24" s="351" customFormat="1" ht="79.5" customHeight="1" x14ac:dyDescent="0.3">
      <c r="A41" s="337"/>
      <c r="B41" s="338"/>
      <c r="C41" s="378" t="s">
        <v>205</v>
      </c>
      <c r="D41" s="340"/>
      <c r="E41" s="341">
        <f t="shared" si="22"/>
        <v>0</v>
      </c>
      <c r="F41" s="342"/>
      <c r="G41" s="342"/>
      <c r="H41" s="379">
        <v>0</v>
      </c>
      <c r="I41" s="341">
        <f t="shared" si="28"/>
        <v>41334</v>
      </c>
      <c r="J41" s="345"/>
      <c r="K41" s="345"/>
      <c r="L41" s="380">
        <v>41334</v>
      </c>
      <c r="M41" s="341">
        <f t="shared" si="29"/>
        <v>0</v>
      </c>
      <c r="N41" s="345"/>
      <c r="O41" s="345"/>
      <c r="P41" s="346">
        <v>0</v>
      </c>
      <c r="Q41" s="347">
        <v>0</v>
      </c>
      <c r="R41" s="348"/>
      <c r="S41" s="348"/>
      <c r="T41" s="349">
        <v>0</v>
      </c>
      <c r="U41" s="347">
        <f t="shared" si="20"/>
        <v>0</v>
      </c>
      <c r="V41" s="348"/>
      <c r="W41" s="348"/>
      <c r="X41" s="350">
        <f t="shared" si="21"/>
        <v>0</v>
      </c>
    </row>
    <row r="42" spans="1:24" s="351" customFormat="1" ht="120.75" customHeight="1" thickBot="1" x14ac:dyDescent="0.35">
      <c r="A42" s="383"/>
      <c r="B42" s="384"/>
      <c r="C42" s="385" t="s">
        <v>192</v>
      </c>
      <c r="D42" s="386"/>
      <c r="E42" s="387">
        <f t="shared" si="22"/>
        <v>0</v>
      </c>
      <c r="F42" s="388"/>
      <c r="G42" s="388"/>
      <c r="H42" s="389">
        <v>0</v>
      </c>
      <c r="I42" s="387">
        <f t="shared" si="28"/>
        <v>3958299</v>
      </c>
      <c r="J42" s="390"/>
      <c r="K42" s="390"/>
      <c r="L42" s="391">
        <v>3958299</v>
      </c>
      <c r="M42" s="387">
        <f t="shared" si="29"/>
        <v>0</v>
      </c>
      <c r="N42" s="390"/>
      <c r="O42" s="390"/>
      <c r="P42" s="392">
        <v>0</v>
      </c>
      <c r="Q42" s="393">
        <v>0</v>
      </c>
      <c r="R42" s="394"/>
      <c r="S42" s="394"/>
      <c r="T42" s="395">
        <v>0</v>
      </c>
      <c r="U42" s="393">
        <f t="shared" si="20"/>
        <v>0</v>
      </c>
      <c r="V42" s="394"/>
      <c r="W42" s="394"/>
      <c r="X42" s="396">
        <f t="shared" si="21"/>
        <v>0</v>
      </c>
    </row>
    <row r="43" spans="1:24" s="107" customFormat="1" ht="39" x14ac:dyDescent="0.35">
      <c r="A43" s="127" t="s">
        <v>103</v>
      </c>
      <c r="B43" s="205"/>
      <c r="C43" s="193" t="s">
        <v>98</v>
      </c>
      <c r="D43" s="129" t="s">
        <v>3</v>
      </c>
      <c r="E43" s="113">
        <f t="shared" ref="E43:H43" si="30">SUM(E44:E44)</f>
        <v>16722500</v>
      </c>
      <c r="F43" s="114"/>
      <c r="G43" s="114"/>
      <c r="H43" s="115">
        <f t="shared" si="30"/>
        <v>16722500</v>
      </c>
      <c r="I43" s="113">
        <f>SUM(I44:I44)</f>
        <v>32235000</v>
      </c>
      <c r="J43" s="114"/>
      <c r="K43" s="114"/>
      <c r="L43" s="115">
        <f t="shared" ref="L43:P43" si="31">SUM(L44:L44)</f>
        <v>32235000</v>
      </c>
      <c r="M43" s="113">
        <f t="shared" si="31"/>
        <v>11734546.050000001</v>
      </c>
      <c r="N43" s="114"/>
      <c r="O43" s="114"/>
      <c r="P43" s="115">
        <f t="shared" si="31"/>
        <v>11734546.050000001</v>
      </c>
      <c r="Q43" s="120">
        <f t="shared" si="7"/>
        <v>70.172199431903124</v>
      </c>
      <c r="R43" s="121"/>
      <c r="S43" s="121"/>
      <c r="T43" s="122">
        <f t="shared" ref="T43:T71" si="32">P43/H43*100</f>
        <v>70.172199431903124</v>
      </c>
      <c r="U43" s="144">
        <f t="shared" si="3"/>
        <v>36.403120986505357</v>
      </c>
      <c r="V43" s="121"/>
      <c r="W43" s="121"/>
      <c r="X43" s="122">
        <f t="shared" si="3"/>
        <v>36.403120986505357</v>
      </c>
    </row>
    <row r="44" spans="1:24" s="251" customFormat="1" ht="23.25" customHeight="1" thickBot="1" x14ac:dyDescent="0.3">
      <c r="A44" s="45" t="s">
        <v>104</v>
      </c>
      <c r="B44" s="249" t="s">
        <v>146</v>
      </c>
      <c r="C44" s="250" t="s">
        <v>60</v>
      </c>
      <c r="D44" s="46"/>
      <c r="E44" s="47">
        <f>SUM(F44:H44)</f>
        <v>16722500</v>
      </c>
      <c r="F44" s="51"/>
      <c r="G44" s="51"/>
      <c r="H44" s="52">
        <v>16722500</v>
      </c>
      <c r="I44" s="53">
        <f>SUM(J44:L44)</f>
        <v>32235000</v>
      </c>
      <c r="J44" s="54"/>
      <c r="K44" s="54"/>
      <c r="L44" s="55">
        <v>32235000</v>
      </c>
      <c r="M44" s="53">
        <f>SUM(N44:P44)</f>
        <v>11734546.050000001</v>
      </c>
      <c r="N44" s="54"/>
      <c r="O44" s="54"/>
      <c r="P44" s="55">
        <v>11734546.050000001</v>
      </c>
      <c r="Q44" s="48">
        <f t="shared" si="7"/>
        <v>70.172199431903124</v>
      </c>
      <c r="R44" s="49"/>
      <c r="S44" s="49"/>
      <c r="T44" s="50">
        <f t="shared" si="32"/>
        <v>70.172199431903124</v>
      </c>
      <c r="U44" s="56">
        <f t="shared" si="3"/>
        <v>36.403120986505357</v>
      </c>
      <c r="V44" s="49"/>
      <c r="W44" s="49"/>
      <c r="X44" s="50">
        <f t="shared" si="3"/>
        <v>36.403120986505357</v>
      </c>
    </row>
    <row r="45" spans="1:24" s="107" customFormat="1" ht="58.5" x14ac:dyDescent="0.35">
      <c r="A45" s="108" t="s">
        <v>111</v>
      </c>
      <c r="B45" s="204"/>
      <c r="C45" s="190" t="s">
        <v>117</v>
      </c>
      <c r="D45" s="119" t="s">
        <v>3</v>
      </c>
      <c r="E45" s="219">
        <f>SUM(F45:H45)</f>
        <v>51112000</v>
      </c>
      <c r="F45" s="220">
        <f>F46</f>
        <v>0</v>
      </c>
      <c r="G45" s="220">
        <f t="shared" ref="G45:H45" si="33">G46</f>
        <v>51112000</v>
      </c>
      <c r="H45" s="220">
        <f t="shared" si="33"/>
        <v>0</v>
      </c>
      <c r="I45" s="219">
        <f>SUM(J45:L45)</f>
        <v>90150500</v>
      </c>
      <c r="J45" s="220">
        <f>J46</f>
        <v>0</v>
      </c>
      <c r="K45" s="220">
        <f t="shared" ref="K45:L45" si="34">K46</f>
        <v>90150500</v>
      </c>
      <c r="L45" s="220">
        <f t="shared" si="34"/>
        <v>0</v>
      </c>
      <c r="M45" s="258">
        <f>M46</f>
        <v>28135082</v>
      </c>
      <c r="N45" s="221">
        <f t="shared" ref="N45:P45" si="35">N46</f>
        <v>0</v>
      </c>
      <c r="O45" s="220">
        <f t="shared" si="35"/>
        <v>28135082</v>
      </c>
      <c r="P45" s="257">
        <f t="shared" si="35"/>
        <v>0</v>
      </c>
      <c r="Q45" s="141">
        <f t="shared" si="7"/>
        <v>55.045942244482703</v>
      </c>
      <c r="R45" s="135"/>
      <c r="S45" s="135">
        <f t="shared" ref="S45:S47" si="36">O45/G45*100</f>
        <v>55.045942244482703</v>
      </c>
      <c r="T45" s="136"/>
      <c r="U45" s="141">
        <f t="shared" si="3"/>
        <v>31.209013815785823</v>
      </c>
      <c r="V45" s="135"/>
      <c r="W45" s="135">
        <f t="shared" si="3"/>
        <v>31.209013815785823</v>
      </c>
      <c r="X45" s="136"/>
    </row>
    <row r="46" spans="1:24" s="37" customFormat="1" ht="78.75" customHeight="1" thickBot="1" x14ac:dyDescent="0.35">
      <c r="A46" s="57"/>
      <c r="B46" s="202" t="s">
        <v>147</v>
      </c>
      <c r="C46" s="188" t="s">
        <v>196</v>
      </c>
      <c r="D46" s="155"/>
      <c r="E46" s="130">
        <f>SUM(F46:H46)</f>
        <v>51112000</v>
      </c>
      <c r="F46" s="58"/>
      <c r="G46" s="58">
        <v>51112000</v>
      </c>
      <c r="H46" s="156"/>
      <c r="I46" s="130">
        <f>SUM(J46:L46)</f>
        <v>90150500</v>
      </c>
      <c r="J46" s="58"/>
      <c r="K46" s="58">
        <v>90150500</v>
      </c>
      <c r="L46" s="156"/>
      <c r="M46" s="130">
        <f>SUM(N46:P46)</f>
        <v>28135082</v>
      </c>
      <c r="N46" s="58"/>
      <c r="O46" s="58">
        <v>28135082</v>
      </c>
      <c r="P46" s="156"/>
      <c r="Q46" s="59">
        <f t="shared" ref="Q46" si="37">M46/E46*100</f>
        <v>55.045942244482703</v>
      </c>
      <c r="R46" s="60"/>
      <c r="S46" s="60">
        <f t="shared" ref="S46" si="38">O46/G46*100</f>
        <v>55.045942244482703</v>
      </c>
      <c r="T46" s="61"/>
      <c r="U46" s="59">
        <f t="shared" ref="U46" si="39">M46/I46*100</f>
        <v>31.209013815785823</v>
      </c>
      <c r="V46" s="60"/>
      <c r="W46" s="60">
        <f t="shared" ref="W46" si="40">O46/K46*100</f>
        <v>31.209013815785823</v>
      </c>
      <c r="X46" s="61"/>
    </row>
    <row r="47" spans="1:24" s="107" customFormat="1" ht="58.5" x14ac:dyDescent="0.35">
      <c r="A47" s="127" t="s">
        <v>116</v>
      </c>
      <c r="B47" s="205"/>
      <c r="C47" s="193" t="s">
        <v>118</v>
      </c>
      <c r="D47" s="129" t="s">
        <v>3</v>
      </c>
      <c r="E47" s="259">
        <f t="shared" ref="E47:P47" si="41">E48</f>
        <v>54380000</v>
      </c>
      <c r="F47" s="260">
        <f t="shared" si="41"/>
        <v>29191000</v>
      </c>
      <c r="G47" s="260">
        <f t="shared" si="41"/>
        <v>23912000</v>
      </c>
      <c r="H47" s="261">
        <f t="shared" si="41"/>
        <v>1277000</v>
      </c>
      <c r="I47" s="113">
        <f t="shared" si="41"/>
        <v>108819200</v>
      </c>
      <c r="J47" s="114">
        <f t="shared" si="41"/>
        <v>58446900</v>
      </c>
      <c r="K47" s="114">
        <f t="shared" si="41"/>
        <v>47820200</v>
      </c>
      <c r="L47" s="115">
        <f t="shared" si="41"/>
        <v>2552100</v>
      </c>
      <c r="M47" s="113">
        <f t="shared" si="41"/>
        <v>24368306</v>
      </c>
      <c r="N47" s="114">
        <f t="shared" si="41"/>
        <v>13088242.380000001</v>
      </c>
      <c r="O47" s="114">
        <f t="shared" si="41"/>
        <v>10708561.970000001</v>
      </c>
      <c r="P47" s="115">
        <f t="shared" si="41"/>
        <v>571501.65</v>
      </c>
      <c r="Q47" s="120">
        <f t="shared" si="7"/>
        <v>44.811154836336883</v>
      </c>
      <c r="R47" s="121">
        <f t="shared" si="7"/>
        <v>44.836567366654108</v>
      </c>
      <c r="S47" s="121">
        <f t="shared" si="36"/>
        <v>44.783213323854135</v>
      </c>
      <c r="T47" s="122">
        <f t="shared" si="32"/>
        <v>44.753457321848082</v>
      </c>
      <c r="U47" s="144">
        <f t="shared" si="3"/>
        <v>22.393388299123686</v>
      </c>
      <c r="V47" s="121">
        <f t="shared" si="3"/>
        <v>22.393390205468556</v>
      </c>
      <c r="W47" s="121">
        <f t="shared" si="3"/>
        <v>22.393385995876223</v>
      </c>
      <c r="X47" s="122">
        <f t="shared" si="3"/>
        <v>22.393387798283769</v>
      </c>
    </row>
    <row r="48" spans="1:24" s="37" customFormat="1" ht="78" customHeight="1" thickBot="1" x14ac:dyDescent="0.35">
      <c r="A48" s="62"/>
      <c r="B48" s="203" t="s">
        <v>162</v>
      </c>
      <c r="C48" s="189" t="s">
        <v>182</v>
      </c>
      <c r="D48" s="163"/>
      <c r="E48" s="157">
        <f>SUM(F48:H48)</f>
        <v>54380000</v>
      </c>
      <c r="F48" s="82">
        <v>29191000</v>
      </c>
      <c r="G48" s="82">
        <v>23912000</v>
      </c>
      <c r="H48" s="83">
        <v>1277000</v>
      </c>
      <c r="I48" s="84">
        <f>SUM(J48:L48)</f>
        <v>108819200</v>
      </c>
      <c r="J48" s="76">
        <v>58446900</v>
      </c>
      <c r="K48" s="76">
        <v>47820200</v>
      </c>
      <c r="L48" s="77">
        <v>2552100</v>
      </c>
      <c r="M48" s="84">
        <f>SUM(N48:P48)</f>
        <v>24368306</v>
      </c>
      <c r="N48" s="76">
        <v>13088242.380000001</v>
      </c>
      <c r="O48" s="76">
        <v>10708561.970000001</v>
      </c>
      <c r="P48" s="77">
        <v>571501.65</v>
      </c>
      <c r="Q48" s="212">
        <f t="shared" ref="Q48" si="42">M48/E48*100</f>
        <v>44.811154836336883</v>
      </c>
      <c r="R48" s="67">
        <f t="shared" ref="R48" si="43">N48/F48*100</f>
        <v>44.836567366654108</v>
      </c>
      <c r="S48" s="67">
        <f t="shared" ref="S48" si="44">O48/G48*100</f>
        <v>44.783213323854135</v>
      </c>
      <c r="T48" s="68">
        <f t="shared" ref="T48" si="45">P48/H48*100</f>
        <v>44.753457321848082</v>
      </c>
      <c r="U48" s="69">
        <f t="shared" ref="U48" si="46">M48/I48*100</f>
        <v>22.393388299123686</v>
      </c>
      <c r="V48" s="67">
        <f t="shared" ref="V48" si="47">N48/J48*100</f>
        <v>22.393390205468556</v>
      </c>
      <c r="W48" s="67">
        <f t="shared" ref="W48" si="48">O48/K48*100</f>
        <v>22.393385995876223</v>
      </c>
      <c r="X48" s="68">
        <f t="shared" ref="X48" si="49">P48/L48*100</f>
        <v>22.393387798283769</v>
      </c>
    </row>
    <row r="49" spans="1:24" s="38" customFormat="1" ht="37.5" x14ac:dyDescent="0.3">
      <c r="A49" s="222" t="s">
        <v>43</v>
      </c>
      <c r="B49" s="223"/>
      <c r="C49" s="224" t="s">
        <v>99</v>
      </c>
      <c r="D49" s="225" t="s">
        <v>3</v>
      </c>
      <c r="E49" s="226">
        <f t="shared" ref="E49:P49" si="50">E50</f>
        <v>4112200</v>
      </c>
      <c r="F49" s="227">
        <f t="shared" si="50"/>
        <v>4112200</v>
      </c>
      <c r="G49" s="227"/>
      <c r="H49" s="254">
        <f t="shared" si="50"/>
        <v>0</v>
      </c>
      <c r="I49" s="226">
        <f t="shared" si="50"/>
        <v>4535850</v>
      </c>
      <c r="J49" s="227">
        <f t="shared" si="50"/>
        <v>4112200</v>
      </c>
      <c r="K49" s="227"/>
      <c r="L49" s="254">
        <f t="shared" si="50"/>
        <v>423650</v>
      </c>
      <c r="M49" s="226">
        <f t="shared" si="50"/>
        <v>506409</v>
      </c>
      <c r="N49" s="227">
        <f t="shared" si="50"/>
        <v>506409</v>
      </c>
      <c r="O49" s="227"/>
      <c r="P49" s="228">
        <f t="shared" si="50"/>
        <v>0</v>
      </c>
      <c r="Q49" s="229">
        <f>Q50</f>
        <v>12.314795000243178</v>
      </c>
      <c r="R49" s="230">
        <f t="shared" ref="R49:T49" si="51">R50</f>
        <v>12.314795000243178</v>
      </c>
      <c r="S49" s="230">
        <f t="shared" si="51"/>
        <v>0</v>
      </c>
      <c r="T49" s="231">
        <f t="shared" si="51"/>
        <v>0</v>
      </c>
      <c r="U49" s="243">
        <f t="shared" si="3"/>
        <v>11.164588776083866</v>
      </c>
      <c r="V49" s="244">
        <f t="shared" si="3"/>
        <v>12.314795000243178</v>
      </c>
      <c r="W49" s="244"/>
      <c r="X49" s="245">
        <f t="shared" si="3"/>
        <v>0</v>
      </c>
    </row>
    <row r="50" spans="1:24" s="107" customFormat="1" ht="39" x14ac:dyDescent="0.35">
      <c r="A50" s="102" t="s">
        <v>50</v>
      </c>
      <c r="B50" s="331"/>
      <c r="C50" s="197" t="s">
        <v>130</v>
      </c>
      <c r="D50" s="131"/>
      <c r="E50" s="138">
        <f>E51+E52</f>
        <v>4112200</v>
      </c>
      <c r="F50" s="139">
        <f t="shared" ref="F50:H50" si="52">F51+F52</f>
        <v>4112200</v>
      </c>
      <c r="G50" s="139"/>
      <c r="H50" s="140">
        <f t="shared" si="52"/>
        <v>0</v>
      </c>
      <c r="I50" s="104">
        <f>I51+I52</f>
        <v>4535850</v>
      </c>
      <c r="J50" s="105">
        <f t="shared" ref="J50:L50" si="53">J51+J52</f>
        <v>4112200</v>
      </c>
      <c r="K50" s="105"/>
      <c r="L50" s="106">
        <f t="shared" si="53"/>
        <v>423650</v>
      </c>
      <c r="M50" s="104">
        <f>M51+M52</f>
        <v>506409</v>
      </c>
      <c r="N50" s="105">
        <f t="shared" ref="N50:P50" si="54">N51+N52</f>
        <v>506409</v>
      </c>
      <c r="O50" s="105"/>
      <c r="P50" s="126">
        <f t="shared" si="54"/>
        <v>0</v>
      </c>
      <c r="Q50" s="120">
        <f>M50/E50*100</f>
        <v>12.314795000243178</v>
      </c>
      <c r="R50" s="121">
        <f t="shared" ref="R50" si="55">N50/F50*100</f>
        <v>12.314795000243178</v>
      </c>
      <c r="S50" s="121"/>
      <c r="T50" s="122"/>
      <c r="U50" s="132">
        <f>M50/I50*100</f>
        <v>11.164588776083866</v>
      </c>
      <c r="V50" s="133">
        <f t="shared" si="3"/>
        <v>12.314795000243178</v>
      </c>
      <c r="W50" s="133"/>
      <c r="X50" s="134">
        <f t="shared" si="3"/>
        <v>0</v>
      </c>
    </row>
    <row r="51" spans="1:24" s="38" customFormat="1" ht="123.75" customHeight="1" x14ac:dyDescent="0.3">
      <c r="A51" s="336"/>
      <c r="B51" s="152" t="s">
        <v>148</v>
      </c>
      <c r="C51" s="335" t="s">
        <v>204</v>
      </c>
      <c r="D51" s="39"/>
      <c r="E51" s="44">
        <f t="shared" ref="E51:E52" si="56">F51+G51+H51</f>
        <v>4112200</v>
      </c>
      <c r="F51" s="70">
        <v>4112200</v>
      </c>
      <c r="G51" s="70"/>
      <c r="H51" s="74">
        <v>0</v>
      </c>
      <c r="I51" s="160">
        <f t="shared" ref="I51:I52" si="57">SUM(J51:L51)</f>
        <v>4112200</v>
      </c>
      <c r="J51" s="73">
        <v>4112200</v>
      </c>
      <c r="K51" s="73"/>
      <c r="L51" s="74"/>
      <c r="M51" s="44">
        <f t="shared" ref="M51:M52" si="58">N51+O51+P51</f>
        <v>506409</v>
      </c>
      <c r="N51" s="160">
        <v>506409</v>
      </c>
      <c r="O51" s="73"/>
      <c r="P51" s="123">
        <v>0</v>
      </c>
      <c r="Q51" s="40">
        <f>M51/E51*100</f>
        <v>12.314795000243178</v>
      </c>
      <c r="R51" s="41">
        <f>N51/F51*100</f>
        <v>12.314795000243178</v>
      </c>
      <c r="S51" s="41"/>
      <c r="T51" s="42">
        <v>0</v>
      </c>
      <c r="U51" s="40">
        <f t="shared" ref="U51" si="59">M51/I51*100</f>
        <v>12.314795000243178</v>
      </c>
      <c r="V51" s="41">
        <f t="shared" ref="V51" si="60">N51/J51*100</f>
        <v>12.314795000243178</v>
      </c>
      <c r="W51" s="41"/>
      <c r="X51" s="42"/>
    </row>
    <row r="52" spans="1:24" s="38" customFormat="1" ht="19.5" thickBot="1" x14ac:dyDescent="0.35">
      <c r="A52" s="62"/>
      <c r="B52" s="203" t="s">
        <v>203</v>
      </c>
      <c r="C52" s="192" t="s">
        <v>124</v>
      </c>
      <c r="D52" s="332"/>
      <c r="E52" s="44">
        <f t="shared" si="56"/>
        <v>0</v>
      </c>
      <c r="F52" s="333"/>
      <c r="G52" s="333"/>
      <c r="H52" s="77">
        <v>0</v>
      </c>
      <c r="I52" s="160">
        <f t="shared" si="57"/>
        <v>423650</v>
      </c>
      <c r="J52" s="125"/>
      <c r="K52" s="125"/>
      <c r="L52" s="77">
        <v>423650</v>
      </c>
      <c r="M52" s="44">
        <f t="shared" si="58"/>
        <v>0</v>
      </c>
      <c r="N52" s="334"/>
      <c r="O52" s="125"/>
      <c r="P52" s="125">
        <v>0</v>
      </c>
      <c r="Q52" s="212">
        <v>0</v>
      </c>
      <c r="R52" s="67"/>
      <c r="S52" s="67"/>
      <c r="T52" s="68">
        <v>0</v>
      </c>
      <c r="U52" s="59">
        <f>M52/I52*100</f>
        <v>0</v>
      </c>
      <c r="V52" s="60"/>
      <c r="W52" s="60"/>
      <c r="X52" s="61">
        <f>P52/L52*100</f>
        <v>0</v>
      </c>
    </row>
    <row r="53" spans="1:24" s="38" customFormat="1" ht="37.5" x14ac:dyDescent="0.3">
      <c r="A53" s="222" t="s">
        <v>44</v>
      </c>
      <c r="B53" s="223"/>
      <c r="C53" s="224" t="s">
        <v>100</v>
      </c>
      <c r="D53" s="271" t="s">
        <v>123</v>
      </c>
      <c r="E53" s="272">
        <f t="shared" ref="E53:P53" si="61">E54</f>
        <v>22783287</v>
      </c>
      <c r="F53" s="228">
        <f t="shared" si="61"/>
        <v>19916729</v>
      </c>
      <c r="G53" s="228"/>
      <c r="H53" s="254">
        <f t="shared" si="61"/>
        <v>2866558</v>
      </c>
      <c r="I53" s="272">
        <f t="shared" si="61"/>
        <v>56771752</v>
      </c>
      <c r="J53" s="228">
        <f t="shared" si="61"/>
        <v>50169704</v>
      </c>
      <c r="K53" s="228"/>
      <c r="L53" s="254">
        <f t="shared" si="61"/>
        <v>6602048</v>
      </c>
      <c r="M53" s="272">
        <f t="shared" si="61"/>
        <v>3845206.2199999997</v>
      </c>
      <c r="N53" s="228">
        <f t="shared" si="61"/>
        <v>3323250</v>
      </c>
      <c r="O53" s="228"/>
      <c r="P53" s="228">
        <f t="shared" si="61"/>
        <v>521956.22</v>
      </c>
      <c r="Q53" s="229">
        <f t="shared" si="7"/>
        <v>16.877311074560929</v>
      </c>
      <c r="R53" s="230">
        <f t="shared" si="7"/>
        <v>16.685721837155086</v>
      </c>
      <c r="S53" s="230"/>
      <c r="T53" s="231">
        <f t="shared" ref="T53:T54" si="62">P53/H53*100</f>
        <v>18.208465344151417</v>
      </c>
      <c r="U53" s="240">
        <f t="shared" si="3"/>
        <v>6.7730976842145001</v>
      </c>
      <c r="V53" s="238">
        <f t="shared" si="3"/>
        <v>6.6240175544986277</v>
      </c>
      <c r="W53" s="238"/>
      <c r="X53" s="239">
        <f t="shared" si="3"/>
        <v>7.9059743279661099</v>
      </c>
    </row>
    <row r="54" spans="1:24" s="107" customFormat="1" ht="39" x14ac:dyDescent="0.35">
      <c r="A54" s="127" t="s">
        <v>128</v>
      </c>
      <c r="B54" s="205"/>
      <c r="C54" s="193" t="s">
        <v>127</v>
      </c>
      <c r="D54" s="217"/>
      <c r="E54" s="143">
        <f>E55+E56+E57+E58</f>
        <v>22783287</v>
      </c>
      <c r="F54" s="126">
        <f t="shared" ref="F54:P54" si="63">F55+F56+F57+F58</f>
        <v>19916729</v>
      </c>
      <c r="G54" s="126"/>
      <c r="H54" s="106">
        <f t="shared" si="63"/>
        <v>2866558</v>
      </c>
      <c r="I54" s="143">
        <f t="shared" si="63"/>
        <v>56771752</v>
      </c>
      <c r="J54" s="126">
        <f t="shared" si="63"/>
        <v>50169704</v>
      </c>
      <c r="K54" s="126"/>
      <c r="L54" s="106">
        <f t="shared" si="63"/>
        <v>6602048</v>
      </c>
      <c r="M54" s="143">
        <f t="shared" si="63"/>
        <v>3845206.2199999997</v>
      </c>
      <c r="N54" s="126">
        <f t="shared" si="63"/>
        <v>3323250</v>
      </c>
      <c r="O54" s="126"/>
      <c r="P54" s="126">
        <f t="shared" si="63"/>
        <v>521956.22</v>
      </c>
      <c r="Q54" s="132">
        <f t="shared" ref="Q54:Q56" si="64">M54/E54*100</f>
        <v>16.877311074560929</v>
      </c>
      <c r="R54" s="133">
        <f t="shared" ref="R54:R55" si="65">N54/F54*100</f>
        <v>16.685721837155086</v>
      </c>
      <c r="S54" s="133"/>
      <c r="T54" s="213">
        <f t="shared" si="62"/>
        <v>18.208465344151417</v>
      </c>
      <c r="U54" s="144">
        <f t="shared" ref="U54" si="66">M54/I54*100</f>
        <v>6.7730976842145001</v>
      </c>
      <c r="V54" s="121">
        <f t="shared" ref="V54" si="67">N54/J54*100</f>
        <v>6.6240175544986277</v>
      </c>
      <c r="W54" s="121"/>
      <c r="X54" s="122">
        <f t="shared" ref="X54" si="68">P54/L54*100</f>
        <v>7.9059743279661099</v>
      </c>
    </row>
    <row r="55" spans="1:24" s="38" customFormat="1" ht="57" customHeight="1" x14ac:dyDescent="0.3">
      <c r="A55" s="43"/>
      <c r="B55" s="152" t="s">
        <v>151</v>
      </c>
      <c r="C55" s="191" t="s">
        <v>183</v>
      </c>
      <c r="D55" s="217"/>
      <c r="E55" s="44">
        <f>SUM(F55:H55)</f>
        <v>16308000</v>
      </c>
      <c r="F55" s="70">
        <v>16308000</v>
      </c>
      <c r="G55" s="70"/>
      <c r="H55" s="71">
        <v>0</v>
      </c>
      <c r="I55" s="72">
        <f>SUM(J55:L55)</f>
        <v>26124400</v>
      </c>
      <c r="J55" s="73">
        <v>26124400</v>
      </c>
      <c r="K55" s="73"/>
      <c r="L55" s="74">
        <v>0</v>
      </c>
      <c r="M55" s="72">
        <f>SUM(N55:P55)</f>
        <v>0</v>
      </c>
      <c r="N55" s="73">
        <v>0</v>
      </c>
      <c r="O55" s="73"/>
      <c r="P55" s="123">
        <v>0</v>
      </c>
      <c r="Q55" s="40">
        <f t="shared" si="64"/>
        <v>0</v>
      </c>
      <c r="R55" s="41">
        <f t="shared" si="65"/>
        <v>0</v>
      </c>
      <c r="S55" s="41"/>
      <c r="T55" s="42"/>
      <c r="U55" s="75">
        <f t="shared" si="3"/>
        <v>0</v>
      </c>
      <c r="V55" s="41">
        <f t="shared" si="3"/>
        <v>0</v>
      </c>
      <c r="W55" s="41"/>
      <c r="X55" s="42"/>
    </row>
    <row r="56" spans="1:24" s="38" customFormat="1" ht="18.75" customHeight="1" x14ac:dyDescent="0.3">
      <c r="A56" s="62"/>
      <c r="B56" s="152" t="s">
        <v>149</v>
      </c>
      <c r="C56" s="158" t="s">
        <v>120</v>
      </c>
      <c r="D56" s="217"/>
      <c r="E56" s="44">
        <f t="shared" ref="E56:E58" si="69">SUM(F56:H56)</f>
        <v>2866558</v>
      </c>
      <c r="F56" s="70">
        <v>0</v>
      </c>
      <c r="G56" s="70"/>
      <c r="H56" s="71">
        <v>2866558</v>
      </c>
      <c r="I56" s="72">
        <f t="shared" ref="I56:I58" si="70">SUM(J56:L56)</f>
        <v>6602048</v>
      </c>
      <c r="J56" s="73">
        <v>0</v>
      </c>
      <c r="K56" s="73"/>
      <c r="L56" s="74">
        <v>6602048</v>
      </c>
      <c r="M56" s="72">
        <f>SUM(N56:P56)</f>
        <v>521956.22</v>
      </c>
      <c r="N56" s="73">
        <v>0</v>
      </c>
      <c r="O56" s="73"/>
      <c r="P56" s="123">
        <v>521956.22</v>
      </c>
      <c r="Q56" s="40">
        <f t="shared" si="64"/>
        <v>18.208465344151417</v>
      </c>
      <c r="R56" s="41"/>
      <c r="S56" s="41"/>
      <c r="T56" s="68">
        <f t="shared" ref="T56" si="71">P56/H56*100</f>
        <v>18.208465344151417</v>
      </c>
      <c r="U56" s="75">
        <f t="shared" si="3"/>
        <v>7.9059743279661099</v>
      </c>
      <c r="V56" s="41"/>
      <c r="W56" s="41"/>
      <c r="X56" s="42">
        <f t="shared" si="3"/>
        <v>7.9059743279661099</v>
      </c>
    </row>
    <row r="57" spans="1:24" s="38" customFormat="1" ht="82.5" customHeight="1" x14ac:dyDescent="0.3">
      <c r="A57" s="62"/>
      <c r="B57" s="153" t="s">
        <v>150</v>
      </c>
      <c r="C57" s="81" t="s">
        <v>121</v>
      </c>
      <c r="D57" s="217"/>
      <c r="E57" s="44">
        <f t="shared" si="69"/>
        <v>2706544</v>
      </c>
      <c r="F57" s="63">
        <v>2706544</v>
      </c>
      <c r="G57" s="63"/>
      <c r="H57" s="64">
        <v>0</v>
      </c>
      <c r="I57" s="72">
        <f t="shared" si="70"/>
        <v>18033953</v>
      </c>
      <c r="J57" s="65">
        <v>18033953</v>
      </c>
      <c r="K57" s="65"/>
      <c r="L57" s="66">
        <v>0</v>
      </c>
      <c r="M57" s="72">
        <f>SUM(N57:P57)</f>
        <v>2492437.5</v>
      </c>
      <c r="N57" s="65">
        <v>2492437.5</v>
      </c>
      <c r="O57" s="65"/>
      <c r="P57" s="124">
        <v>0</v>
      </c>
      <c r="Q57" s="40">
        <f>M57/E57*100</f>
        <v>92.089302815694111</v>
      </c>
      <c r="R57" s="41">
        <f>N57/F57*100</f>
        <v>92.089302815694111</v>
      </c>
      <c r="S57" s="41"/>
      <c r="T57" s="42"/>
      <c r="U57" s="80">
        <f>M57/I57*100</f>
        <v>13.820805122426568</v>
      </c>
      <c r="V57" s="78">
        <f t="shared" si="3"/>
        <v>13.820805122426568</v>
      </c>
      <c r="W57" s="78"/>
      <c r="X57" s="79"/>
    </row>
    <row r="58" spans="1:24" s="38" customFormat="1" ht="38.25" customHeight="1" thickBot="1" x14ac:dyDescent="0.35">
      <c r="A58" s="62"/>
      <c r="B58" s="202" t="s">
        <v>152</v>
      </c>
      <c r="C58" s="189" t="s">
        <v>122</v>
      </c>
      <c r="D58" s="218"/>
      <c r="E58" s="90">
        <f t="shared" si="69"/>
        <v>902185</v>
      </c>
      <c r="F58" s="82">
        <v>902185</v>
      </c>
      <c r="G58" s="82"/>
      <c r="H58" s="83">
        <v>0</v>
      </c>
      <c r="I58" s="116">
        <f t="shared" si="70"/>
        <v>6011351</v>
      </c>
      <c r="J58" s="76">
        <v>6011351</v>
      </c>
      <c r="K58" s="76"/>
      <c r="L58" s="77">
        <v>0</v>
      </c>
      <c r="M58" s="84">
        <f>SUM(N58:P58)</f>
        <v>830812.5</v>
      </c>
      <c r="N58" s="76">
        <v>830812.5</v>
      </c>
      <c r="O58" s="76"/>
      <c r="P58" s="125">
        <v>0</v>
      </c>
      <c r="Q58" s="94">
        <f>M58/E58*100</f>
        <v>92.088928545697385</v>
      </c>
      <c r="R58" s="95">
        <f>N58/F58*100</f>
        <v>92.088928545697385</v>
      </c>
      <c r="S58" s="95"/>
      <c r="T58" s="96"/>
      <c r="U58" s="80">
        <f>M58/I58*100</f>
        <v>13.820728485160824</v>
      </c>
      <c r="V58" s="67">
        <f t="shared" si="3"/>
        <v>13.820728485160824</v>
      </c>
      <c r="W58" s="67"/>
      <c r="X58" s="68"/>
    </row>
    <row r="59" spans="1:24" s="38" customFormat="1" x14ac:dyDescent="0.3">
      <c r="A59" s="222" t="s">
        <v>45</v>
      </c>
      <c r="B59" s="273"/>
      <c r="C59" s="224" t="s">
        <v>23</v>
      </c>
      <c r="D59" s="225"/>
      <c r="E59" s="272">
        <f>E60+E66</f>
        <v>34042288</v>
      </c>
      <c r="F59" s="228">
        <f t="shared" ref="F59:H59" si="72">F60+F66</f>
        <v>1547000</v>
      </c>
      <c r="G59" s="228"/>
      <c r="H59" s="254">
        <f t="shared" si="72"/>
        <v>32495288</v>
      </c>
      <c r="I59" s="272">
        <f>I60+I66</f>
        <v>67689910</v>
      </c>
      <c r="J59" s="228">
        <f t="shared" ref="J59" si="73">J60+J66</f>
        <v>4660300</v>
      </c>
      <c r="K59" s="228"/>
      <c r="L59" s="254">
        <f t="shared" ref="L59" si="74">L60+L66</f>
        <v>63029610</v>
      </c>
      <c r="M59" s="272">
        <f>M60+M66</f>
        <v>14031943.74</v>
      </c>
      <c r="N59" s="228">
        <f t="shared" ref="N59" si="75">N60+N66</f>
        <v>624000</v>
      </c>
      <c r="O59" s="228"/>
      <c r="P59" s="254">
        <f t="shared" ref="P59" si="76">P60+P66</f>
        <v>13407943.74</v>
      </c>
      <c r="Q59" s="229">
        <f t="shared" ref="Q59" si="77">M59/E59*100</f>
        <v>41.219155833473941</v>
      </c>
      <c r="R59" s="230">
        <f t="shared" ref="R59" si="78">N59/F59*100</f>
        <v>40.336134453781511</v>
      </c>
      <c r="S59" s="230"/>
      <c r="T59" s="231">
        <f t="shared" ref="T59" si="79">P59/H59*100</f>
        <v>41.261193745997879</v>
      </c>
      <c r="U59" s="241">
        <f t="shared" ref="U59" si="80">Q59/I59*100</f>
        <v>6.089409165040099E-5</v>
      </c>
      <c r="V59" s="230">
        <f t="shared" ref="V59" si="81">R59/J59*100</f>
        <v>8.6552656382167482E-4</v>
      </c>
      <c r="W59" s="230"/>
      <c r="X59" s="231">
        <f t="shared" ref="X59" si="82">T59/L59*100</f>
        <v>6.5463190627385886E-5</v>
      </c>
    </row>
    <row r="60" spans="1:24" s="107" customFormat="1" ht="39" x14ac:dyDescent="0.35">
      <c r="A60" s="127" t="s">
        <v>46</v>
      </c>
      <c r="B60" s="146"/>
      <c r="C60" s="193" t="s">
        <v>127</v>
      </c>
      <c r="D60" s="274" t="s">
        <v>3</v>
      </c>
      <c r="E60" s="259">
        <f>F60+G60+H60</f>
        <v>34008288</v>
      </c>
      <c r="F60" s="260">
        <f>F61+F62+F63+F64+F65</f>
        <v>1547000</v>
      </c>
      <c r="G60" s="260"/>
      <c r="H60" s="260">
        <f t="shared" ref="H60" si="83">H61+H62+H63+H64+H65</f>
        <v>32461288</v>
      </c>
      <c r="I60" s="259">
        <f>J60+K60+L60</f>
        <v>67621910</v>
      </c>
      <c r="J60" s="260">
        <f>J61+J62+J63+J64+J65</f>
        <v>4660300</v>
      </c>
      <c r="K60" s="260"/>
      <c r="L60" s="260">
        <f t="shared" ref="L60" si="84">L61+L62+L63+L64+L65</f>
        <v>62961610</v>
      </c>
      <c r="M60" s="259">
        <f>N60+O60+P60</f>
        <v>14003943.74</v>
      </c>
      <c r="N60" s="260">
        <f>N61+N62+N63+N64+N65</f>
        <v>624000</v>
      </c>
      <c r="O60" s="260"/>
      <c r="P60" s="260">
        <f t="shared" ref="P60" si="85">P61+P62+P63+P64+P65</f>
        <v>13379943.74</v>
      </c>
      <c r="Q60" s="120">
        <f t="shared" si="7"/>
        <v>41.178032072652407</v>
      </c>
      <c r="R60" s="121">
        <f t="shared" si="7"/>
        <v>40.336134453781511</v>
      </c>
      <c r="S60" s="121"/>
      <c r="T60" s="122">
        <f t="shared" si="32"/>
        <v>41.218154190308162</v>
      </c>
      <c r="U60" s="120">
        <f>M60/I60*100</f>
        <v>20.709181003612585</v>
      </c>
      <c r="V60" s="121">
        <f t="shared" ref="V60:X60" si="86">N60/J60*100</f>
        <v>13.389695942321309</v>
      </c>
      <c r="W60" s="121"/>
      <c r="X60" s="122">
        <f t="shared" si="86"/>
        <v>21.250955526709053</v>
      </c>
    </row>
    <row r="61" spans="1:24" s="38" customFormat="1" ht="38.25" customHeight="1" x14ac:dyDescent="0.3">
      <c r="A61" s="85"/>
      <c r="B61" s="149" t="s">
        <v>153</v>
      </c>
      <c r="C61" s="194" t="s">
        <v>19</v>
      </c>
      <c r="D61" s="86"/>
      <c r="E61" s="44">
        <f t="shared" ref="E61:E65" si="87">F61+G61+H61</f>
        <v>21482129</v>
      </c>
      <c r="F61" s="70">
        <v>0</v>
      </c>
      <c r="G61" s="70"/>
      <c r="H61" s="74">
        <v>21482129</v>
      </c>
      <c r="I61" s="87">
        <f>SUM(J61:L61)</f>
        <v>43772551</v>
      </c>
      <c r="J61" s="88">
        <v>0</v>
      </c>
      <c r="K61" s="88"/>
      <c r="L61" s="184">
        <v>43772551</v>
      </c>
      <c r="M61" s="44">
        <f t="shared" ref="M61:M65" si="88">N61+O61+P61</f>
        <v>9675718.8900000006</v>
      </c>
      <c r="N61" s="87">
        <v>0</v>
      </c>
      <c r="O61" s="88"/>
      <c r="P61" s="89">
        <v>9675718.8900000006</v>
      </c>
      <c r="Q61" s="40">
        <f t="shared" ref="Q61:Q65" si="89">M61/E61*100</f>
        <v>45.040781991393871</v>
      </c>
      <c r="R61" s="41"/>
      <c r="S61" s="41"/>
      <c r="T61" s="42">
        <f t="shared" ref="T61:T67" si="90">P61/H61*100</f>
        <v>45.040781991393871</v>
      </c>
      <c r="U61" s="40">
        <f t="shared" ref="U61:U67" si="91">M61/I61*100</f>
        <v>22.104535077245099</v>
      </c>
      <c r="V61" s="41"/>
      <c r="W61" s="41"/>
      <c r="X61" s="42">
        <f t="shared" ref="X61:X67" si="92">P61/L61*100</f>
        <v>22.104535077245099</v>
      </c>
    </row>
    <row r="62" spans="1:24" s="38" customFormat="1" ht="21" customHeight="1" x14ac:dyDescent="0.3">
      <c r="A62" s="85"/>
      <c r="B62" s="149" t="s">
        <v>154</v>
      </c>
      <c r="C62" s="194" t="s">
        <v>124</v>
      </c>
      <c r="D62" s="86"/>
      <c r="E62" s="44">
        <f t="shared" si="87"/>
        <v>1562559</v>
      </c>
      <c r="F62" s="70">
        <v>0</v>
      </c>
      <c r="G62" s="70"/>
      <c r="H62" s="74">
        <v>1562559</v>
      </c>
      <c r="I62" s="87">
        <f t="shared" ref="I62:I65" si="93">SUM(J62:L62)</f>
        <v>1708959</v>
      </c>
      <c r="J62" s="88">
        <v>0</v>
      </c>
      <c r="K62" s="88"/>
      <c r="L62" s="184">
        <v>1708959</v>
      </c>
      <c r="M62" s="44">
        <f t="shared" si="88"/>
        <v>111370</v>
      </c>
      <c r="N62" s="87">
        <v>0</v>
      </c>
      <c r="O62" s="88"/>
      <c r="P62" s="89">
        <v>111370</v>
      </c>
      <c r="Q62" s="40">
        <f t="shared" si="89"/>
        <v>7.1274108689655877</v>
      </c>
      <c r="R62" s="41"/>
      <c r="S62" s="41"/>
      <c r="T62" s="42">
        <f t="shared" si="90"/>
        <v>7.1274108689655877</v>
      </c>
      <c r="U62" s="40">
        <f t="shared" si="91"/>
        <v>6.5168327619328492</v>
      </c>
      <c r="V62" s="41"/>
      <c r="W62" s="41"/>
      <c r="X62" s="42">
        <f t="shared" si="92"/>
        <v>6.5168327619328492</v>
      </c>
    </row>
    <row r="63" spans="1:24" s="38" customFormat="1" ht="56.25" x14ac:dyDescent="0.3">
      <c r="A63" s="85"/>
      <c r="B63" s="149" t="s">
        <v>156</v>
      </c>
      <c r="C63" s="194" t="s">
        <v>125</v>
      </c>
      <c r="D63" s="86"/>
      <c r="E63" s="44">
        <f t="shared" si="87"/>
        <v>137000</v>
      </c>
      <c r="F63" s="73">
        <v>137000</v>
      </c>
      <c r="G63" s="70"/>
      <c r="H63" s="74">
        <v>0</v>
      </c>
      <c r="I63" s="87">
        <f t="shared" si="93"/>
        <v>137000</v>
      </c>
      <c r="J63" s="41">
        <v>137000</v>
      </c>
      <c r="K63" s="88"/>
      <c r="L63" s="184">
        <v>0</v>
      </c>
      <c r="M63" s="44">
        <f t="shared" si="88"/>
        <v>0</v>
      </c>
      <c r="N63" s="87">
        <v>0</v>
      </c>
      <c r="O63" s="88"/>
      <c r="P63" s="89"/>
      <c r="Q63" s="40">
        <v>0</v>
      </c>
      <c r="R63" s="41">
        <v>0</v>
      </c>
      <c r="S63" s="41"/>
      <c r="T63" s="42"/>
      <c r="U63" s="40">
        <f t="shared" si="91"/>
        <v>0</v>
      </c>
      <c r="V63" s="41">
        <f t="shared" ref="V63:V64" si="94">N63/J63*100</f>
        <v>0</v>
      </c>
      <c r="W63" s="41"/>
      <c r="X63" s="42"/>
    </row>
    <row r="64" spans="1:24" s="38" customFormat="1" ht="40.5" customHeight="1" x14ac:dyDescent="0.3">
      <c r="A64" s="85"/>
      <c r="B64" s="149" t="s">
        <v>155</v>
      </c>
      <c r="C64" s="194" t="s">
        <v>184</v>
      </c>
      <c r="D64" s="86"/>
      <c r="E64" s="44">
        <f t="shared" si="87"/>
        <v>1410000</v>
      </c>
      <c r="F64" s="73">
        <v>1410000</v>
      </c>
      <c r="G64" s="70"/>
      <c r="H64" s="74">
        <v>0</v>
      </c>
      <c r="I64" s="87">
        <f t="shared" si="93"/>
        <v>4523300</v>
      </c>
      <c r="J64" s="41">
        <v>4523300</v>
      </c>
      <c r="K64" s="88"/>
      <c r="L64" s="184">
        <v>0</v>
      </c>
      <c r="M64" s="44">
        <f t="shared" si="88"/>
        <v>624000</v>
      </c>
      <c r="N64" s="87">
        <v>624000</v>
      </c>
      <c r="O64" s="88"/>
      <c r="P64" s="89"/>
      <c r="Q64" s="40">
        <f t="shared" si="89"/>
        <v>44.255319148936167</v>
      </c>
      <c r="R64" s="41">
        <f t="shared" ref="R64" si="95">N64/F64*100</f>
        <v>44.255319148936167</v>
      </c>
      <c r="S64" s="41"/>
      <c r="T64" s="42"/>
      <c r="U64" s="40">
        <f t="shared" si="91"/>
        <v>13.795237989963081</v>
      </c>
      <c r="V64" s="41">
        <f t="shared" si="94"/>
        <v>13.795237989963081</v>
      </c>
      <c r="W64" s="41"/>
      <c r="X64" s="42"/>
    </row>
    <row r="65" spans="1:24" s="38" customFormat="1" ht="22.5" customHeight="1" x14ac:dyDescent="0.3">
      <c r="A65" s="43"/>
      <c r="B65" s="148" t="s">
        <v>157</v>
      </c>
      <c r="C65" s="194" t="s">
        <v>126</v>
      </c>
      <c r="D65" s="159"/>
      <c r="E65" s="44">
        <f t="shared" si="87"/>
        <v>9416600</v>
      </c>
      <c r="F65" s="70">
        <v>0</v>
      </c>
      <c r="G65" s="70"/>
      <c r="H65" s="74">
        <v>9416600</v>
      </c>
      <c r="I65" s="160">
        <f t="shared" si="93"/>
        <v>17480100</v>
      </c>
      <c r="J65" s="73">
        <v>0</v>
      </c>
      <c r="K65" s="73"/>
      <c r="L65" s="184">
        <v>17480100</v>
      </c>
      <c r="M65" s="44">
        <f t="shared" si="88"/>
        <v>3592854.85</v>
      </c>
      <c r="N65" s="160">
        <v>0</v>
      </c>
      <c r="O65" s="73"/>
      <c r="P65" s="123">
        <v>3592854.85</v>
      </c>
      <c r="Q65" s="40">
        <f t="shared" si="89"/>
        <v>38.154480916679056</v>
      </c>
      <c r="R65" s="41"/>
      <c r="S65" s="41"/>
      <c r="T65" s="42">
        <f t="shared" si="90"/>
        <v>38.154480916679056</v>
      </c>
      <c r="U65" s="40">
        <f t="shared" si="91"/>
        <v>20.553971945240587</v>
      </c>
      <c r="V65" s="41"/>
      <c r="W65" s="41"/>
      <c r="X65" s="42">
        <f t="shared" si="92"/>
        <v>20.553971945240587</v>
      </c>
    </row>
    <row r="66" spans="1:24" s="107" customFormat="1" ht="78" customHeight="1" x14ac:dyDescent="0.35">
      <c r="A66" s="127" t="s">
        <v>94</v>
      </c>
      <c r="B66" s="146"/>
      <c r="C66" s="193" t="s">
        <v>112</v>
      </c>
      <c r="D66" s="274" t="s">
        <v>3</v>
      </c>
      <c r="E66" s="259">
        <f>E67</f>
        <v>34000</v>
      </c>
      <c r="F66" s="260"/>
      <c r="G66" s="260"/>
      <c r="H66" s="261">
        <f t="shared" ref="H66" si="96">H67</f>
        <v>34000</v>
      </c>
      <c r="I66" s="259">
        <f>I67</f>
        <v>68000</v>
      </c>
      <c r="J66" s="260"/>
      <c r="K66" s="260"/>
      <c r="L66" s="275">
        <f t="shared" ref="L66" si="97">L67</f>
        <v>68000</v>
      </c>
      <c r="M66" s="259">
        <f>M67</f>
        <v>28000</v>
      </c>
      <c r="N66" s="260"/>
      <c r="O66" s="260"/>
      <c r="P66" s="261">
        <f t="shared" ref="P66" si="98">P67</f>
        <v>28000</v>
      </c>
      <c r="Q66" s="120">
        <f t="shared" ref="Q66:Q67" si="99">M66/E66*100</f>
        <v>82.35294117647058</v>
      </c>
      <c r="R66" s="121"/>
      <c r="S66" s="121"/>
      <c r="T66" s="134">
        <f t="shared" si="90"/>
        <v>82.35294117647058</v>
      </c>
      <c r="U66" s="144">
        <f t="shared" si="91"/>
        <v>41.17647058823529</v>
      </c>
      <c r="V66" s="121"/>
      <c r="W66" s="121"/>
      <c r="X66" s="122">
        <f t="shared" si="92"/>
        <v>41.17647058823529</v>
      </c>
    </row>
    <row r="67" spans="1:24" s="38" customFormat="1" ht="18.75" customHeight="1" thickBot="1" x14ac:dyDescent="0.35">
      <c r="A67" s="57"/>
      <c r="B67" s="151" t="s">
        <v>161</v>
      </c>
      <c r="C67" s="195" t="s">
        <v>124</v>
      </c>
      <c r="D67" s="128"/>
      <c r="E67" s="47">
        <f t="shared" ref="E67" si="100">F67+G67+H67</f>
        <v>34000</v>
      </c>
      <c r="F67" s="58"/>
      <c r="G67" s="58"/>
      <c r="H67" s="91">
        <v>34000</v>
      </c>
      <c r="I67" s="161">
        <f t="shared" ref="I67" si="101">SUM(J67:L67)</f>
        <v>68000</v>
      </c>
      <c r="J67" s="92"/>
      <c r="K67" s="92"/>
      <c r="L67" s="196">
        <v>68000</v>
      </c>
      <c r="M67" s="53">
        <f t="shared" ref="M67" si="102">SUM(N67:P67)</f>
        <v>28000</v>
      </c>
      <c r="N67" s="92"/>
      <c r="O67" s="92"/>
      <c r="P67" s="61">
        <v>28000</v>
      </c>
      <c r="Q67" s="48">
        <f t="shared" si="99"/>
        <v>82.35294117647058</v>
      </c>
      <c r="R67" s="49"/>
      <c r="S67" s="49"/>
      <c r="T67" s="42">
        <f t="shared" si="90"/>
        <v>82.35294117647058</v>
      </c>
      <c r="U67" s="80">
        <f t="shared" si="91"/>
        <v>41.17647058823529</v>
      </c>
      <c r="V67" s="78"/>
      <c r="W67" s="78"/>
      <c r="X67" s="79">
        <f t="shared" si="92"/>
        <v>41.17647058823529</v>
      </c>
    </row>
    <row r="68" spans="1:24" s="38" customFormat="1" ht="37.5" x14ac:dyDescent="0.3">
      <c r="A68" s="222" t="s">
        <v>47</v>
      </c>
      <c r="B68" s="273"/>
      <c r="C68" s="224" t="s">
        <v>101</v>
      </c>
      <c r="D68" s="276"/>
      <c r="E68" s="226">
        <f>E69+E71</f>
        <v>71149943</v>
      </c>
      <c r="F68" s="227"/>
      <c r="G68" s="227"/>
      <c r="H68" s="254">
        <f t="shared" ref="H68:L68" si="103">H69+H71</f>
        <v>71149943</v>
      </c>
      <c r="I68" s="226">
        <f t="shared" si="103"/>
        <v>129988908</v>
      </c>
      <c r="J68" s="227"/>
      <c r="K68" s="227"/>
      <c r="L68" s="254">
        <f t="shared" si="103"/>
        <v>129988908</v>
      </c>
      <c r="M68" s="226">
        <f>M69+M71</f>
        <v>39350726.539999999</v>
      </c>
      <c r="N68" s="227"/>
      <c r="O68" s="227"/>
      <c r="P68" s="254">
        <f t="shared" ref="P68" si="104">P69+P71</f>
        <v>39350726.539999999</v>
      </c>
      <c r="Q68" s="229">
        <f t="shared" si="7"/>
        <v>55.306757645610482</v>
      </c>
      <c r="R68" s="230"/>
      <c r="S68" s="230"/>
      <c r="T68" s="231">
        <f t="shared" si="32"/>
        <v>55.306757645610482</v>
      </c>
      <c r="U68" s="229">
        <f t="shared" si="3"/>
        <v>30.272372578127971</v>
      </c>
      <c r="V68" s="230"/>
      <c r="W68" s="230"/>
      <c r="X68" s="231">
        <f t="shared" si="3"/>
        <v>30.272372578127971</v>
      </c>
    </row>
    <row r="69" spans="1:24" s="107" customFormat="1" ht="58.5" x14ac:dyDescent="0.35">
      <c r="A69" s="102" t="s">
        <v>48</v>
      </c>
      <c r="B69" s="147"/>
      <c r="C69" s="197" t="s">
        <v>131</v>
      </c>
      <c r="D69" s="137" t="s">
        <v>3</v>
      </c>
      <c r="E69" s="138">
        <f>SUM(F69:H69)</f>
        <v>29466003</v>
      </c>
      <c r="F69" s="139"/>
      <c r="G69" s="139"/>
      <c r="H69" s="140">
        <f>H70</f>
        <v>29466003</v>
      </c>
      <c r="I69" s="104">
        <f>SUM(J69:L69)</f>
        <v>58997985</v>
      </c>
      <c r="J69" s="105"/>
      <c r="K69" s="105"/>
      <c r="L69" s="106">
        <f>L70</f>
        <v>58997985</v>
      </c>
      <c r="M69" s="104">
        <f>N69+P69</f>
        <v>16774488.720000001</v>
      </c>
      <c r="N69" s="105"/>
      <c r="O69" s="105"/>
      <c r="P69" s="106">
        <f>P70</f>
        <v>16774488.720000001</v>
      </c>
      <c r="Q69" s="132">
        <f t="shared" si="7"/>
        <v>56.928280092824266</v>
      </c>
      <c r="R69" s="133"/>
      <c r="S69" s="133"/>
      <c r="T69" s="134">
        <f t="shared" si="32"/>
        <v>56.928280092824266</v>
      </c>
      <c r="U69" s="132">
        <f t="shared" si="3"/>
        <v>28.432307849157901</v>
      </c>
      <c r="V69" s="133"/>
      <c r="W69" s="133"/>
      <c r="X69" s="134">
        <f t="shared" si="3"/>
        <v>28.432307849157901</v>
      </c>
    </row>
    <row r="70" spans="1:24" s="37" customFormat="1" ht="41.25" customHeight="1" x14ac:dyDescent="0.3">
      <c r="A70" s="85"/>
      <c r="B70" s="149" t="s">
        <v>158</v>
      </c>
      <c r="C70" s="198" t="s">
        <v>22</v>
      </c>
      <c r="D70" s="93"/>
      <c r="E70" s="44">
        <f>SUM(F70:H70)</f>
        <v>29466003</v>
      </c>
      <c r="F70" s="70"/>
      <c r="G70" s="70"/>
      <c r="H70" s="71">
        <v>29466003</v>
      </c>
      <c r="I70" s="72">
        <f>SUM(J70:L70)</f>
        <v>58997985</v>
      </c>
      <c r="J70" s="73"/>
      <c r="K70" s="73"/>
      <c r="L70" s="74">
        <v>58997985</v>
      </c>
      <c r="M70" s="72">
        <f>N70+P70</f>
        <v>16774488.720000001</v>
      </c>
      <c r="N70" s="73"/>
      <c r="O70" s="73"/>
      <c r="P70" s="74">
        <v>16774488.720000001</v>
      </c>
      <c r="Q70" s="40">
        <f t="shared" ref="Q70" si="105">M70/E70*100</f>
        <v>56.928280092824266</v>
      </c>
      <c r="R70" s="41"/>
      <c r="S70" s="41"/>
      <c r="T70" s="42">
        <f t="shared" ref="T70" si="106">P70/H70*100</f>
        <v>56.928280092824266</v>
      </c>
      <c r="U70" s="40">
        <f t="shared" ref="U70:U72" si="107">M70/I70*100</f>
        <v>28.432307849157901</v>
      </c>
      <c r="V70" s="41"/>
      <c r="W70" s="41"/>
      <c r="X70" s="42">
        <f t="shared" ref="X70:X72" si="108">P70/L70*100</f>
        <v>28.432307849157901</v>
      </c>
    </row>
    <row r="71" spans="1:24" s="107" customFormat="1" ht="39" x14ac:dyDescent="0.35">
      <c r="A71" s="102" t="s">
        <v>74</v>
      </c>
      <c r="B71" s="147"/>
      <c r="C71" s="197" t="s">
        <v>132</v>
      </c>
      <c r="D71" s="137" t="s">
        <v>3</v>
      </c>
      <c r="E71" s="138">
        <f>SUM(F71:H71)</f>
        <v>41683940</v>
      </c>
      <c r="F71" s="139"/>
      <c r="G71" s="139"/>
      <c r="H71" s="140">
        <f>H72</f>
        <v>41683940</v>
      </c>
      <c r="I71" s="104">
        <f>SUM(J71:L71)</f>
        <v>70990923</v>
      </c>
      <c r="J71" s="105"/>
      <c r="K71" s="105"/>
      <c r="L71" s="106">
        <f>L72</f>
        <v>70990923</v>
      </c>
      <c r="M71" s="104">
        <f>M72</f>
        <v>22576237.82</v>
      </c>
      <c r="N71" s="105"/>
      <c r="O71" s="105"/>
      <c r="P71" s="106">
        <f>P72</f>
        <v>22576237.82</v>
      </c>
      <c r="Q71" s="132">
        <f t="shared" si="7"/>
        <v>54.16051798366469</v>
      </c>
      <c r="R71" s="133"/>
      <c r="S71" s="133"/>
      <c r="T71" s="134">
        <f t="shared" si="32"/>
        <v>54.16051798366469</v>
      </c>
      <c r="U71" s="132">
        <f t="shared" si="107"/>
        <v>31.801583732049799</v>
      </c>
      <c r="V71" s="133"/>
      <c r="W71" s="133"/>
      <c r="X71" s="134">
        <f t="shared" si="108"/>
        <v>31.801583732049799</v>
      </c>
    </row>
    <row r="72" spans="1:24" s="37" customFormat="1" ht="39" customHeight="1" thickBot="1" x14ac:dyDescent="0.35">
      <c r="A72" s="57"/>
      <c r="B72" s="151" t="s">
        <v>159</v>
      </c>
      <c r="C72" s="188" t="s">
        <v>19</v>
      </c>
      <c r="D72" s="162"/>
      <c r="E72" s="47">
        <f>SUM(F72:H72)</f>
        <v>41683940</v>
      </c>
      <c r="F72" s="51"/>
      <c r="G72" s="51"/>
      <c r="H72" s="52">
        <v>41683940</v>
      </c>
      <c r="I72" s="53">
        <f>SUM(J72:L72)</f>
        <v>70990923</v>
      </c>
      <c r="J72" s="54"/>
      <c r="K72" s="54"/>
      <c r="L72" s="55">
        <v>70990923</v>
      </c>
      <c r="M72" s="53">
        <f>N72+P72</f>
        <v>22576237.82</v>
      </c>
      <c r="N72" s="54"/>
      <c r="O72" s="54"/>
      <c r="P72" s="55">
        <v>22576237.82</v>
      </c>
      <c r="Q72" s="48">
        <f t="shared" ref="Q72" si="109">M72/E72*100</f>
        <v>54.16051798366469</v>
      </c>
      <c r="R72" s="49"/>
      <c r="S72" s="49"/>
      <c r="T72" s="50">
        <f t="shared" ref="T72" si="110">P72/H72*100</f>
        <v>54.16051798366469</v>
      </c>
      <c r="U72" s="48">
        <f t="shared" si="107"/>
        <v>31.801583732049799</v>
      </c>
      <c r="V72" s="49"/>
      <c r="W72" s="49"/>
      <c r="X72" s="50">
        <f t="shared" si="108"/>
        <v>31.801583732049799</v>
      </c>
    </row>
    <row r="73" spans="1:24" s="38" customFormat="1" ht="37.5" x14ac:dyDescent="0.3">
      <c r="A73" s="232" t="s">
        <v>107</v>
      </c>
      <c r="B73" s="277"/>
      <c r="C73" s="278" t="s">
        <v>105</v>
      </c>
      <c r="D73" s="233"/>
      <c r="E73" s="234">
        <f t="shared" ref="E73:P73" si="111">E74</f>
        <v>30000</v>
      </c>
      <c r="F73" s="235"/>
      <c r="G73" s="235"/>
      <c r="H73" s="236">
        <f t="shared" si="111"/>
        <v>30000</v>
      </c>
      <c r="I73" s="234">
        <f t="shared" si="111"/>
        <v>55000</v>
      </c>
      <c r="J73" s="235"/>
      <c r="K73" s="235"/>
      <c r="L73" s="236">
        <f t="shared" si="111"/>
        <v>55000</v>
      </c>
      <c r="M73" s="234">
        <f t="shared" si="111"/>
        <v>30000</v>
      </c>
      <c r="N73" s="235"/>
      <c r="O73" s="235"/>
      <c r="P73" s="236">
        <f t="shared" si="111"/>
        <v>30000</v>
      </c>
      <c r="Q73" s="237">
        <f t="shared" ref="Q73" si="112">M73/E73*100</f>
        <v>100</v>
      </c>
      <c r="R73" s="238"/>
      <c r="S73" s="238"/>
      <c r="T73" s="239">
        <f t="shared" ref="T73" si="113">P73/H73*100</f>
        <v>100</v>
      </c>
      <c r="U73" s="237">
        <f t="shared" si="3"/>
        <v>54.54545454545454</v>
      </c>
      <c r="V73" s="238"/>
      <c r="W73" s="238"/>
      <c r="X73" s="239">
        <f t="shared" si="3"/>
        <v>54.54545454545454</v>
      </c>
    </row>
    <row r="74" spans="1:24" s="107" customFormat="1" ht="57.75" customHeight="1" x14ac:dyDescent="0.35">
      <c r="A74" s="102" t="s">
        <v>108</v>
      </c>
      <c r="B74" s="147"/>
      <c r="C74" s="281" t="s">
        <v>106</v>
      </c>
      <c r="D74" s="131" t="s">
        <v>3</v>
      </c>
      <c r="E74" s="138">
        <f t="shared" ref="E74:P74" si="114">E75</f>
        <v>30000</v>
      </c>
      <c r="F74" s="139"/>
      <c r="G74" s="139"/>
      <c r="H74" s="140">
        <f t="shared" si="114"/>
        <v>30000</v>
      </c>
      <c r="I74" s="138">
        <f t="shared" si="114"/>
        <v>55000</v>
      </c>
      <c r="J74" s="139"/>
      <c r="K74" s="139"/>
      <c r="L74" s="140">
        <f t="shared" si="114"/>
        <v>55000</v>
      </c>
      <c r="M74" s="138">
        <f t="shared" si="114"/>
        <v>30000</v>
      </c>
      <c r="N74" s="139"/>
      <c r="O74" s="139"/>
      <c r="P74" s="140">
        <f t="shared" si="114"/>
        <v>30000</v>
      </c>
      <c r="Q74" s="132">
        <f t="shared" ref="Q74:Q75" si="115">M74/E74*100</f>
        <v>100</v>
      </c>
      <c r="R74" s="133"/>
      <c r="S74" s="133"/>
      <c r="T74" s="134">
        <f t="shared" ref="T74:T75" si="116">P74/H74*100</f>
        <v>100</v>
      </c>
      <c r="U74" s="132">
        <f t="shared" si="3"/>
        <v>54.54545454545454</v>
      </c>
      <c r="V74" s="133"/>
      <c r="W74" s="133"/>
      <c r="X74" s="134">
        <f t="shared" si="3"/>
        <v>54.54545454545454</v>
      </c>
    </row>
    <row r="75" spans="1:24" ht="19.5" thickBot="1" x14ac:dyDescent="0.35">
      <c r="A75" s="45"/>
      <c r="B75" s="150" t="s">
        <v>160</v>
      </c>
      <c r="C75" s="117" t="s">
        <v>60</v>
      </c>
      <c r="D75" s="118"/>
      <c r="E75" s="47">
        <f>SUM(F75:H75)</f>
        <v>30000</v>
      </c>
      <c r="F75" s="51"/>
      <c r="G75" s="51"/>
      <c r="H75" s="52">
        <v>30000</v>
      </c>
      <c r="I75" s="53">
        <f>SUM(J75:L75)</f>
        <v>55000</v>
      </c>
      <c r="J75" s="54"/>
      <c r="K75" s="54"/>
      <c r="L75" s="55">
        <v>55000</v>
      </c>
      <c r="M75" s="53">
        <f>SUM(N75:P75)</f>
        <v>30000</v>
      </c>
      <c r="N75" s="54"/>
      <c r="O75" s="54"/>
      <c r="P75" s="55">
        <v>30000</v>
      </c>
      <c r="Q75" s="48">
        <f t="shared" si="115"/>
        <v>100</v>
      </c>
      <c r="R75" s="49"/>
      <c r="S75" s="49"/>
      <c r="T75" s="50">
        <f t="shared" si="116"/>
        <v>100</v>
      </c>
      <c r="U75" s="48">
        <f t="shared" ref="U75" si="117">M75/I75*100</f>
        <v>54.54545454545454</v>
      </c>
      <c r="V75" s="49"/>
      <c r="W75" s="49"/>
      <c r="X75" s="50">
        <f t="shared" ref="X75" si="118">P75/L75*100</f>
        <v>54.54545454545454</v>
      </c>
    </row>
    <row r="78" spans="1:24" hidden="1" x14ac:dyDescent="0.3">
      <c r="E78" s="100">
        <f>E8+E43+E45+E47+E49+E53+E59+E68+E73</f>
        <v>2754088865</v>
      </c>
      <c r="F78" s="100">
        <f t="shared" ref="F78:P78" si="119">F8+F43+F45+F47+F49+F53+F59+F68+F73</f>
        <v>2152341330</v>
      </c>
      <c r="G78" s="100">
        <f t="shared" si="119"/>
        <v>75024000</v>
      </c>
      <c r="H78" s="100">
        <f t="shared" si="119"/>
        <v>526723535</v>
      </c>
      <c r="I78" s="100">
        <f t="shared" si="119"/>
        <v>4727479665</v>
      </c>
      <c r="J78" s="100">
        <f t="shared" si="119"/>
        <v>3619296604</v>
      </c>
      <c r="K78" s="100">
        <f t="shared" si="119"/>
        <v>137970700</v>
      </c>
      <c r="L78" s="100">
        <f t="shared" si="119"/>
        <v>970212361</v>
      </c>
      <c r="M78" s="100">
        <f t="shared" si="119"/>
        <v>1232334264.78</v>
      </c>
      <c r="N78" s="100">
        <f t="shared" si="119"/>
        <v>925927929.34000003</v>
      </c>
      <c r="O78" s="100">
        <f t="shared" si="119"/>
        <v>38843643.969999999</v>
      </c>
      <c r="P78" s="100">
        <f t="shared" si="119"/>
        <v>267562691.47</v>
      </c>
    </row>
    <row r="79" spans="1:24" hidden="1" x14ac:dyDescent="0.3">
      <c r="E79" s="100" t="b">
        <f>E78=F78+G78+H78</f>
        <v>1</v>
      </c>
      <c r="I79" s="100" t="b">
        <f>I78=J78+K78+L78</f>
        <v>1</v>
      </c>
      <c r="J79" s="100"/>
      <c r="K79" s="100"/>
      <c r="L79" s="100"/>
      <c r="M79" s="100" t="b">
        <f>M78=N78+O78+P78</f>
        <v>1</v>
      </c>
      <c r="N79" s="100"/>
      <c r="O79" s="100"/>
      <c r="P79" s="100"/>
    </row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rowBreaks count="2" manualBreakCount="2">
    <brk id="25" max="32" man="1"/>
    <brk id="5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30.04.2022</vt:lpstr>
      <vt:lpstr>'30.04.2022'!Заголовки_для_печати</vt:lpstr>
      <vt:lpstr>'30.04.2022'!Область_печати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2022-05-05T08:58:49Z</cp:lastPrinted>
  <dcterms:created xsi:type="dcterms:W3CDTF">2012-05-22T08:33:39Z</dcterms:created>
  <dcterms:modified xsi:type="dcterms:W3CDTF">2022-05-05T08:59:06Z</dcterms:modified>
</cp:coreProperties>
</file>