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40" yWindow="705" windowWidth="14805" windowHeight="7410"/>
  </bookViews>
  <sheets>
    <sheet name="доходы" sheetId="1" r:id="rId1"/>
  </sheets>
  <definedNames>
    <definedName name="_FilterDatabase" localSheetId="0" hidden="1">доходы!$A$9:$J$85</definedName>
    <definedName name="Print_Titles" localSheetId="0">доходы!$8:$9</definedName>
  </definedNames>
  <calcPr calcId="152511"/>
</workbook>
</file>

<file path=xl/calcChain.xml><?xml version="1.0" encoding="utf-8"?>
<calcChain xmlns="http://schemas.openxmlformats.org/spreadsheetml/2006/main">
  <c r="F77" i="1" l="1"/>
  <c r="F76" i="1" s="1"/>
  <c r="F72" i="1"/>
  <c r="F65" i="1"/>
  <c r="F64" i="1"/>
  <c r="F59" i="1"/>
  <c r="F58" i="1"/>
  <c r="F52" i="1"/>
  <c r="F51" i="1"/>
  <c r="F49" i="1" s="1"/>
  <c r="F45" i="1"/>
  <c r="F43" i="1"/>
  <c r="F42" i="1"/>
  <c r="F40" i="1"/>
  <c r="F32" i="1"/>
  <c r="F27" i="1"/>
  <c r="F24" i="1"/>
  <c r="F21" i="1"/>
  <c r="F19" i="1"/>
  <c r="F14" i="1"/>
  <c r="F11" i="1" s="1"/>
  <c r="H45" i="1"/>
  <c r="H32" i="1"/>
  <c r="H11" i="1"/>
  <c r="I30" i="1"/>
  <c r="F31" i="1" l="1"/>
  <c r="F10" i="1" s="1"/>
  <c r="H31" i="1"/>
  <c r="F85" i="1" l="1"/>
  <c r="H21" i="1" l="1"/>
  <c r="H14" i="1"/>
  <c r="G16" i="1" l="1"/>
  <c r="E16" i="1"/>
  <c r="I13" i="1"/>
  <c r="J13" i="1"/>
  <c r="I15" i="1"/>
  <c r="J15" i="1"/>
  <c r="I16" i="1"/>
  <c r="I17" i="1"/>
  <c r="J17" i="1"/>
  <c r="I18" i="1"/>
  <c r="J18" i="1"/>
  <c r="I20" i="1"/>
  <c r="J20" i="1"/>
  <c r="I21" i="1"/>
  <c r="J21" i="1"/>
  <c r="I22" i="1"/>
  <c r="J22" i="1"/>
  <c r="I23" i="1"/>
  <c r="J23" i="1"/>
  <c r="I25" i="1"/>
  <c r="J25" i="1"/>
  <c r="I26" i="1"/>
  <c r="J26" i="1"/>
  <c r="I28" i="1"/>
  <c r="J28" i="1"/>
  <c r="I29" i="1"/>
  <c r="J29" i="1"/>
  <c r="I33" i="1"/>
  <c r="J33" i="1"/>
  <c r="I34" i="1"/>
  <c r="J34" i="1"/>
  <c r="I35" i="1"/>
  <c r="J35" i="1"/>
  <c r="I36" i="1"/>
  <c r="J36" i="1"/>
  <c r="I37" i="1"/>
  <c r="J37" i="1"/>
  <c r="I38" i="1"/>
  <c r="J38" i="1"/>
  <c r="I39" i="1"/>
  <c r="J39" i="1"/>
  <c r="I41" i="1"/>
  <c r="J41" i="1"/>
  <c r="I43" i="1"/>
  <c r="J43" i="1"/>
  <c r="I44" i="1"/>
  <c r="J44" i="1"/>
  <c r="I46" i="1"/>
  <c r="J46" i="1"/>
  <c r="I47" i="1"/>
  <c r="J47" i="1"/>
  <c r="I48" i="1"/>
  <c r="J48" i="1"/>
  <c r="I50" i="1"/>
  <c r="J50" i="1"/>
  <c r="I51" i="1"/>
  <c r="J51" i="1"/>
  <c r="I52" i="1"/>
  <c r="J52" i="1"/>
  <c r="I53" i="1"/>
  <c r="I54" i="1"/>
  <c r="I55" i="1"/>
  <c r="J55" i="1"/>
  <c r="I56" i="1"/>
  <c r="I57" i="1"/>
  <c r="I58" i="1"/>
  <c r="J58" i="1"/>
  <c r="I59" i="1"/>
  <c r="J59" i="1"/>
  <c r="I60" i="1"/>
  <c r="J60" i="1"/>
  <c r="I61" i="1"/>
  <c r="J61" i="1"/>
  <c r="I62" i="1"/>
  <c r="J62" i="1"/>
  <c r="I63" i="1"/>
  <c r="J63" i="1"/>
  <c r="I64" i="1"/>
  <c r="J64" i="1"/>
  <c r="I65" i="1"/>
  <c r="J65" i="1"/>
  <c r="I66" i="1"/>
  <c r="J66" i="1"/>
  <c r="I67" i="1"/>
  <c r="J67" i="1"/>
  <c r="I68" i="1"/>
  <c r="J68" i="1"/>
  <c r="I69" i="1"/>
  <c r="I70" i="1"/>
  <c r="I71" i="1"/>
  <c r="J71" i="1"/>
  <c r="I73" i="1"/>
  <c r="I74" i="1"/>
  <c r="J74" i="1"/>
  <c r="I75" i="1"/>
  <c r="J75" i="1"/>
  <c r="I78" i="1"/>
  <c r="J78" i="1"/>
  <c r="I79" i="1"/>
  <c r="J79" i="1"/>
  <c r="I80" i="1"/>
  <c r="J80" i="1"/>
  <c r="I81" i="1"/>
  <c r="J81" i="1"/>
  <c r="I82" i="1"/>
  <c r="J82" i="1"/>
  <c r="I83" i="1"/>
  <c r="J83" i="1"/>
  <c r="I84" i="1"/>
  <c r="J84" i="1"/>
  <c r="J12" i="1"/>
  <c r="I12" i="1"/>
  <c r="G57" i="1"/>
  <c r="E57" i="1"/>
  <c r="G54" i="1"/>
  <c r="E54" i="1"/>
  <c r="D72" i="1"/>
  <c r="D77" i="1"/>
  <c r="D76" i="1" s="1"/>
  <c r="H72" i="1" l="1"/>
  <c r="G75" i="1"/>
  <c r="E75" i="1"/>
  <c r="J72" i="1" l="1"/>
  <c r="I72" i="1"/>
  <c r="E84" i="1"/>
  <c r="G83" i="1" l="1"/>
  <c r="E83" i="1"/>
  <c r="E70" i="1"/>
  <c r="G73" i="1"/>
  <c r="G74" i="1"/>
  <c r="E73" i="1"/>
  <c r="E74" i="1"/>
  <c r="G69" i="1"/>
  <c r="G70" i="1"/>
  <c r="E69" i="1"/>
  <c r="G53" i="1"/>
  <c r="G55" i="1"/>
  <c r="G56" i="1"/>
  <c r="G58" i="1"/>
  <c r="G59" i="1"/>
  <c r="G60" i="1"/>
  <c r="G61" i="1"/>
  <c r="G62" i="1"/>
  <c r="G63" i="1"/>
  <c r="G64" i="1"/>
  <c r="G65" i="1"/>
  <c r="E53" i="1"/>
  <c r="E55" i="1"/>
  <c r="E56" i="1"/>
  <c r="H49" i="1"/>
  <c r="I49" i="1" l="1"/>
  <c r="J49" i="1"/>
  <c r="E72" i="1"/>
  <c r="G72" i="1"/>
  <c r="I14" i="1" l="1"/>
  <c r="J14" i="1"/>
  <c r="G84" i="1"/>
  <c r="D45" i="1"/>
  <c r="H77" i="1" l="1"/>
  <c r="H42" i="1"/>
  <c r="H40" i="1"/>
  <c r="H27" i="1"/>
  <c r="H24" i="1"/>
  <c r="G12" i="1"/>
  <c r="G13" i="1"/>
  <c r="G15" i="1"/>
  <c r="G17" i="1"/>
  <c r="G18" i="1"/>
  <c r="G20" i="1"/>
  <c r="G22" i="1"/>
  <c r="G23" i="1"/>
  <c r="G25" i="1"/>
  <c r="G26" i="1"/>
  <c r="G28" i="1"/>
  <c r="G29" i="1"/>
  <c r="G33" i="1"/>
  <c r="G34" i="1"/>
  <c r="G35" i="1"/>
  <c r="G36" i="1"/>
  <c r="G37" i="1"/>
  <c r="G38" i="1"/>
  <c r="G39" i="1"/>
  <c r="G41" i="1"/>
  <c r="G44" i="1"/>
  <c r="G46" i="1"/>
  <c r="G47" i="1"/>
  <c r="G48" i="1"/>
  <c r="G50" i="1"/>
  <c r="G66" i="1"/>
  <c r="G71" i="1"/>
  <c r="G78" i="1"/>
  <c r="G79" i="1"/>
  <c r="G80" i="1"/>
  <c r="G81" i="1"/>
  <c r="G82" i="1"/>
  <c r="G45" i="1"/>
  <c r="C45" i="1"/>
  <c r="C40" i="1"/>
  <c r="C27" i="1"/>
  <c r="C24" i="1"/>
  <c r="C21" i="1"/>
  <c r="C14" i="1"/>
  <c r="E12" i="1"/>
  <c r="E13" i="1"/>
  <c r="E15" i="1"/>
  <c r="E17" i="1"/>
  <c r="E18" i="1"/>
  <c r="E20" i="1"/>
  <c r="E22" i="1"/>
  <c r="E23" i="1"/>
  <c r="E25" i="1"/>
  <c r="E26" i="1"/>
  <c r="E28" i="1"/>
  <c r="E29" i="1"/>
  <c r="E33" i="1"/>
  <c r="E34" i="1"/>
  <c r="E35" i="1"/>
  <c r="E36" i="1"/>
  <c r="E37" i="1"/>
  <c r="E38" i="1"/>
  <c r="E39" i="1"/>
  <c r="E41" i="1"/>
  <c r="E45" i="1"/>
  <c r="E46" i="1"/>
  <c r="E47" i="1"/>
  <c r="E48" i="1"/>
  <c r="E50" i="1"/>
  <c r="E60" i="1"/>
  <c r="E61" i="1"/>
  <c r="E62" i="1"/>
  <c r="E63" i="1"/>
  <c r="E66" i="1"/>
  <c r="E71" i="1"/>
  <c r="E78" i="1"/>
  <c r="E79" i="1"/>
  <c r="E80" i="1"/>
  <c r="E81" i="1"/>
  <c r="E82" i="1"/>
  <c r="G76" i="1"/>
  <c r="D65" i="1"/>
  <c r="D64" i="1"/>
  <c r="D59" i="1"/>
  <c r="D58" i="1"/>
  <c r="D52" i="1"/>
  <c r="D51" i="1"/>
  <c r="D42" i="1"/>
  <c r="D43" i="1"/>
  <c r="D40" i="1"/>
  <c r="D32" i="1"/>
  <c r="D27" i="1"/>
  <c r="D24" i="1"/>
  <c r="D21" i="1"/>
  <c r="D14" i="1"/>
  <c r="C77" i="1"/>
  <c r="C68" i="1"/>
  <c r="C67" i="1"/>
  <c r="C65" i="1"/>
  <c r="C64" i="1"/>
  <c r="C59" i="1"/>
  <c r="C58" i="1"/>
  <c r="C52" i="1"/>
  <c r="C51" i="1"/>
  <c r="E51" i="1" s="1"/>
  <c r="C44" i="1"/>
  <c r="E44" i="1" s="1"/>
  <c r="C43" i="1"/>
  <c r="C32" i="1"/>
  <c r="I77" i="1" l="1"/>
  <c r="J77" i="1"/>
  <c r="J45" i="1"/>
  <c r="I45" i="1"/>
  <c r="J42" i="1"/>
  <c r="I42" i="1"/>
  <c r="J31" i="1"/>
  <c r="I40" i="1"/>
  <c r="J40" i="1"/>
  <c r="I32" i="1"/>
  <c r="J32" i="1"/>
  <c r="J27" i="1"/>
  <c r="I27" i="1"/>
  <c r="J24" i="1"/>
  <c r="I24" i="1"/>
  <c r="E40" i="1"/>
  <c r="E77" i="1"/>
  <c r="G14" i="1"/>
  <c r="C19" i="1"/>
  <c r="H76" i="1"/>
  <c r="G40" i="1"/>
  <c r="D19" i="1"/>
  <c r="E58" i="1"/>
  <c r="E27" i="1"/>
  <c r="E65" i="1"/>
  <c r="C42" i="1"/>
  <c r="E42" i="1" s="1"/>
  <c r="G43" i="1"/>
  <c r="E43" i="1"/>
  <c r="E67" i="1"/>
  <c r="G27" i="1"/>
  <c r="E59" i="1"/>
  <c r="E68" i="1"/>
  <c r="G32" i="1"/>
  <c r="E64" i="1"/>
  <c r="G21" i="1"/>
  <c r="C11" i="1"/>
  <c r="E32" i="1"/>
  <c r="C49" i="1"/>
  <c r="E21" i="1"/>
  <c r="D49" i="1"/>
  <c r="D31" i="1" s="1"/>
  <c r="E52" i="1"/>
  <c r="E24" i="1"/>
  <c r="G68" i="1"/>
  <c r="G52" i="1"/>
  <c r="C76" i="1"/>
  <c r="E76" i="1" s="1"/>
  <c r="G67" i="1"/>
  <c r="G51" i="1"/>
  <c r="G24" i="1"/>
  <c r="H19" i="1"/>
  <c r="G77" i="1"/>
  <c r="E14" i="1"/>
  <c r="D11" i="1"/>
  <c r="I76" i="1" l="1"/>
  <c r="J76" i="1"/>
  <c r="I31" i="1"/>
  <c r="H10" i="1"/>
  <c r="H85" i="1" s="1"/>
  <c r="J19" i="1"/>
  <c r="I19" i="1"/>
  <c r="E19" i="1"/>
  <c r="G42" i="1"/>
  <c r="G19" i="1"/>
  <c r="C31" i="1"/>
  <c r="E31" i="1" s="1"/>
  <c r="G49" i="1"/>
  <c r="E49" i="1"/>
  <c r="G11" i="1"/>
  <c r="D10" i="1"/>
  <c r="D85" i="1" s="1"/>
  <c r="E11" i="1"/>
  <c r="J85" i="1" l="1"/>
  <c r="I85" i="1"/>
  <c r="C10" i="1"/>
  <c r="G85" i="1"/>
  <c r="E10" i="1"/>
  <c r="G31" i="1"/>
  <c r="G10" i="1"/>
  <c r="J11" i="1"/>
  <c r="I11" i="1"/>
  <c r="C85" i="1"/>
  <c r="E85" i="1" s="1"/>
  <c r="I10" i="1" l="1"/>
  <c r="J10" i="1"/>
</calcChain>
</file>

<file path=xl/sharedStrings.xml><?xml version="1.0" encoding="utf-8"?>
<sst xmlns="http://schemas.openxmlformats.org/spreadsheetml/2006/main" count="162" uniqueCount="162">
  <si>
    <t>Код бюджетной классификации</t>
  </si>
  <si>
    <t xml:space="preserve">Наименование </t>
  </si>
  <si>
    <t xml:space="preserve">Изменение плана               (гр.4-гр.3), руб. </t>
  </si>
  <si>
    <t>Уточненный план по данным департамента финансов, руб.</t>
  </si>
  <si>
    <t>Отклонение                  (гр.6-гр.4)</t>
  </si>
  <si>
    <t>Исполнение, руб.</t>
  </si>
  <si>
    <t>% исполнения уточн. плана (гр.8/гр.6)*100</t>
  </si>
  <si>
    <t>3</t>
  </si>
  <si>
    <t xml:space="preserve">Отклонение               (гр.8-гр.6),  руб.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</si>
  <si>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</si>
  <si>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</si>
  <si>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</si>
  <si>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</si>
  <si>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</si>
  <si>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</si>
  <si>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</si>
  <si>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</si>
  <si>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</si>
  <si>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Единый налог на вмененный доход для отдельных видов деятельности</t>
  </si>
  <si>
    <t>000 1 05 03000 01 0000 110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</si>
  <si>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</si>
  <si>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</si>
  <si>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</si>
  <si>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</si>
  <si>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</si>
  <si>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</si>
  <si>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</si>
  <si>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</si>
  <si>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</si>
  <si>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</si>
  <si>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</si>
  <si>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</si>
  <si>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</si>
  <si>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</si>
  <si>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</si>
  <si>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</si>
  <si>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</si>
  <si>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</si>
  <si>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</si>
  <si>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</si>
  <si>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</si>
  <si>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000 1 16 01053 01 0000 140</t>
  </si>
  <si>
    <t>000 1 16 01063 01 0000 140</t>
  </si>
  <si>
    <t>000 1 16 01092 01 0000 140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</si>
  <si>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</si>
  <si>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</si>
  <si>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</si>
  <si>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</si>
  <si>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000 1 16 01192 01 0000 140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</si>
  <si>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</si>
  <si>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</si>
  <si>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000 1 16 01203 01 0000 140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</si>
  <si>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</si>
  <si>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</si>
  <si>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</si>
  <si>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</si>
  <si>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</si>
  <si>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</si>
  <si>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</si>
  <si>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</si>
  <si>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</si>
  <si>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</si>
  <si>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</si>
  <si>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</si>
  <si>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</si>
  <si>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</si>
  <si>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</si>
  <si>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</si>
  <si>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</si>
  <si>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</si>
  <si>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</si>
  <si>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</si>
  <si>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Доходы бюджетов городских округов от возврата организациями остатков субсидий прошлых лет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</si>
  <si>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</si>
  <si>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</si>
  <si>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</si>
  <si>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000 1 16 01143 01 0000 140</t>
  </si>
  <si>
    <t>Прочие неналоговые доходы</t>
  </si>
  <si>
    <t>Первоначальный план на 2021 год, руб.</t>
  </si>
  <si>
    <t>Уточненный план на 2021 год по решению о бюджете, руб.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</si>
  <si>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</si>
  <si>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</si>
  <si>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</si>
  <si>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</si>
  <si>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</si>
  <si>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</si>
  <si>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</si>
  <si>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</si>
  <si>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</si>
  <si>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</si>
  <si>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</si>
  <si>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</si>
  <si>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</si>
  <si>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</si>
  <si>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</si>
  <si>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</si>
  <si>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</si>
  <si>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</si>
  <si>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</si>
  <si>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</si>
  <si>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</si>
  <si>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</si>
  <si>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</si>
  <si>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</si>
  <si>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</si>
  <si>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</si>
  <si>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</si>
  <si>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</si>
  <si>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</si>
  <si>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</si>
  <si>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</si>
  <si>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</si>
  <si>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</si>
  <si>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</si>
  <si>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</si>
  <si>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</si>
  <si>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</si>
  <si>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</si>
  <si>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</si>
  <si>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</si>
  <si>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</si>
  <si>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</si>
  <si>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</si>
  <si>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</si>
  <si>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</si>
  <si>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</si>
  <si>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</si>
  <si>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</si>
  <si>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</si>
  <si>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</si>
  <si>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</si>
  <si>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</si>
  <si>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</si>
  <si>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</si>
  <si>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</si>
  <si>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</si>
  <si>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</si>
  <si>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Невыясненные поступления, зачисляемые в бюджеты городских округов</t>
  </si>
  <si>
    <t>Прочие неналоговые доходы бюджетов городских округов</t>
  </si>
  <si>
    <t>000 1 17 00 000 00 0000 000</t>
  </si>
  <si>
    <t>000 2 18 04 000 04 0000 150</t>
  </si>
  <si>
    <t>000 1 05 02 000 02 0000 110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</si>
  <si>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</si>
  <si>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</si>
  <si>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000 1 16 10123 01 0000 140</t>
  </si>
  <si>
    <t>000 1 16 10129 01 0000 140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</si>
  <si>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</si>
  <si>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</si>
  <si>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000 1 17 15020 04 0000 150</t>
  </si>
  <si>
    <t>000 1 17 01040 04 0000 180</t>
  </si>
  <si>
    <t>000 1 17 05040 04 0000 180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</si>
  <si>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</si>
  <si>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</si>
  <si>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>000 1 16 01082 01 0000 140</t>
  </si>
  <si>
    <t>000 1 16 01083 01 0000 140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</si>
  <si>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
</t>
  </si>
  <si>
    <t>000 1 16 01142 01 0000 140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</si>
  <si>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
</t>
  </si>
  <si>
    <t>Оперативный отчёт о ходе исполнения бюджета города Нефтеюганска за 9 месяцев 2021 года</t>
  </si>
  <si>
    <t>1. Исполнение по доходной части бюджета за 9 месяцев 2021 года</t>
  </si>
  <si>
    <t>000 1 09 00000 00 0000 000</t>
  </si>
  <si>
    <t>Задолженность и перерасчеты по отмененным налогам, сборам и иным обязательным платежам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</si>
</sst>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&quot;&quot;##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2" fillId="0" borderId="0"/>
    <xf numFmtId="0" fontId="6" fillId="0" borderId="0"/>
  </cellStyleXfs>
  <cellXfs count="56">
    <xf numFmtId="0" fontId="0" fillId="0" borderId="0" xfId="0"/>
    <xf numFmtId="0" fontId="3" fillId="0" borderId="0" xfId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left" wrapText="1"/>
    </xf>
    <xf numFmtId="0" fontId="3" fillId="0" borderId="0" xfId="2" applyFont="1"/>
    <xf numFmtId="1" fontId="4" fillId="0" borderId="0" xfId="2" applyNumberFormat="1" applyFont="1" applyFill="1" applyBorder="1" applyAlignment="1">
      <alignment horizontal="center" vertical="center" wrapText="1"/>
    </xf>
    <xf numFmtId="1" fontId="4" fillId="0" borderId="0" xfId="2" applyNumberFormat="1" applyFont="1" applyFill="1" applyBorder="1" applyAlignment="1">
      <alignment horizontal="left" wrapText="1"/>
    </xf>
    <xf numFmtId="4" fontId="3" fillId="0" borderId="0" xfId="2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3" applyNumberFormat="1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horizontal="center" vertical="center" wrapText="1"/>
    </xf>
    <xf numFmtId="4" fontId="3" fillId="0" borderId="1" xfId="2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" fontId="3" fillId="0" borderId="0" xfId="2" applyNumberFormat="1" applyFont="1" applyAlignment="1">
      <alignment horizontal="center" vertical="center"/>
    </xf>
    <xf numFmtId="4" fontId="3" fillId="0" borderId="0" xfId="2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/>
    <xf numFmtId="1" fontId="3" fillId="0" borderId="1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Alignment="1">
      <alignment horizontal="center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/>
    <xf numFmtId="4" fontId="3" fillId="0" borderId="0" xfId="0" applyNumberFormat="1" applyFont="1" applyFill="1" applyAlignment="1">
      <alignment horizontal="center" vertical="center"/>
    </xf>
    <xf numFmtId="4" fontId="3" fillId="0" borderId="0" xfId="2" applyNumberFormat="1" applyFont="1" applyFill="1" applyAlignment="1">
      <alignment horizontal="center" vertical="center"/>
    </xf>
    <xf numFmtId="4" fontId="3" fillId="0" borderId="1" xfId="4" applyNumberFormat="1" applyFont="1" applyFill="1" applyBorder="1" applyAlignment="1" applyProtection="1">
      <alignment horizontal="center" vertical="center" wrapText="1"/>
    </xf>
    <xf numFmtId="4" fontId="4" fillId="0" borderId="1" xfId="4" applyNumberFormat="1" applyFont="1" applyFill="1" applyBorder="1" applyAlignment="1" applyProtection="1">
      <alignment horizontal="center" vertical="center" wrapText="1"/>
    </xf>
    <xf numFmtId="49" fontId="4" fillId="0" borderId="1" xfId="4" applyNumberFormat="1" applyFont="1" applyFill="1" applyBorder="1" applyAlignment="1" applyProtection="1">
      <alignment horizontal="center" vertical="center" wrapText="1"/>
    </xf>
    <xf numFmtId="49" fontId="4" fillId="0" borderId="1" xfId="4" applyNumberFormat="1" applyFont="1" applyBorder="1" applyAlignment="1" applyProtection="1">
      <alignment horizontal="left" vertical="center" wrapText="1"/>
    </xf>
    <xf numFmtId="0" fontId="4" fillId="0" borderId="1" xfId="4" applyFont="1" applyFill="1" applyBorder="1" applyAlignment="1">
      <alignment horizontal="left" vertical="center" wrapText="1"/>
    </xf>
    <xf numFmtId="49" fontId="3" fillId="0" borderId="1" xfId="4" applyNumberFormat="1" applyFont="1" applyFill="1" applyBorder="1" applyAlignment="1" applyProtection="1">
      <alignment horizontal="center" vertical="center" wrapText="1"/>
    </xf>
    <xf numFmtId="49" fontId="3" fillId="0" borderId="1" xfId="4" applyNumberFormat="1" applyFont="1" applyFill="1" applyBorder="1" applyAlignment="1" applyProtection="1">
      <alignment horizontal="left" vertical="center" wrapText="1"/>
    </xf>
    <xf numFmtId="164" fontId="3" fillId="0" borderId="1" xfId="4" applyNumberFormat="1" applyFont="1" applyFill="1" applyBorder="1" applyAlignment="1" applyProtection="1">
      <alignment horizontal="left" vertical="center" wrapText="1"/>
    </xf>
    <xf numFmtId="49" fontId="3" fillId="0" borderId="1" xfId="4" applyNumberFormat="1" applyFont="1" applyFill="1" applyBorder="1" applyAlignment="1">
      <alignment horizontal="left" vertical="center" wrapText="1"/>
    </xf>
    <xf numFmtId="1" fontId="3" fillId="0" borderId="1" xfId="4" applyNumberFormat="1" applyFont="1" applyFill="1" applyBorder="1" applyAlignment="1">
      <alignment horizontal="left" vertical="center" wrapText="1"/>
    </xf>
    <xf numFmtId="0" fontId="3" fillId="0" borderId="1" xfId="4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4" fillId="0" borderId="1" xfId="4" applyNumberFormat="1" applyFont="1" applyFill="1" applyBorder="1" applyAlignment="1" applyProtection="1">
      <alignment horizontal="left" vertical="center" wrapText="1"/>
    </xf>
    <xf numFmtId="4" fontId="4" fillId="0" borderId="1" xfId="4" applyNumberFormat="1" applyFont="1" applyFill="1" applyBorder="1" applyAlignment="1" applyProtection="1">
      <alignment horizontal="center" vertical="center"/>
    </xf>
    <xf numFmtId="3" fontId="3" fillId="0" borderId="1" xfId="0" applyNumberFormat="1" applyFont="1" applyFill="1" applyBorder="1" applyAlignment="1">
      <alignment horizontal="center" vertical="center"/>
    </xf>
    <xf numFmtId="4" fontId="3" fillId="2" borderId="1" xfId="4" applyNumberFormat="1" applyFont="1" applyFill="1" applyBorder="1" applyAlignment="1" applyProtection="1">
      <alignment horizontal="center" vertical="center" wrapText="1"/>
    </xf>
    <xf numFmtId="49" fontId="3" fillId="0" borderId="1" xfId="4" applyNumberFormat="1" applyFont="1" applyFill="1" applyBorder="1" applyAlignment="1" applyProtection="1">
      <alignment horizontal="center" vertical="center" wrapText="1"/>
    </xf>
    <xf numFmtId="49" fontId="3" fillId="0" borderId="1" xfId="4" applyNumberFormat="1" applyFont="1" applyFill="1" applyBorder="1" applyAlignment="1" applyProtection="1">
      <alignment horizontal="left" vertical="center" wrapText="1"/>
    </xf>
    <xf numFmtId="49" fontId="4" fillId="0" borderId="1" xfId="4" applyNumberFormat="1" applyFont="1" applyFill="1" applyBorder="1" applyAlignment="1" applyProtection="1">
      <alignment horizontal="center" vertical="center" wrapText="1"/>
    </xf>
    <xf numFmtId="49" fontId="3" fillId="0" borderId="1" xfId="4" applyNumberFormat="1" applyFont="1" applyFill="1" applyBorder="1" applyAlignment="1" applyProtection="1">
      <alignment horizontal="center" vertical="center" wrapText="1"/>
    </xf>
    <xf numFmtId="49" fontId="3" fillId="0" borderId="1" xfId="4" applyNumberFormat="1" applyFont="1" applyFill="1" applyBorder="1" applyAlignment="1" applyProtection="1">
      <alignment horizontal="left" vertical="center" wrapText="1"/>
    </xf>
    <xf numFmtId="1" fontId="4" fillId="0" borderId="1" xfId="4" applyNumberFormat="1" applyFont="1" applyFill="1" applyBorder="1" applyAlignment="1">
      <alignment horizontal="left" vertical="center" wrapText="1"/>
    </xf>
    <xf numFmtId="49" fontId="4" fillId="0" borderId="1" xfId="4" applyNumberFormat="1" applyFont="1" applyFill="1" applyBorder="1" applyAlignment="1" applyProtection="1">
      <alignment horizontal="center" vertical="center"/>
    </xf>
    <xf numFmtId="4" fontId="3" fillId="0" borderId="0" xfId="0" applyNumberFormat="1" applyFont="1" applyFill="1"/>
    <xf numFmtId="4" fontId="3" fillId="0" borderId="0" xfId="2" applyNumberFormat="1" applyFont="1" applyFill="1" applyAlignment="1">
      <alignment horizontal="center" vertical="center"/>
    </xf>
    <xf numFmtId="165" fontId="7" fillId="0" borderId="2" xfId="4" applyNumberFormat="1" applyFont="1" applyFill="1" applyBorder="1" applyAlignment="1">
      <alignment horizontal="center" vertical="center" wrapText="1"/>
    </xf>
    <xf numFmtId="165" fontId="7" fillId="0" borderId="0" xfId="4" applyNumberFormat="1" applyFont="1" applyFill="1" applyBorder="1" applyAlignment="1">
      <alignment horizontal="center" vertical="center" wrapText="1"/>
    </xf>
    <xf numFmtId="165" fontId="7" fillId="0" borderId="1" xfId="4" applyNumberFormat="1" applyFont="1" applyFill="1" applyBorder="1" applyAlignment="1">
      <alignment horizontal="center" vertical="center" wrapText="1"/>
    </xf>
    <xf numFmtId="1" fontId="4" fillId="0" borderId="0" xfId="1" applyNumberFormat="1" applyFont="1" applyFill="1" applyBorder="1" applyAlignment="1">
      <alignment horizontal="center" vertical="center" wrapText="1"/>
    </xf>
    <xf numFmtId="4" fontId="3" fillId="0" borderId="0" xfId="2" applyNumberFormat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5">
    <cellStyle name="Обычный" xfId="0" builtinId="0"/>
    <cellStyle name="Обычный 2" xfId="1"/>
    <cellStyle name="Обычный 3" xfId="2"/>
    <cellStyle name="Обычный 3 2" xfId="4"/>
    <cellStyle name="Обычный_расходы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tabSelected="1" view="pageBreakPreview" zoomScaleNormal="100" zoomScaleSheetLayoutView="100" zoomScalePageLayoutView="90" workbookViewId="0">
      <pane ySplit="8" topLeftCell="A75" activePane="bottomLeft" state="frozen"/>
      <selection pane="bottomLeft" activeCell="H77" sqref="H77"/>
    </sheetView>
  </sheetViews>
  <sheetFormatPr defaultRowHeight="15.75" x14ac:dyDescent="0.25"/>
  <cols>
    <col min="1" max="1" width="29.140625" style="15" customWidth="1"/>
    <col min="2" max="2" width="61.5703125" style="16" customWidth="1"/>
    <col min="3" max="3" width="18.140625" style="23" customWidth="1"/>
    <col min="4" max="4" width="18.5703125" style="23" customWidth="1"/>
    <col min="5" max="5" width="16" style="23" customWidth="1"/>
    <col min="6" max="6" width="18" style="23" customWidth="1"/>
    <col min="7" max="7" width="15.85546875" style="23" customWidth="1"/>
    <col min="8" max="8" width="18.5703125" style="23" customWidth="1"/>
    <col min="9" max="9" width="17.5703125" style="23" customWidth="1"/>
    <col min="10" max="10" width="15" style="23" customWidth="1"/>
    <col min="11" max="12" width="9.140625" style="22"/>
    <col min="13" max="13" width="18.140625" style="22" customWidth="1"/>
    <col min="14" max="16384" width="9.140625" style="22"/>
  </cols>
  <sheetData>
    <row r="1" spans="1:13" s="3" customFormat="1" x14ac:dyDescent="0.25">
      <c r="A1" s="1"/>
      <c r="B1" s="2"/>
      <c r="C1" s="24"/>
      <c r="D1" s="13"/>
      <c r="E1" s="13"/>
      <c r="F1" s="14"/>
      <c r="G1" s="13"/>
      <c r="H1" s="49"/>
      <c r="I1" s="13"/>
      <c r="J1" s="13"/>
    </row>
    <row r="2" spans="1:13" s="3" customFormat="1" x14ac:dyDescent="0.25">
      <c r="A2" s="1"/>
      <c r="B2" s="2"/>
      <c r="C2" s="24"/>
      <c r="D2" s="13"/>
      <c r="E2" s="13"/>
      <c r="F2" s="14"/>
      <c r="G2" s="13"/>
      <c r="H2" s="49"/>
      <c r="I2" s="13"/>
      <c r="J2" s="13"/>
    </row>
    <row r="3" spans="1:13" s="3" customFormat="1" ht="15.75" customHeight="1" x14ac:dyDescent="0.25">
      <c r="A3" s="53" t="s">
        <v>158</v>
      </c>
      <c r="B3" s="53"/>
      <c r="C3" s="53"/>
      <c r="D3" s="53"/>
      <c r="E3" s="53"/>
      <c r="F3" s="53"/>
      <c r="G3" s="53"/>
      <c r="H3" s="53"/>
      <c r="I3" s="53"/>
      <c r="J3" s="53"/>
    </row>
    <row r="4" spans="1:13" s="3" customFormat="1" ht="20.25" customHeight="1" x14ac:dyDescent="0.25">
      <c r="A4" s="4"/>
      <c r="B4" s="5"/>
      <c r="C4" s="6"/>
      <c r="D4" s="13"/>
      <c r="E4" s="13"/>
      <c r="F4" s="14"/>
      <c r="G4" s="13"/>
      <c r="H4" s="49"/>
      <c r="I4" s="13"/>
      <c r="J4" s="13"/>
    </row>
    <row r="5" spans="1:13" s="3" customFormat="1" x14ac:dyDescent="0.25">
      <c r="A5" s="54" t="s">
        <v>159</v>
      </c>
      <c r="B5" s="54"/>
      <c r="C5" s="54"/>
      <c r="D5" s="55"/>
      <c r="E5" s="55"/>
      <c r="F5" s="55"/>
      <c r="G5" s="55"/>
      <c r="H5" s="55"/>
      <c r="I5" s="55"/>
      <c r="J5" s="55"/>
    </row>
    <row r="6" spans="1:13" s="3" customFormat="1" x14ac:dyDescent="0.25">
      <c r="A6" s="1"/>
      <c r="B6" s="2"/>
      <c r="C6" s="24"/>
      <c r="D6" s="13"/>
      <c r="E6" s="13"/>
      <c r="F6" s="14"/>
      <c r="G6" s="13"/>
      <c r="H6" s="49"/>
      <c r="I6" s="13"/>
      <c r="J6" s="13"/>
    </row>
    <row r="8" spans="1:13" s="17" customFormat="1" ht="92.25" customHeight="1" x14ac:dyDescent="0.25">
      <c r="A8" s="11" t="s">
        <v>0</v>
      </c>
      <c r="B8" s="12" t="s">
        <v>1</v>
      </c>
      <c r="C8" s="7" t="s">
        <v>78</v>
      </c>
      <c r="D8" s="8" t="s">
        <v>79</v>
      </c>
      <c r="E8" s="9" t="s">
        <v>2</v>
      </c>
      <c r="F8" s="9" t="s">
        <v>3</v>
      </c>
      <c r="G8" s="9" t="s">
        <v>4</v>
      </c>
      <c r="H8" s="9" t="s">
        <v>5</v>
      </c>
      <c r="I8" s="10" t="s">
        <v>8</v>
      </c>
      <c r="J8" s="10" t="s">
        <v>6</v>
      </c>
    </row>
    <row r="9" spans="1:13" s="19" customFormat="1" ht="16.5" customHeight="1" x14ac:dyDescent="0.25">
      <c r="A9" s="12">
        <v>1</v>
      </c>
      <c r="B9" s="12">
        <v>2</v>
      </c>
      <c r="C9" s="21" t="s">
        <v>7</v>
      </c>
      <c r="D9" s="39">
        <v>4</v>
      </c>
      <c r="E9" s="18">
        <v>5</v>
      </c>
      <c r="F9" s="18">
        <v>6</v>
      </c>
      <c r="G9" s="18">
        <v>7</v>
      </c>
      <c r="H9" s="18">
        <v>8</v>
      </c>
      <c r="I9" s="18">
        <v>9</v>
      </c>
      <c r="J9" s="18">
        <v>10</v>
      </c>
    </row>
    <row r="10" spans="1:13" s="17" customFormat="1" x14ac:dyDescent="0.25">
      <c r="A10" s="27" t="s">
        <v>9</v>
      </c>
      <c r="B10" s="28" t="s">
        <v>10</v>
      </c>
      <c r="C10" s="26">
        <f>C11+C31</f>
        <v>3035329437</v>
      </c>
      <c r="D10" s="26">
        <f>D11+D31</f>
        <v>3255979338</v>
      </c>
      <c r="E10" s="20">
        <f>D10-C10</f>
        <v>220649901</v>
      </c>
      <c r="F10" s="26">
        <f>F11+F31</f>
        <v>3255979338</v>
      </c>
      <c r="G10" s="20">
        <f>F10-D10</f>
        <v>0</v>
      </c>
      <c r="H10" s="26">
        <f>H11+H31</f>
        <v>2687925083.8099999</v>
      </c>
      <c r="I10" s="20">
        <f>H10-F10</f>
        <v>-568054254.19000006</v>
      </c>
      <c r="J10" s="20">
        <f>(H10/F10)*100</f>
        <v>82.553505559438534</v>
      </c>
    </row>
    <row r="11" spans="1:13" s="17" customFormat="1" x14ac:dyDescent="0.25">
      <c r="A11" s="27"/>
      <c r="B11" s="29" t="s">
        <v>11</v>
      </c>
      <c r="C11" s="26">
        <f>C12+C13+C14+C19+C27</f>
        <v>2628929400</v>
      </c>
      <c r="D11" s="26">
        <f>D12+D13+D14+D19+D27</f>
        <v>2640929400</v>
      </c>
      <c r="E11" s="20">
        <f t="shared" ref="E11:E83" si="0">D11-C11</f>
        <v>12000000</v>
      </c>
      <c r="F11" s="26">
        <f>F12+F13+F14+F19+F27</f>
        <v>2640929400</v>
      </c>
      <c r="G11" s="20">
        <f t="shared" ref="G11:G85" si="1">F11-D11</f>
        <v>0</v>
      </c>
      <c r="H11" s="26">
        <f>H12+H13+H14+H19+H27+H30</f>
        <v>2067721130.4400001</v>
      </c>
      <c r="I11" s="20">
        <f t="shared" ref="I11" si="2">H11-F11</f>
        <v>-573208269.55999994</v>
      </c>
      <c r="J11" s="20">
        <f t="shared" ref="J11" si="3">(H11/F11)*100</f>
        <v>78.295206620820693</v>
      </c>
    </row>
    <row r="12" spans="1:13" x14ac:dyDescent="0.25">
      <c r="A12" s="30" t="s">
        <v>12</v>
      </c>
      <c r="B12" s="31" t="s">
        <v>80</v>
      </c>
      <c r="C12" s="25">
        <v>1973671000</v>
      </c>
      <c r="D12" s="25">
        <v>1985671000</v>
      </c>
      <c r="E12" s="21">
        <f t="shared" si="0"/>
        <v>12000000</v>
      </c>
      <c r="F12" s="25">
        <v>1985671000</v>
      </c>
      <c r="G12" s="21">
        <f t="shared" si="1"/>
        <v>0</v>
      </c>
      <c r="H12" s="50">
        <v>1476324409.8800001</v>
      </c>
      <c r="I12" s="21">
        <f>H12-F12</f>
        <v>-509346590.11999989</v>
      </c>
      <c r="J12" s="21">
        <f>(H12/F12)*100</f>
        <v>74.348893138893615</v>
      </c>
      <c r="M12" s="48"/>
    </row>
    <row r="13" spans="1:13" ht="31.5" x14ac:dyDescent="0.25">
      <c r="A13" s="30" t="s">
        <v>13</v>
      </c>
      <c r="B13" s="33" t="s">
        <v>14</v>
      </c>
      <c r="C13" s="25">
        <v>8192400</v>
      </c>
      <c r="D13" s="25">
        <v>8192400</v>
      </c>
      <c r="E13" s="21">
        <f t="shared" si="0"/>
        <v>0</v>
      </c>
      <c r="F13" s="25">
        <v>8192400</v>
      </c>
      <c r="G13" s="21">
        <f t="shared" si="1"/>
        <v>0</v>
      </c>
      <c r="H13" s="50">
        <v>6742048.5800000001</v>
      </c>
      <c r="I13" s="21">
        <f t="shared" ref="I13:I77" si="4">H13-F13</f>
        <v>-1450351.42</v>
      </c>
      <c r="J13" s="21">
        <f t="shared" ref="J13:J77" si="5">(H13/F13)*100</f>
        <v>82.296379327181285</v>
      </c>
    </row>
    <row r="14" spans="1:13" x14ac:dyDescent="0.25">
      <c r="A14" s="30" t="s">
        <v>15</v>
      </c>
      <c r="B14" s="33" t="s">
        <v>16</v>
      </c>
      <c r="C14" s="25">
        <f>C15+C17+C18</f>
        <v>457740000</v>
      </c>
      <c r="D14" s="25">
        <f>D15+D17+D18</f>
        <v>457740000</v>
      </c>
      <c r="E14" s="21">
        <f t="shared" si="0"/>
        <v>0</v>
      </c>
      <c r="F14" s="25">
        <f>F15+F17+F18</f>
        <v>457740000</v>
      </c>
      <c r="G14" s="21">
        <f t="shared" si="1"/>
        <v>0</v>
      </c>
      <c r="H14" s="25">
        <f>H15+H17+H18+H16</f>
        <v>478275460.06999999</v>
      </c>
      <c r="I14" s="21">
        <f t="shared" si="4"/>
        <v>20535460.069999993</v>
      </c>
      <c r="J14" s="21">
        <f t="shared" si="5"/>
        <v>104.48627169790711</v>
      </c>
    </row>
    <row r="15" spans="1:13" ht="31.5" x14ac:dyDescent="0.25">
      <c r="A15" s="30" t="s">
        <v>17</v>
      </c>
      <c r="B15" s="31" t="s">
        <v>81</v>
      </c>
      <c r="C15" s="25">
        <v>430496400</v>
      </c>
      <c r="D15" s="25">
        <v>430496400</v>
      </c>
      <c r="E15" s="21">
        <f t="shared" si="0"/>
        <v>0</v>
      </c>
      <c r="F15" s="25">
        <v>430496400</v>
      </c>
      <c r="G15" s="21">
        <f t="shared" si="1"/>
        <v>0</v>
      </c>
      <c r="H15" s="50">
        <v>442672399.32999998</v>
      </c>
      <c r="I15" s="21">
        <f t="shared" si="4"/>
        <v>12175999.329999983</v>
      </c>
      <c r="J15" s="21">
        <f t="shared" si="5"/>
        <v>102.82836263671426</v>
      </c>
    </row>
    <row r="16" spans="1:13" ht="31.5" x14ac:dyDescent="0.25">
      <c r="A16" s="44" t="s">
        <v>141</v>
      </c>
      <c r="B16" s="45" t="s">
        <v>18</v>
      </c>
      <c r="C16" s="25">
        <v>0</v>
      </c>
      <c r="D16" s="25">
        <v>0</v>
      </c>
      <c r="E16" s="21">
        <f t="shared" si="0"/>
        <v>0</v>
      </c>
      <c r="F16" s="25">
        <v>0</v>
      </c>
      <c r="G16" s="21">
        <f t="shared" si="1"/>
        <v>0</v>
      </c>
      <c r="H16" s="50">
        <v>16665142.5</v>
      </c>
      <c r="I16" s="21">
        <f t="shared" si="4"/>
        <v>16665142.5</v>
      </c>
      <c r="J16" s="21">
        <v>0</v>
      </c>
    </row>
    <row r="17" spans="1:10" x14ac:dyDescent="0.25">
      <c r="A17" s="30" t="s">
        <v>19</v>
      </c>
      <c r="B17" s="31" t="s">
        <v>82</v>
      </c>
      <c r="C17" s="25">
        <v>1243600</v>
      </c>
      <c r="D17" s="25">
        <v>1243600</v>
      </c>
      <c r="E17" s="21">
        <f t="shared" si="0"/>
        <v>0</v>
      </c>
      <c r="F17" s="25">
        <v>1243600</v>
      </c>
      <c r="G17" s="21">
        <f t="shared" si="1"/>
        <v>0</v>
      </c>
      <c r="H17" s="50">
        <v>405283.1</v>
      </c>
      <c r="I17" s="21">
        <f t="shared" si="4"/>
        <v>-838316.9</v>
      </c>
      <c r="J17" s="21">
        <f t="shared" si="5"/>
        <v>32.589506272113219</v>
      </c>
    </row>
    <row r="18" spans="1:10" ht="47.25" x14ac:dyDescent="0.25">
      <c r="A18" s="30" t="s">
        <v>83</v>
      </c>
      <c r="B18" s="31" t="s">
        <v>84</v>
      </c>
      <c r="C18" s="25">
        <v>26000000</v>
      </c>
      <c r="D18" s="25">
        <v>26000000</v>
      </c>
      <c r="E18" s="21">
        <f t="shared" si="0"/>
        <v>0</v>
      </c>
      <c r="F18" s="25">
        <v>26000000</v>
      </c>
      <c r="G18" s="21">
        <f t="shared" si="1"/>
        <v>0</v>
      </c>
      <c r="H18" s="25">
        <v>18532635.140000001</v>
      </c>
      <c r="I18" s="21">
        <f t="shared" si="4"/>
        <v>-7467364.8599999994</v>
      </c>
      <c r="J18" s="21">
        <f t="shared" si="5"/>
        <v>71.279365923076924</v>
      </c>
    </row>
    <row r="19" spans="1:10" x14ac:dyDescent="0.25">
      <c r="A19" s="30" t="s">
        <v>20</v>
      </c>
      <c r="B19" s="34" t="s">
        <v>21</v>
      </c>
      <c r="C19" s="25">
        <f>C20+C21+C24</f>
        <v>167623900</v>
      </c>
      <c r="D19" s="25">
        <f t="shared" ref="D19" si="6">D20+D24+D21</f>
        <v>167623900</v>
      </c>
      <c r="E19" s="21">
        <f t="shared" si="0"/>
        <v>0</v>
      </c>
      <c r="F19" s="25">
        <f t="shared" ref="F19" si="7">F20+F24+F21</f>
        <v>167623900</v>
      </c>
      <c r="G19" s="21">
        <f t="shared" si="1"/>
        <v>0</v>
      </c>
      <c r="H19" s="25">
        <f t="shared" ref="H19" si="8">H20+H24+H21</f>
        <v>89046727.810000002</v>
      </c>
      <c r="I19" s="21">
        <f t="shared" si="4"/>
        <v>-78577172.189999998</v>
      </c>
      <c r="J19" s="21">
        <f t="shared" si="5"/>
        <v>53.122930447269155</v>
      </c>
    </row>
    <row r="20" spans="1:10" ht="47.25" x14ac:dyDescent="0.25">
      <c r="A20" s="30" t="s">
        <v>85</v>
      </c>
      <c r="B20" s="31" t="s">
        <v>86</v>
      </c>
      <c r="C20" s="25">
        <v>54000000</v>
      </c>
      <c r="D20" s="25">
        <v>54000000</v>
      </c>
      <c r="E20" s="21">
        <f t="shared" si="0"/>
        <v>0</v>
      </c>
      <c r="F20" s="25">
        <v>54000000</v>
      </c>
      <c r="G20" s="21">
        <f t="shared" si="1"/>
        <v>0</v>
      </c>
      <c r="H20" s="50">
        <v>15494045.51</v>
      </c>
      <c r="I20" s="21">
        <f t="shared" si="4"/>
        <v>-38505954.490000002</v>
      </c>
      <c r="J20" s="21">
        <f t="shared" si="5"/>
        <v>28.69267687037037</v>
      </c>
    </row>
    <row r="21" spans="1:10" x14ac:dyDescent="0.25">
      <c r="A21" s="30" t="s">
        <v>22</v>
      </c>
      <c r="B21" s="31" t="s">
        <v>23</v>
      </c>
      <c r="C21" s="25">
        <f>C22+C23</f>
        <v>44943000</v>
      </c>
      <c r="D21" s="25">
        <f t="shared" ref="D21" si="9">D22+D23</f>
        <v>44943000</v>
      </c>
      <c r="E21" s="21">
        <f t="shared" si="0"/>
        <v>0</v>
      </c>
      <c r="F21" s="25">
        <f t="shared" ref="F21" si="10">F22+F23</f>
        <v>44943000</v>
      </c>
      <c r="G21" s="21">
        <f t="shared" si="1"/>
        <v>0</v>
      </c>
      <c r="H21" s="25">
        <f t="shared" ref="H21" si="11">H22+H23</f>
        <v>28049473.310000002</v>
      </c>
      <c r="I21" s="21">
        <f t="shared" si="4"/>
        <v>-16893526.689999998</v>
      </c>
      <c r="J21" s="21">
        <f t="shared" si="5"/>
        <v>62.411217119462435</v>
      </c>
    </row>
    <row r="22" spans="1:10" x14ac:dyDescent="0.25">
      <c r="A22" s="30" t="s">
        <v>87</v>
      </c>
      <c r="B22" s="31" t="s">
        <v>88</v>
      </c>
      <c r="C22" s="25">
        <v>26900000</v>
      </c>
      <c r="D22" s="25">
        <v>26900000</v>
      </c>
      <c r="E22" s="21">
        <f t="shared" si="0"/>
        <v>0</v>
      </c>
      <c r="F22" s="25">
        <v>26900000</v>
      </c>
      <c r="G22" s="21">
        <f t="shared" si="1"/>
        <v>0</v>
      </c>
      <c r="H22" s="50">
        <v>18910227.41</v>
      </c>
      <c r="I22" s="21">
        <f t="shared" si="4"/>
        <v>-7989772.5899999999</v>
      </c>
      <c r="J22" s="21">
        <f t="shared" si="5"/>
        <v>70.29824315985131</v>
      </c>
    </row>
    <row r="23" spans="1:10" x14ac:dyDescent="0.25">
      <c r="A23" s="30" t="s">
        <v>89</v>
      </c>
      <c r="B23" s="31" t="s">
        <v>90</v>
      </c>
      <c r="C23" s="25">
        <v>18043000</v>
      </c>
      <c r="D23" s="25">
        <v>18043000</v>
      </c>
      <c r="E23" s="21">
        <f t="shared" si="0"/>
        <v>0</v>
      </c>
      <c r="F23" s="25">
        <v>18043000</v>
      </c>
      <c r="G23" s="21">
        <f t="shared" si="1"/>
        <v>0</v>
      </c>
      <c r="H23" s="50">
        <v>9139245.9000000004</v>
      </c>
      <c r="I23" s="21">
        <f t="shared" si="4"/>
        <v>-8903754.0999999996</v>
      </c>
      <c r="J23" s="21">
        <f t="shared" si="5"/>
        <v>50.652584935986255</v>
      </c>
    </row>
    <row r="24" spans="1:10" x14ac:dyDescent="0.25">
      <c r="A24" s="30" t="s">
        <v>24</v>
      </c>
      <c r="B24" s="31" t="s">
        <v>25</v>
      </c>
      <c r="C24" s="25">
        <f>C25+C26</f>
        <v>68680900</v>
      </c>
      <c r="D24" s="25">
        <f t="shared" ref="D24" si="12">D25+D26</f>
        <v>68680900</v>
      </c>
      <c r="E24" s="21">
        <f t="shared" si="0"/>
        <v>0</v>
      </c>
      <c r="F24" s="25">
        <f t="shared" ref="F24" si="13">F25+F26</f>
        <v>68680900</v>
      </c>
      <c r="G24" s="21">
        <f t="shared" si="1"/>
        <v>0</v>
      </c>
      <c r="H24" s="25">
        <f t="shared" ref="H24" si="14">H25+H26</f>
        <v>45503208.989999995</v>
      </c>
      <c r="I24" s="21">
        <f t="shared" si="4"/>
        <v>-23177691.010000005</v>
      </c>
      <c r="J24" s="21">
        <f t="shared" si="5"/>
        <v>66.253076168192308</v>
      </c>
    </row>
    <row r="25" spans="1:10" ht="31.5" x14ac:dyDescent="0.25">
      <c r="A25" s="30" t="s">
        <v>91</v>
      </c>
      <c r="B25" s="31" t="s">
        <v>92</v>
      </c>
      <c r="C25" s="25">
        <v>53416000</v>
      </c>
      <c r="D25" s="25">
        <v>53416000</v>
      </c>
      <c r="E25" s="21">
        <f t="shared" si="0"/>
        <v>0</v>
      </c>
      <c r="F25" s="25">
        <v>53416000</v>
      </c>
      <c r="G25" s="21">
        <f t="shared" si="1"/>
        <v>0</v>
      </c>
      <c r="H25" s="50">
        <v>43618504.939999998</v>
      </c>
      <c r="I25" s="21">
        <f t="shared" si="4"/>
        <v>-9797495.0600000024</v>
      </c>
      <c r="J25" s="21">
        <f t="shared" si="5"/>
        <v>81.658126666167448</v>
      </c>
    </row>
    <row r="26" spans="1:10" ht="47.25" x14ac:dyDescent="0.25">
      <c r="A26" s="30" t="s">
        <v>93</v>
      </c>
      <c r="B26" s="31" t="s">
        <v>94</v>
      </c>
      <c r="C26" s="25">
        <v>15264900</v>
      </c>
      <c r="D26" s="25">
        <v>15264900</v>
      </c>
      <c r="E26" s="21">
        <f t="shared" si="0"/>
        <v>0</v>
      </c>
      <c r="F26" s="25">
        <v>15264900</v>
      </c>
      <c r="G26" s="21">
        <f t="shared" si="1"/>
        <v>0</v>
      </c>
      <c r="H26" s="50">
        <v>1884704.05</v>
      </c>
      <c r="I26" s="21">
        <f t="shared" si="4"/>
        <v>-13380195.949999999</v>
      </c>
      <c r="J26" s="21">
        <f t="shared" si="5"/>
        <v>12.346651795950187</v>
      </c>
    </row>
    <row r="27" spans="1:10" x14ac:dyDescent="0.25">
      <c r="A27" s="30" t="s">
        <v>26</v>
      </c>
      <c r="B27" s="35" t="s">
        <v>27</v>
      </c>
      <c r="C27" s="25">
        <f>C28+C29</f>
        <v>21702100</v>
      </c>
      <c r="D27" s="25">
        <f>D28+D29</f>
        <v>21702100</v>
      </c>
      <c r="E27" s="21">
        <f t="shared" si="0"/>
        <v>0</v>
      </c>
      <c r="F27" s="25">
        <f>F28+F29</f>
        <v>21702100</v>
      </c>
      <c r="G27" s="21">
        <f t="shared" si="1"/>
        <v>0</v>
      </c>
      <c r="H27" s="25">
        <f>H28+H29</f>
        <v>17332492.940000001</v>
      </c>
      <c r="I27" s="21">
        <f t="shared" si="4"/>
        <v>-4369607.0599999987</v>
      </c>
      <c r="J27" s="21">
        <f t="shared" si="5"/>
        <v>79.865510434474089</v>
      </c>
    </row>
    <row r="28" spans="1:10" ht="47.25" x14ac:dyDescent="0.25">
      <c r="A28" s="30" t="s">
        <v>95</v>
      </c>
      <c r="B28" s="31" t="s">
        <v>96</v>
      </c>
      <c r="C28" s="25">
        <v>21587100</v>
      </c>
      <c r="D28" s="25">
        <v>21587100</v>
      </c>
      <c r="E28" s="21">
        <f t="shared" si="0"/>
        <v>0</v>
      </c>
      <c r="F28" s="25">
        <v>21587100</v>
      </c>
      <c r="G28" s="21">
        <f t="shared" si="1"/>
        <v>0</v>
      </c>
      <c r="H28" s="50">
        <v>17244292.940000001</v>
      </c>
      <c r="I28" s="21">
        <f t="shared" si="4"/>
        <v>-4342807.0599999987</v>
      </c>
      <c r="J28" s="21">
        <f t="shared" si="5"/>
        <v>79.882397079737444</v>
      </c>
    </row>
    <row r="29" spans="1:10" ht="94.5" x14ac:dyDescent="0.25">
      <c r="A29" s="30" t="s">
        <v>97</v>
      </c>
      <c r="B29" s="31" t="s">
        <v>98</v>
      </c>
      <c r="C29" s="25">
        <v>115000</v>
      </c>
      <c r="D29" s="25">
        <v>115000</v>
      </c>
      <c r="E29" s="21">
        <f t="shared" si="0"/>
        <v>0</v>
      </c>
      <c r="F29" s="25">
        <v>115000</v>
      </c>
      <c r="G29" s="21">
        <f t="shared" si="1"/>
        <v>0</v>
      </c>
      <c r="H29" s="50">
        <v>88200</v>
      </c>
      <c r="I29" s="21">
        <f t="shared" si="4"/>
        <v>-26800</v>
      </c>
      <c r="J29" s="21">
        <f t="shared" si="5"/>
        <v>76.695652173913047</v>
      </c>
    </row>
    <row r="30" spans="1:10" ht="31.5" x14ac:dyDescent="0.25">
      <c r="A30" s="44" t="s">
        <v>160</v>
      </c>
      <c r="B30" s="45" t="s">
        <v>161</v>
      </c>
      <c r="C30" s="25"/>
      <c r="D30" s="25"/>
      <c r="E30" s="21"/>
      <c r="F30" s="25"/>
      <c r="G30" s="21"/>
      <c r="H30" s="51">
        <v>-8.84</v>
      </c>
      <c r="I30" s="21">
        <f t="shared" ref="I30" si="15">H30-F30</f>
        <v>-8.84</v>
      </c>
      <c r="J30" s="21"/>
    </row>
    <row r="31" spans="1:10" s="17" customFormat="1" x14ac:dyDescent="0.25">
      <c r="A31" s="43"/>
      <c r="B31" s="46" t="s">
        <v>28</v>
      </c>
      <c r="C31" s="26">
        <f>C32+C40+C42+C45+C49</f>
        <v>406400037</v>
      </c>
      <c r="D31" s="26">
        <f>D32+D40+D42+D45+D49+D72</f>
        <v>615049938</v>
      </c>
      <c r="E31" s="20">
        <f t="shared" si="0"/>
        <v>208649901</v>
      </c>
      <c r="F31" s="26">
        <f>F32+F40+F42+F45+F49+F72</f>
        <v>615049938</v>
      </c>
      <c r="G31" s="20">
        <f t="shared" si="1"/>
        <v>0</v>
      </c>
      <c r="H31" s="26">
        <f>H32+H40+H42+H45+H49+H72</f>
        <v>620203953.37</v>
      </c>
      <c r="I31" s="20">
        <f t="shared" si="4"/>
        <v>5154015.3700000048</v>
      </c>
      <c r="J31" s="20">
        <f t="shared" si="5"/>
        <v>100.83798323543608</v>
      </c>
    </row>
    <row r="32" spans="1:10" ht="31.5" x14ac:dyDescent="0.25">
      <c r="A32" s="30" t="s">
        <v>29</v>
      </c>
      <c r="B32" s="34" t="s">
        <v>30</v>
      </c>
      <c r="C32" s="25">
        <f t="shared" ref="C32:D32" si="16">SUM(C33:C39)</f>
        <v>353990598</v>
      </c>
      <c r="D32" s="25">
        <f t="shared" si="16"/>
        <v>382453698</v>
      </c>
      <c r="E32" s="21">
        <f t="shared" si="0"/>
        <v>28463100</v>
      </c>
      <c r="F32" s="25">
        <f t="shared" ref="F32" si="17">SUM(F33:F39)</f>
        <v>382453698</v>
      </c>
      <c r="G32" s="21">
        <f t="shared" si="1"/>
        <v>0</v>
      </c>
      <c r="H32" s="25">
        <f>SUM(H33:H39)</f>
        <v>366059652.09000003</v>
      </c>
      <c r="I32" s="21">
        <f t="shared" si="4"/>
        <v>-16394045.909999967</v>
      </c>
      <c r="J32" s="21">
        <f t="shared" si="5"/>
        <v>95.713456035140766</v>
      </c>
    </row>
    <row r="33" spans="1:10" ht="63" x14ac:dyDescent="0.25">
      <c r="A33" s="30" t="s">
        <v>99</v>
      </c>
      <c r="B33" s="31" t="s">
        <v>100</v>
      </c>
      <c r="C33" s="25">
        <v>2599300</v>
      </c>
      <c r="D33" s="25">
        <v>3313400</v>
      </c>
      <c r="E33" s="21">
        <f t="shared" si="0"/>
        <v>714100</v>
      </c>
      <c r="F33" s="25">
        <v>3313400</v>
      </c>
      <c r="G33" s="21">
        <f t="shared" si="1"/>
        <v>0</v>
      </c>
      <c r="H33" s="25">
        <v>3303481</v>
      </c>
      <c r="I33" s="21">
        <f t="shared" si="4"/>
        <v>-9919</v>
      </c>
      <c r="J33" s="21">
        <f t="shared" si="5"/>
        <v>99.70063982616044</v>
      </c>
    </row>
    <row r="34" spans="1:10" ht="78.75" x14ac:dyDescent="0.25">
      <c r="A34" s="30" t="s">
        <v>101</v>
      </c>
      <c r="B34" s="32" t="s">
        <v>102</v>
      </c>
      <c r="C34" s="25">
        <v>302430000</v>
      </c>
      <c r="D34" s="25">
        <v>303430000</v>
      </c>
      <c r="E34" s="21">
        <f t="shared" si="0"/>
        <v>1000000</v>
      </c>
      <c r="F34" s="25">
        <v>303430000</v>
      </c>
      <c r="G34" s="21">
        <f t="shared" si="1"/>
        <v>0</v>
      </c>
      <c r="H34" s="50">
        <v>291367943.43000001</v>
      </c>
      <c r="I34" s="21">
        <f t="shared" si="4"/>
        <v>-12062056.569999993</v>
      </c>
      <c r="J34" s="21">
        <f t="shared" si="5"/>
        <v>96.024764667303828</v>
      </c>
    </row>
    <row r="35" spans="1:10" ht="78.75" x14ac:dyDescent="0.25">
      <c r="A35" s="30" t="s">
        <v>103</v>
      </c>
      <c r="B35" s="31" t="s">
        <v>104</v>
      </c>
      <c r="C35" s="25">
        <v>583700</v>
      </c>
      <c r="D35" s="25">
        <v>583700</v>
      </c>
      <c r="E35" s="21">
        <f t="shared" si="0"/>
        <v>0</v>
      </c>
      <c r="F35" s="25">
        <v>583700</v>
      </c>
      <c r="G35" s="21">
        <f t="shared" si="1"/>
        <v>0</v>
      </c>
      <c r="H35" s="50">
        <v>348342.7</v>
      </c>
      <c r="I35" s="21">
        <f t="shared" si="4"/>
        <v>-235357.3</v>
      </c>
      <c r="J35" s="21">
        <f t="shared" si="5"/>
        <v>59.678379304437215</v>
      </c>
    </row>
    <row r="36" spans="1:10" ht="78.75" x14ac:dyDescent="0.25">
      <c r="A36" s="30" t="s">
        <v>105</v>
      </c>
      <c r="B36" s="31" t="s">
        <v>106</v>
      </c>
      <c r="C36" s="25">
        <v>18248</v>
      </c>
      <c r="D36" s="25">
        <v>18248</v>
      </c>
      <c r="E36" s="21">
        <f t="shared" si="0"/>
        <v>0</v>
      </c>
      <c r="F36" s="25">
        <v>18248</v>
      </c>
      <c r="G36" s="21">
        <f t="shared" si="1"/>
        <v>0</v>
      </c>
      <c r="H36" s="50">
        <v>11821.16</v>
      </c>
      <c r="I36" s="21">
        <f t="shared" si="4"/>
        <v>-6426.84</v>
      </c>
      <c r="J36" s="21">
        <f t="shared" si="5"/>
        <v>64.780578693555455</v>
      </c>
    </row>
    <row r="37" spans="1:10" ht="31.5" x14ac:dyDescent="0.25">
      <c r="A37" s="30" t="s">
        <v>107</v>
      </c>
      <c r="B37" s="31" t="s">
        <v>108</v>
      </c>
      <c r="C37" s="25">
        <v>44956600</v>
      </c>
      <c r="D37" s="25">
        <v>72083100</v>
      </c>
      <c r="E37" s="21">
        <f t="shared" si="0"/>
        <v>27126500</v>
      </c>
      <c r="F37" s="25">
        <v>72083100</v>
      </c>
      <c r="G37" s="21">
        <f t="shared" si="1"/>
        <v>0</v>
      </c>
      <c r="H37" s="50">
        <v>66948441.060000002</v>
      </c>
      <c r="I37" s="21">
        <f t="shared" si="4"/>
        <v>-5134658.9399999976</v>
      </c>
      <c r="J37" s="21">
        <f t="shared" si="5"/>
        <v>92.876750666938577</v>
      </c>
    </row>
    <row r="38" spans="1:10" ht="63" x14ac:dyDescent="0.25">
      <c r="A38" s="30" t="s">
        <v>109</v>
      </c>
      <c r="B38" s="31" t="s">
        <v>110</v>
      </c>
      <c r="C38" s="25">
        <v>402750</v>
      </c>
      <c r="D38" s="25">
        <v>25250</v>
      </c>
      <c r="E38" s="21">
        <f t="shared" si="0"/>
        <v>-377500</v>
      </c>
      <c r="F38" s="25">
        <v>25250</v>
      </c>
      <c r="G38" s="21">
        <f t="shared" si="1"/>
        <v>0</v>
      </c>
      <c r="H38" s="50">
        <v>25250</v>
      </c>
      <c r="I38" s="21">
        <f t="shared" si="4"/>
        <v>0</v>
      </c>
      <c r="J38" s="21">
        <f t="shared" si="5"/>
        <v>100</v>
      </c>
    </row>
    <row r="39" spans="1:10" ht="94.5" x14ac:dyDescent="0.25">
      <c r="A39" s="30" t="s">
        <v>111</v>
      </c>
      <c r="B39" s="31" t="s">
        <v>112</v>
      </c>
      <c r="C39" s="25">
        <v>3000000</v>
      </c>
      <c r="D39" s="25">
        <v>3000000</v>
      </c>
      <c r="E39" s="21">
        <f t="shared" si="0"/>
        <v>0</v>
      </c>
      <c r="F39" s="25">
        <v>3000000</v>
      </c>
      <c r="G39" s="21">
        <f t="shared" si="1"/>
        <v>0</v>
      </c>
      <c r="H39" s="25">
        <v>4054372.74</v>
      </c>
      <c r="I39" s="21">
        <f t="shared" si="4"/>
        <v>1054372.7400000002</v>
      </c>
      <c r="J39" s="21">
        <f t="shared" si="5"/>
        <v>135.14575800000003</v>
      </c>
    </row>
    <row r="40" spans="1:10" x14ac:dyDescent="0.25">
      <c r="A40" s="30" t="s">
        <v>31</v>
      </c>
      <c r="B40" s="34" t="s">
        <v>32</v>
      </c>
      <c r="C40" s="25">
        <f>C41</f>
        <v>4835649</v>
      </c>
      <c r="D40" s="25">
        <f t="shared" ref="D40:H40" si="18">D41</f>
        <v>4835649</v>
      </c>
      <c r="E40" s="21">
        <f t="shared" si="0"/>
        <v>0</v>
      </c>
      <c r="F40" s="25">
        <f t="shared" si="18"/>
        <v>4835649</v>
      </c>
      <c r="G40" s="21">
        <f t="shared" si="1"/>
        <v>0</v>
      </c>
      <c r="H40" s="25">
        <f t="shared" si="18"/>
        <v>20891697.449999999</v>
      </c>
      <c r="I40" s="21">
        <f t="shared" si="4"/>
        <v>16056048.449999999</v>
      </c>
      <c r="J40" s="21">
        <f t="shared" si="5"/>
        <v>432.03502673581147</v>
      </c>
    </row>
    <row r="41" spans="1:10" x14ac:dyDescent="0.25">
      <c r="A41" s="30" t="s">
        <v>33</v>
      </c>
      <c r="B41" s="31" t="s">
        <v>34</v>
      </c>
      <c r="C41" s="25">
        <v>4835649</v>
      </c>
      <c r="D41" s="25">
        <v>4835649</v>
      </c>
      <c r="E41" s="21">
        <f t="shared" si="0"/>
        <v>0</v>
      </c>
      <c r="F41" s="25">
        <v>4835649</v>
      </c>
      <c r="G41" s="21">
        <f t="shared" si="1"/>
        <v>0</v>
      </c>
      <c r="H41" s="25">
        <v>20891697.449999999</v>
      </c>
      <c r="I41" s="21">
        <f t="shared" si="4"/>
        <v>16056048.449999999</v>
      </c>
      <c r="J41" s="21">
        <f t="shared" si="5"/>
        <v>432.03502673581147</v>
      </c>
    </row>
    <row r="42" spans="1:10" ht="31.5" x14ac:dyDescent="0.25">
      <c r="A42" s="30" t="s">
        <v>113</v>
      </c>
      <c r="B42" s="34" t="s">
        <v>152</v>
      </c>
      <c r="C42" s="25">
        <f>C43+C44</f>
        <v>8778840</v>
      </c>
      <c r="D42" s="25">
        <f t="shared" ref="D42" si="19">D43+D44</f>
        <v>137421190</v>
      </c>
      <c r="E42" s="21">
        <f t="shared" si="0"/>
        <v>128642350</v>
      </c>
      <c r="F42" s="25">
        <f t="shared" ref="F42" si="20">F43+F44</f>
        <v>137421190</v>
      </c>
      <c r="G42" s="21">
        <f t="shared" si="1"/>
        <v>0</v>
      </c>
      <c r="H42" s="25">
        <f t="shared" ref="H42" si="21">H43+H44</f>
        <v>137716636.75</v>
      </c>
      <c r="I42" s="21">
        <f t="shared" si="4"/>
        <v>295446.75</v>
      </c>
      <c r="J42" s="21">
        <f t="shared" si="5"/>
        <v>100.21499359014427</v>
      </c>
    </row>
    <row r="43" spans="1:10" ht="31.5" x14ac:dyDescent="0.25">
      <c r="A43" s="30" t="s">
        <v>114</v>
      </c>
      <c r="B43" s="31" t="s">
        <v>115</v>
      </c>
      <c r="C43" s="25">
        <f>5352000+272900</f>
        <v>5624900</v>
      </c>
      <c r="D43" s="25">
        <f>5352000+272900</f>
        <v>5624900</v>
      </c>
      <c r="E43" s="21">
        <f t="shared" si="0"/>
        <v>0</v>
      </c>
      <c r="F43" s="25">
        <f>5352000+272900</f>
        <v>5624900</v>
      </c>
      <c r="G43" s="21">
        <f t="shared" si="1"/>
        <v>0</v>
      </c>
      <c r="H43" s="50">
        <v>4139126.17</v>
      </c>
      <c r="I43" s="21">
        <f t="shared" si="4"/>
        <v>-1485773.83</v>
      </c>
      <c r="J43" s="21">
        <f t="shared" si="5"/>
        <v>73.585773435972186</v>
      </c>
    </row>
    <row r="44" spans="1:10" ht="31.5" x14ac:dyDescent="0.25">
      <c r="A44" s="30" t="s">
        <v>116</v>
      </c>
      <c r="B44" s="31" t="s">
        <v>117</v>
      </c>
      <c r="C44" s="25">
        <f>2000000+10000+30000+321000+182900+570040+40000</f>
        <v>3153940</v>
      </c>
      <c r="D44" s="25">
        <v>131796290</v>
      </c>
      <c r="E44" s="21">
        <f t="shared" si="0"/>
        <v>128642350</v>
      </c>
      <c r="F44" s="25">
        <v>131796290</v>
      </c>
      <c r="G44" s="21">
        <f t="shared" si="1"/>
        <v>0</v>
      </c>
      <c r="H44" s="50">
        <v>133577510.58</v>
      </c>
      <c r="I44" s="21">
        <f t="shared" si="4"/>
        <v>1781220.5799999982</v>
      </c>
      <c r="J44" s="21">
        <f t="shared" si="5"/>
        <v>101.3514952355639</v>
      </c>
    </row>
    <row r="45" spans="1:10" ht="31.5" x14ac:dyDescent="0.25">
      <c r="A45" s="30" t="s">
        <v>35</v>
      </c>
      <c r="B45" s="34" t="s">
        <v>36</v>
      </c>
      <c r="C45" s="25">
        <f>C46+C47+C48</f>
        <v>24658500</v>
      </c>
      <c r="D45" s="25">
        <f>SUM(D46:D48)</f>
        <v>56392513</v>
      </c>
      <c r="E45" s="21">
        <f t="shared" si="0"/>
        <v>31734013</v>
      </c>
      <c r="F45" s="25">
        <f>SUM(F46:F48)</f>
        <v>56392513</v>
      </c>
      <c r="G45" s="21">
        <f t="shared" si="1"/>
        <v>0</v>
      </c>
      <c r="H45" s="25">
        <f>SUM(H46:H48)</f>
        <v>53953197.18</v>
      </c>
      <c r="I45" s="21">
        <f t="shared" si="4"/>
        <v>-2439315.8200000003</v>
      </c>
      <c r="J45" s="21">
        <f t="shared" si="5"/>
        <v>95.67439773432335</v>
      </c>
    </row>
    <row r="46" spans="1:10" ht="31.5" x14ac:dyDescent="0.25">
      <c r="A46" s="30" t="s">
        <v>118</v>
      </c>
      <c r="B46" s="31" t="s">
        <v>119</v>
      </c>
      <c r="C46" s="25">
        <v>15258700</v>
      </c>
      <c r="D46" s="25">
        <v>37235613</v>
      </c>
      <c r="E46" s="21">
        <f t="shared" si="0"/>
        <v>21976913</v>
      </c>
      <c r="F46" s="25">
        <v>37235613</v>
      </c>
      <c r="G46" s="21">
        <f t="shared" si="1"/>
        <v>0</v>
      </c>
      <c r="H46" s="50">
        <v>31968799.649999999</v>
      </c>
      <c r="I46" s="21">
        <f t="shared" si="4"/>
        <v>-5266813.3500000015</v>
      </c>
      <c r="J46" s="21">
        <f t="shared" si="5"/>
        <v>85.855440730893832</v>
      </c>
    </row>
    <row r="47" spans="1:10" ht="94.5" x14ac:dyDescent="0.25">
      <c r="A47" s="30" t="s">
        <v>37</v>
      </c>
      <c r="B47" s="32" t="s">
        <v>38</v>
      </c>
      <c r="C47" s="25">
        <v>1899800</v>
      </c>
      <c r="D47" s="25">
        <v>6033200</v>
      </c>
      <c r="E47" s="21">
        <f t="shared" si="0"/>
        <v>4133400</v>
      </c>
      <c r="F47" s="25">
        <v>6033200</v>
      </c>
      <c r="G47" s="21">
        <f t="shared" si="1"/>
        <v>0</v>
      </c>
      <c r="H47" s="50">
        <v>7629499.3799999999</v>
      </c>
      <c r="I47" s="21">
        <f t="shared" si="4"/>
        <v>1596299.38</v>
      </c>
      <c r="J47" s="21">
        <f t="shared" si="5"/>
        <v>126.45858549360207</v>
      </c>
    </row>
    <row r="48" spans="1:10" ht="47.25" x14ac:dyDescent="0.25">
      <c r="A48" s="30" t="s">
        <v>120</v>
      </c>
      <c r="B48" s="31" t="s">
        <v>121</v>
      </c>
      <c r="C48" s="25">
        <v>7500000</v>
      </c>
      <c r="D48" s="25">
        <v>13123700</v>
      </c>
      <c r="E48" s="21">
        <f t="shared" si="0"/>
        <v>5623700</v>
      </c>
      <c r="F48" s="25">
        <v>13123700</v>
      </c>
      <c r="G48" s="21">
        <f t="shared" si="1"/>
        <v>0</v>
      </c>
      <c r="H48" s="50">
        <v>14354898.15</v>
      </c>
      <c r="I48" s="21">
        <f t="shared" si="4"/>
        <v>1231198.1500000004</v>
      </c>
      <c r="J48" s="21">
        <f t="shared" si="5"/>
        <v>109.38148654723896</v>
      </c>
    </row>
    <row r="49" spans="1:10" x14ac:dyDescent="0.25">
      <c r="A49" s="30" t="s">
        <v>39</v>
      </c>
      <c r="B49" s="34" t="s">
        <v>40</v>
      </c>
      <c r="C49" s="25">
        <f>SUM(C50:C71)</f>
        <v>14136450</v>
      </c>
      <c r="D49" s="25">
        <f>SUM(D50:D71)</f>
        <v>33587033</v>
      </c>
      <c r="E49" s="21">
        <f t="shared" si="0"/>
        <v>19450583</v>
      </c>
      <c r="F49" s="25">
        <f>SUM(F50:F71)</f>
        <v>33587033</v>
      </c>
      <c r="G49" s="21">
        <f t="shared" si="1"/>
        <v>0</v>
      </c>
      <c r="H49" s="25">
        <f>SUM(H50:H71)</f>
        <v>41268470.859999999</v>
      </c>
      <c r="I49" s="21">
        <f t="shared" si="4"/>
        <v>7681437.8599999994</v>
      </c>
      <c r="J49" s="21">
        <f t="shared" si="5"/>
        <v>122.87024834852187</v>
      </c>
    </row>
    <row r="50" spans="1:10" ht="94.5" x14ac:dyDescent="0.25">
      <c r="A50" s="30" t="s">
        <v>41</v>
      </c>
      <c r="B50" s="31" t="s">
        <v>122</v>
      </c>
      <c r="C50" s="25">
        <v>43800</v>
      </c>
      <c r="D50" s="25">
        <v>43800</v>
      </c>
      <c r="E50" s="21">
        <f t="shared" si="0"/>
        <v>0</v>
      </c>
      <c r="F50" s="25">
        <v>43800</v>
      </c>
      <c r="G50" s="21">
        <f t="shared" si="1"/>
        <v>0</v>
      </c>
      <c r="H50" s="50">
        <v>56829.57</v>
      </c>
      <c r="I50" s="21">
        <f t="shared" si="4"/>
        <v>13029.57</v>
      </c>
      <c r="J50" s="21">
        <f t="shared" si="5"/>
        <v>129.74787671232878</v>
      </c>
    </row>
    <row r="51" spans="1:10" ht="110.25" x14ac:dyDescent="0.25">
      <c r="A51" s="30" t="s">
        <v>42</v>
      </c>
      <c r="B51" s="31" t="s">
        <v>123</v>
      </c>
      <c r="C51" s="25">
        <f>15000+48000+11500</f>
        <v>74500</v>
      </c>
      <c r="D51" s="25">
        <f>15000+48000+11500</f>
        <v>74500</v>
      </c>
      <c r="E51" s="21">
        <f t="shared" si="0"/>
        <v>0</v>
      </c>
      <c r="F51" s="25">
        <f>15000+48000+11500</f>
        <v>74500</v>
      </c>
      <c r="G51" s="21">
        <f t="shared" si="1"/>
        <v>0</v>
      </c>
      <c r="H51" s="50">
        <v>159043.94</v>
      </c>
      <c r="I51" s="21">
        <f t="shared" si="4"/>
        <v>84543.94</v>
      </c>
      <c r="J51" s="21">
        <f t="shared" si="5"/>
        <v>213.48179865771812</v>
      </c>
    </row>
    <row r="52" spans="1:10" ht="94.5" x14ac:dyDescent="0.25">
      <c r="A52" s="30" t="s">
        <v>124</v>
      </c>
      <c r="B52" s="31" t="s">
        <v>125</v>
      </c>
      <c r="C52" s="25">
        <f>100+12300</f>
        <v>12400</v>
      </c>
      <c r="D52" s="25">
        <f>100+12300</f>
        <v>12400</v>
      </c>
      <c r="E52" s="21">
        <f t="shared" si="0"/>
        <v>0</v>
      </c>
      <c r="F52" s="25">
        <f>100+12300</f>
        <v>12400</v>
      </c>
      <c r="G52" s="21">
        <f t="shared" si="1"/>
        <v>0</v>
      </c>
      <c r="H52" s="50">
        <v>4890</v>
      </c>
      <c r="I52" s="21">
        <f t="shared" si="4"/>
        <v>-7510</v>
      </c>
      <c r="J52" s="21">
        <f t="shared" si="5"/>
        <v>39.435483870967744</v>
      </c>
    </row>
    <row r="53" spans="1:10" ht="110.25" x14ac:dyDescent="0.25">
      <c r="A53" s="44" t="s">
        <v>153</v>
      </c>
      <c r="B53" s="45" t="s">
        <v>136</v>
      </c>
      <c r="C53" s="25">
        <v>0</v>
      </c>
      <c r="D53" s="25">
        <v>0</v>
      </c>
      <c r="E53" s="21">
        <f t="shared" si="0"/>
        <v>0</v>
      </c>
      <c r="F53" s="25">
        <v>0</v>
      </c>
      <c r="G53" s="21">
        <f t="shared" si="1"/>
        <v>0</v>
      </c>
      <c r="H53" s="50">
        <v>141138.1</v>
      </c>
      <c r="I53" s="21">
        <f t="shared" si="4"/>
        <v>141138.1</v>
      </c>
      <c r="J53" s="21">
        <v>0</v>
      </c>
    </row>
    <row r="54" spans="1:10" ht="110.25" x14ac:dyDescent="0.25">
      <c r="A54" s="44" t="s">
        <v>154</v>
      </c>
      <c r="B54" s="45" t="s">
        <v>155</v>
      </c>
      <c r="C54" s="25">
        <v>0</v>
      </c>
      <c r="D54" s="25">
        <v>0</v>
      </c>
      <c r="E54" s="21">
        <f t="shared" si="0"/>
        <v>0</v>
      </c>
      <c r="F54" s="25">
        <v>0</v>
      </c>
      <c r="G54" s="21">
        <f t="shared" si="1"/>
        <v>0</v>
      </c>
      <c r="H54" s="50">
        <v>255000</v>
      </c>
      <c r="I54" s="21">
        <f t="shared" si="4"/>
        <v>255000</v>
      </c>
      <c r="J54" s="21">
        <v>0</v>
      </c>
    </row>
    <row r="55" spans="1:10" ht="110.25" x14ac:dyDescent="0.25">
      <c r="A55" s="30" t="s">
        <v>43</v>
      </c>
      <c r="B55" s="31" t="s">
        <v>126</v>
      </c>
      <c r="C55" s="25">
        <v>13150</v>
      </c>
      <c r="D55" s="25">
        <v>13150</v>
      </c>
      <c r="E55" s="21">
        <f t="shared" si="0"/>
        <v>0</v>
      </c>
      <c r="F55" s="25">
        <v>13150</v>
      </c>
      <c r="G55" s="21">
        <f t="shared" si="1"/>
        <v>0</v>
      </c>
      <c r="H55" s="50">
        <v>701500</v>
      </c>
      <c r="I55" s="21">
        <f t="shared" si="4"/>
        <v>688350</v>
      </c>
      <c r="J55" s="21">
        <f t="shared" si="5"/>
        <v>5334.6007604562737</v>
      </c>
    </row>
    <row r="56" spans="1:10" ht="94.5" x14ac:dyDescent="0.25">
      <c r="A56" s="44" t="s">
        <v>142</v>
      </c>
      <c r="B56" s="45" t="s">
        <v>143</v>
      </c>
      <c r="C56" s="25">
        <v>0</v>
      </c>
      <c r="D56" s="25">
        <v>0</v>
      </c>
      <c r="E56" s="21">
        <f t="shared" si="0"/>
        <v>0</v>
      </c>
      <c r="F56" s="25">
        <v>0</v>
      </c>
      <c r="G56" s="21">
        <f t="shared" si="1"/>
        <v>0</v>
      </c>
      <c r="H56" s="51">
        <v>5000</v>
      </c>
      <c r="I56" s="21">
        <f t="shared" si="4"/>
        <v>5000</v>
      </c>
      <c r="J56" s="21">
        <v>0</v>
      </c>
    </row>
    <row r="57" spans="1:10" ht="141.75" x14ac:dyDescent="0.25">
      <c r="A57" s="44" t="s">
        <v>156</v>
      </c>
      <c r="B57" s="45" t="s">
        <v>157</v>
      </c>
      <c r="C57" s="25">
        <v>0</v>
      </c>
      <c r="D57" s="25">
        <v>0</v>
      </c>
      <c r="E57" s="21">
        <f t="shared" si="0"/>
        <v>0</v>
      </c>
      <c r="F57" s="25">
        <v>0</v>
      </c>
      <c r="G57" s="21">
        <f t="shared" si="1"/>
        <v>0</v>
      </c>
      <c r="H57" s="52">
        <v>50000</v>
      </c>
      <c r="I57" s="21">
        <f t="shared" si="4"/>
        <v>50000</v>
      </c>
      <c r="J57" s="21">
        <v>0</v>
      </c>
    </row>
    <row r="58" spans="1:10" ht="110.25" x14ac:dyDescent="0.25">
      <c r="A58" s="30" t="s">
        <v>76</v>
      </c>
      <c r="B58" s="31" t="s">
        <v>127</v>
      </c>
      <c r="C58" s="25">
        <f>18000+1000</f>
        <v>19000</v>
      </c>
      <c r="D58" s="25">
        <f>18000+1000</f>
        <v>19000</v>
      </c>
      <c r="E58" s="21">
        <f t="shared" si="0"/>
        <v>0</v>
      </c>
      <c r="F58" s="25">
        <f>18000+1000</f>
        <v>19000</v>
      </c>
      <c r="G58" s="21">
        <f t="shared" si="1"/>
        <v>0</v>
      </c>
      <c r="H58" s="25">
        <v>541123.23</v>
      </c>
      <c r="I58" s="21">
        <f t="shared" si="4"/>
        <v>522123.23</v>
      </c>
      <c r="J58" s="21">
        <f t="shared" si="5"/>
        <v>2848.0169999999998</v>
      </c>
    </row>
    <row r="59" spans="1:10" ht="126" x14ac:dyDescent="0.25">
      <c r="A59" s="30" t="s">
        <v>44</v>
      </c>
      <c r="B59" s="31" t="s">
        <v>45</v>
      </c>
      <c r="C59" s="25">
        <f>420000+600+14400+6000</f>
        <v>441000</v>
      </c>
      <c r="D59" s="25">
        <f>420000+600+14400+6000</f>
        <v>441000</v>
      </c>
      <c r="E59" s="21">
        <f t="shared" si="0"/>
        <v>0</v>
      </c>
      <c r="F59" s="25">
        <f>420000+600+14400+6000</f>
        <v>441000</v>
      </c>
      <c r="G59" s="21">
        <f t="shared" si="1"/>
        <v>0</v>
      </c>
      <c r="H59" s="25">
        <v>56430.66</v>
      </c>
      <c r="I59" s="21">
        <f t="shared" si="4"/>
        <v>-384569.33999999997</v>
      </c>
      <c r="J59" s="21">
        <f t="shared" si="5"/>
        <v>12.796068027210886</v>
      </c>
    </row>
    <row r="60" spans="1:10" ht="126" x14ac:dyDescent="0.25">
      <c r="A60" s="30" t="s">
        <v>46</v>
      </c>
      <c r="B60" s="31" t="s">
        <v>47</v>
      </c>
      <c r="C60" s="25">
        <v>80000</v>
      </c>
      <c r="D60" s="25">
        <v>80000</v>
      </c>
      <c r="E60" s="21">
        <f t="shared" si="0"/>
        <v>0</v>
      </c>
      <c r="F60" s="25">
        <v>80000</v>
      </c>
      <c r="G60" s="21">
        <f t="shared" si="1"/>
        <v>0</v>
      </c>
      <c r="H60" s="25">
        <v>70309.240000000005</v>
      </c>
      <c r="I60" s="21">
        <f t="shared" si="4"/>
        <v>-9690.7599999999948</v>
      </c>
      <c r="J60" s="21">
        <f t="shared" si="5"/>
        <v>87.886550000000014</v>
      </c>
    </row>
    <row r="61" spans="1:10" ht="94.5" x14ac:dyDescent="0.25">
      <c r="A61" s="30" t="s">
        <v>128</v>
      </c>
      <c r="B61" s="31" t="s">
        <v>129</v>
      </c>
      <c r="C61" s="25">
        <v>200000</v>
      </c>
      <c r="D61" s="25">
        <v>200000</v>
      </c>
      <c r="E61" s="21">
        <f t="shared" si="0"/>
        <v>0</v>
      </c>
      <c r="F61" s="25">
        <v>200000</v>
      </c>
      <c r="G61" s="21">
        <f t="shared" si="1"/>
        <v>0</v>
      </c>
      <c r="H61" s="25">
        <v>53000.02</v>
      </c>
      <c r="I61" s="21">
        <f t="shared" si="4"/>
        <v>-146999.98000000001</v>
      </c>
      <c r="J61" s="21">
        <f t="shared" si="5"/>
        <v>26.500009999999996</v>
      </c>
    </row>
    <row r="62" spans="1:10" ht="141.75" x14ac:dyDescent="0.25">
      <c r="A62" s="30" t="s">
        <v>130</v>
      </c>
      <c r="B62" s="31" t="s">
        <v>131</v>
      </c>
      <c r="C62" s="25">
        <v>700</v>
      </c>
      <c r="D62" s="25">
        <v>700</v>
      </c>
      <c r="E62" s="21">
        <f t="shared" si="0"/>
        <v>0</v>
      </c>
      <c r="F62" s="25">
        <v>700</v>
      </c>
      <c r="G62" s="21">
        <f t="shared" si="1"/>
        <v>0</v>
      </c>
      <c r="H62" s="25">
        <v>0</v>
      </c>
      <c r="I62" s="21">
        <f t="shared" si="4"/>
        <v>-700</v>
      </c>
      <c r="J62" s="21">
        <f t="shared" si="5"/>
        <v>0</v>
      </c>
    </row>
    <row r="63" spans="1:10" ht="110.25" x14ac:dyDescent="0.25">
      <c r="A63" s="30" t="s">
        <v>48</v>
      </c>
      <c r="B63" s="31" t="s">
        <v>132</v>
      </c>
      <c r="C63" s="25">
        <v>26500</v>
      </c>
      <c r="D63" s="25">
        <v>26500</v>
      </c>
      <c r="E63" s="21">
        <f t="shared" si="0"/>
        <v>0</v>
      </c>
      <c r="F63" s="25">
        <v>26500</v>
      </c>
      <c r="G63" s="21">
        <f t="shared" si="1"/>
        <v>0</v>
      </c>
      <c r="H63" s="25">
        <v>9500</v>
      </c>
      <c r="I63" s="21">
        <f t="shared" si="4"/>
        <v>-17000</v>
      </c>
      <c r="J63" s="21">
        <f t="shared" si="5"/>
        <v>35.849056603773583</v>
      </c>
    </row>
    <row r="64" spans="1:10" ht="94.5" x14ac:dyDescent="0.25">
      <c r="A64" s="30" t="s">
        <v>133</v>
      </c>
      <c r="B64" s="31" t="s">
        <v>134</v>
      </c>
      <c r="C64" s="25">
        <f>240000+1500+160000</f>
        <v>401500</v>
      </c>
      <c r="D64" s="25">
        <f>240000+1500+160000</f>
        <v>401500</v>
      </c>
      <c r="E64" s="21">
        <f t="shared" si="0"/>
        <v>0</v>
      </c>
      <c r="F64" s="25">
        <f>240000+1500+160000</f>
        <v>401500</v>
      </c>
      <c r="G64" s="21">
        <f t="shared" si="1"/>
        <v>0</v>
      </c>
      <c r="H64" s="25">
        <v>1648454.55</v>
      </c>
      <c r="I64" s="21">
        <f t="shared" si="4"/>
        <v>1246954.55</v>
      </c>
      <c r="J64" s="21">
        <f t="shared" si="5"/>
        <v>410.57398505603987</v>
      </c>
    </row>
    <row r="65" spans="1:10" ht="94.5" x14ac:dyDescent="0.25">
      <c r="A65" s="30" t="s">
        <v>51</v>
      </c>
      <c r="B65" s="31" t="s">
        <v>135</v>
      </c>
      <c r="C65" s="25">
        <f>24000+31200+694500</f>
        <v>749700</v>
      </c>
      <c r="D65" s="25">
        <f>24000+31200+694500</f>
        <v>749700</v>
      </c>
      <c r="E65" s="21">
        <f t="shared" si="0"/>
        <v>0</v>
      </c>
      <c r="F65" s="25">
        <f>24000+31200+694500</f>
        <v>749700</v>
      </c>
      <c r="G65" s="21">
        <f t="shared" si="1"/>
        <v>0</v>
      </c>
      <c r="H65" s="25">
        <v>3885616.3</v>
      </c>
      <c r="I65" s="21">
        <f t="shared" si="4"/>
        <v>3135916.3</v>
      </c>
      <c r="J65" s="21">
        <f t="shared" si="5"/>
        <v>518.28948912898488</v>
      </c>
    </row>
    <row r="66" spans="1:10" ht="78.75" x14ac:dyDescent="0.25">
      <c r="A66" s="30" t="s">
        <v>52</v>
      </c>
      <c r="B66" s="36" t="s">
        <v>53</v>
      </c>
      <c r="C66" s="25">
        <v>494000</v>
      </c>
      <c r="D66" s="25">
        <v>494000</v>
      </c>
      <c r="E66" s="21">
        <f t="shared" si="0"/>
        <v>0</v>
      </c>
      <c r="F66" s="25">
        <v>494000</v>
      </c>
      <c r="G66" s="21">
        <f t="shared" si="1"/>
        <v>0</v>
      </c>
      <c r="H66" s="25">
        <v>242379.34</v>
      </c>
      <c r="I66" s="21">
        <f t="shared" si="4"/>
        <v>-251620.66</v>
      </c>
      <c r="J66" s="21">
        <f t="shared" si="5"/>
        <v>49.064643724696353</v>
      </c>
    </row>
    <row r="67" spans="1:10" ht="78.75" x14ac:dyDescent="0.25">
      <c r="A67" s="30" t="s">
        <v>54</v>
      </c>
      <c r="B67" s="36" t="s">
        <v>55</v>
      </c>
      <c r="C67" s="25">
        <f>500000+474700+41000</f>
        <v>1015700</v>
      </c>
      <c r="D67" s="25">
        <v>18405700</v>
      </c>
      <c r="E67" s="21">
        <f t="shared" si="0"/>
        <v>17390000</v>
      </c>
      <c r="F67" s="25">
        <v>18405700</v>
      </c>
      <c r="G67" s="21">
        <f t="shared" si="1"/>
        <v>0</v>
      </c>
      <c r="H67" s="25">
        <v>18101019.84</v>
      </c>
      <c r="I67" s="21">
        <f t="shared" si="4"/>
        <v>-304680.16000000015</v>
      </c>
      <c r="J67" s="21">
        <f t="shared" si="5"/>
        <v>98.344642366223511</v>
      </c>
    </row>
    <row r="68" spans="1:10" ht="94.5" x14ac:dyDescent="0.25">
      <c r="A68" s="30" t="s">
        <v>56</v>
      </c>
      <c r="B68" s="36" t="s">
        <v>57</v>
      </c>
      <c r="C68" s="25">
        <f>1500000+24500+40000</f>
        <v>1564500</v>
      </c>
      <c r="D68" s="25">
        <v>3602238</v>
      </c>
      <c r="E68" s="21">
        <f t="shared" si="0"/>
        <v>2037738</v>
      </c>
      <c r="F68" s="25">
        <v>3602238</v>
      </c>
      <c r="G68" s="21">
        <f t="shared" si="1"/>
        <v>0</v>
      </c>
      <c r="H68" s="25">
        <v>2955309.83</v>
      </c>
      <c r="I68" s="21">
        <f t="shared" si="4"/>
        <v>-646928.16999999993</v>
      </c>
      <c r="J68" s="21">
        <f t="shared" si="5"/>
        <v>82.040937606010488</v>
      </c>
    </row>
    <row r="69" spans="1:10" ht="78.75" x14ac:dyDescent="0.25">
      <c r="A69" s="44" t="s">
        <v>144</v>
      </c>
      <c r="B69" s="36" t="s">
        <v>146</v>
      </c>
      <c r="C69" s="25">
        <v>0</v>
      </c>
      <c r="D69" s="25">
        <v>22845</v>
      </c>
      <c r="E69" s="21">
        <f t="shared" si="0"/>
        <v>22845</v>
      </c>
      <c r="F69" s="25">
        <v>22845</v>
      </c>
      <c r="G69" s="21">
        <f t="shared" si="1"/>
        <v>0</v>
      </c>
      <c r="H69" s="25">
        <v>848089.2</v>
      </c>
      <c r="I69" s="21">
        <f t="shared" si="4"/>
        <v>825244.2</v>
      </c>
      <c r="J69" s="21">
        <v>0</v>
      </c>
    </row>
    <row r="70" spans="1:10" ht="78.75" x14ac:dyDescent="0.25">
      <c r="A70" s="44" t="s">
        <v>145</v>
      </c>
      <c r="B70" s="36" t="s">
        <v>147</v>
      </c>
      <c r="C70" s="25">
        <v>0</v>
      </c>
      <c r="D70" s="25">
        <v>0</v>
      </c>
      <c r="E70" s="21">
        <f>D70-C70</f>
        <v>0</v>
      </c>
      <c r="F70" s="25">
        <v>0</v>
      </c>
      <c r="G70" s="21">
        <f t="shared" si="1"/>
        <v>0</v>
      </c>
      <c r="H70" s="25">
        <v>78677.570000000007</v>
      </c>
      <c r="I70" s="21">
        <f t="shared" si="4"/>
        <v>78677.570000000007</v>
      </c>
      <c r="J70" s="21">
        <v>0</v>
      </c>
    </row>
    <row r="71" spans="1:10" ht="63" x14ac:dyDescent="0.25">
      <c r="A71" s="30" t="s">
        <v>49</v>
      </c>
      <c r="B71" s="31" t="s">
        <v>50</v>
      </c>
      <c r="C71" s="25">
        <v>9000000</v>
      </c>
      <c r="D71" s="25">
        <v>9000000</v>
      </c>
      <c r="E71" s="21">
        <f t="shared" si="0"/>
        <v>0</v>
      </c>
      <c r="F71" s="25">
        <v>9000000</v>
      </c>
      <c r="G71" s="21">
        <f t="shared" si="1"/>
        <v>0</v>
      </c>
      <c r="H71" s="25">
        <v>11405159.470000001</v>
      </c>
      <c r="I71" s="21">
        <f t="shared" si="4"/>
        <v>2405159.4700000007</v>
      </c>
      <c r="J71" s="21">
        <f t="shared" si="5"/>
        <v>126.72399411111112</v>
      </c>
    </row>
    <row r="72" spans="1:10" x14ac:dyDescent="0.25">
      <c r="A72" s="44" t="s">
        <v>139</v>
      </c>
      <c r="B72" s="45" t="s">
        <v>77</v>
      </c>
      <c r="C72" s="25">
        <v>0</v>
      </c>
      <c r="D72" s="25">
        <f>D73+D74+D75</f>
        <v>359855</v>
      </c>
      <c r="E72" s="25">
        <f t="shared" ref="E72:H72" si="22">E73+E74+E75</f>
        <v>359855</v>
      </c>
      <c r="F72" s="25">
        <f>F73+F74+F75</f>
        <v>359855</v>
      </c>
      <c r="G72" s="25">
        <f t="shared" si="22"/>
        <v>0</v>
      </c>
      <c r="H72" s="25">
        <f t="shared" si="22"/>
        <v>314299.03999999998</v>
      </c>
      <c r="I72" s="21">
        <f t="shared" si="4"/>
        <v>-45555.960000000021</v>
      </c>
      <c r="J72" s="21">
        <f t="shared" si="5"/>
        <v>87.340467688374474</v>
      </c>
    </row>
    <row r="73" spans="1:10" ht="31.5" x14ac:dyDescent="0.25">
      <c r="A73" s="44" t="s">
        <v>149</v>
      </c>
      <c r="B73" s="45" t="s">
        <v>137</v>
      </c>
      <c r="C73" s="25">
        <v>0</v>
      </c>
      <c r="D73" s="25">
        <v>0</v>
      </c>
      <c r="E73" s="21">
        <f t="shared" si="0"/>
        <v>0</v>
      </c>
      <c r="F73" s="25">
        <v>0</v>
      </c>
      <c r="G73" s="21">
        <f t="shared" si="1"/>
        <v>0</v>
      </c>
      <c r="H73" s="25">
        <v>575467.84</v>
      </c>
      <c r="I73" s="21">
        <f t="shared" si="4"/>
        <v>575467.84</v>
      </c>
      <c r="J73" s="21">
        <v>0</v>
      </c>
    </row>
    <row r="74" spans="1:10" x14ac:dyDescent="0.25">
      <c r="A74" s="44" t="s">
        <v>150</v>
      </c>
      <c r="B74" s="45" t="s">
        <v>138</v>
      </c>
      <c r="C74" s="25">
        <v>0</v>
      </c>
      <c r="D74" s="25">
        <v>-322985</v>
      </c>
      <c r="E74" s="21">
        <f t="shared" si="0"/>
        <v>-322985</v>
      </c>
      <c r="F74" s="25">
        <v>-322985</v>
      </c>
      <c r="G74" s="21">
        <f t="shared" si="1"/>
        <v>0</v>
      </c>
      <c r="H74" s="25">
        <v>-261168.8</v>
      </c>
      <c r="I74" s="21">
        <f t="shared" si="4"/>
        <v>61816.200000000012</v>
      </c>
      <c r="J74" s="21">
        <f t="shared" si="5"/>
        <v>80.860968775639734</v>
      </c>
    </row>
    <row r="75" spans="1:10" ht="31.5" x14ac:dyDescent="0.25">
      <c r="A75" s="44" t="s">
        <v>148</v>
      </c>
      <c r="B75" s="45" t="s">
        <v>151</v>
      </c>
      <c r="C75" s="25"/>
      <c r="D75" s="25">
        <v>682840</v>
      </c>
      <c r="E75" s="21">
        <f t="shared" ref="E75" si="23">D75-C75</f>
        <v>682840</v>
      </c>
      <c r="F75" s="25">
        <v>682840</v>
      </c>
      <c r="G75" s="21">
        <f t="shared" si="1"/>
        <v>0</v>
      </c>
      <c r="H75" s="25">
        <v>0</v>
      </c>
      <c r="I75" s="21">
        <f t="shared" si="4"/>
        <v>-682840</v>
      </c>
      <c r="J75" s="21">
        <f t="shared" si="5"/>
        <v>0</v>
      </c>
    </row>
    <row r="76" spans="1:10" s="17" customFormat="1" x14ac:dyDescent="0.25">
      <c r="A76" s="43" t="s">
        <v>58</v>
      </c>
      <c r="B76" s="37" t="s">
        <v>59</v>
      </c>
      <c r="C76" s="26">
        <f>C77+C82</f>
        <v>7646926140</v>
      </c>
      <c r="D76" s="26">
        <f>D77+D82+D84+D83</f>
        <v>7066954477.5200005</v>
      </c>
      <c r="E76" s="20">
        <f t="shared" si="0"/>
        <v>-579971662.47999954</v>
      </c>
      <c r="F76" s="26">
        <f>F77+F82+F84+F83</f>
        <v>6997761677.5200005</v>
      </c>
      <c r="G76" s="20">
        <f t="shared" si="1"/>
        <v>-69192800</v>
      </c>
      <c r="H76" s="26">
        <f>H77+H82+H83+H84</f>
        <v>3748806402.5699997</v>
      </c>
      <c r="I76" s="20">
        <f t="shared" si="4"/>
        <v>-3248955274.9500008</v>
      </c>
      <c r="J76" s="20">
        <f t="shared" si="5"/>
        <v>53.571507223700884</v>
      </c>
    </row>
    <row r="77" spans="1:10" ht="31.5" x14ac:dyDescent="0.25">
      <c r="A77" s="30" t="s">
        <v>60</v>
      </c>
      <c r="B77" s="35" t="s">
        <v>61</v>
      </c>
      <c r="C77" s="25">
        <f>C79+C80+C81+C78</f>
        <v>7646243300</v>
      </c>
      <c r="D77" s="25">
        <f>D79+D80+D81+D78</f>
        <v>7278611003.5200005</v>
      </c>
      <c r="E77" s="21">
        <f t="shared" si="0"/>
        <v>-367632296.47999954</v>
      </c>
      <c r="F77" s="25">
        <f>F79+F80+F81+F78</f>
        <v>7209418203.5200005</v>
      </c>
      <c r="G77" s="21">
        <f t="shared" si="1"/>
        <v>-69192800</v>
      </c>
      <c r="H77" s="25">
        <f>H79+H80+H81+H78</f>
        <v>3962187491.0799999</v>
      </c>
      <c r="I77" s="21">
        <f t="shared" si="4"/>
        <v>-3247230712.4400005</v>
      </c>
      <c r="J77" s="21">
        <f t="shared" si="5"/>
        <v>54.958491506921611</v>
      </c>
    </row>
    <row r="78" spans="1:10" ht="31.5" x14ac:dyDescent="0.25">
      <c r="A78" s="30" t="s">
        <v>62</v>
      </c>
      <c r="B78" s="31" t="s">
        <v>63</v>
      </c>
      <c r="C78" s="25">
        <v>998449000</v>
      </c>
      <c r="D78" s="25">
        <v>1051779400</v>
      </c>
      <c r="E78" s="21">
        <f t="shared" si="0"/>
        <v>53330400</v>
      </c>
      <c r="F78" s="25">
        <v>1051779400</v>
      </c>
      <c r="G78" s="21">
        <f t="shared" si="1"/>
        <v>0</v>
      </c>
      <c r="H78" s="25">
        <v>852089700</v>
      </c>
      <c r="I78" s="21">
        <f t="shared" ref="I78:I85" si="24">H78-F78</f>
        <v>-199689700</v>
      </c>
      <c r="J78" s="21">
        <f t="shared" ref="J78:J85" si="25">(H78/F78)*100</f>
        <v>81.014108091487628</v>
      </c>
    </row>
    <row r="79" spans="1:10" ht="31.5" x14ac:dyDescent="0.25">
      <c r="A79" s="30" t="s">
        <v>64</v>
      </c>
      <c r="B79" s="31" t="s">
        <v>65</v>
      </c>
      <c r="C79" s="25">
        <v>2985386300</v>
      </c>
      <c r="D79" s="25">
        <v>2462956881.52</v>
      </c>
      <c r="E79" s="21">
        <f t="shared" si="0"/>
        <v>-522429418.48000002</v>
      </c>
      <c r="F79" s="25">
        <v>2402559981.52</v>
      </c>
      <c r="G79" s="21">
        <f t="shared" si="1"/>
        <v>-60396900</v>
      </c>
      <c r="H79" s="25">
        <v>282041789.52999997</v>
      </c>
      <c r="I79" s="21">
        <f t="shared" si="24"/>
        <v>-2120518191.99</v>
      </c>
      <c r="J79" s="21">
        <f t="shared" si="25"/>
        <v>11.739219486689519</v>
      </c>
    </row>
    <row r="80" spans="1:10" ht="31.5" x14ac:dyDescent="0.25">
      <c r="A80" s="30" t="s">
        <v>66</v>
      </c>
      <c r="B80" s="31" t="s">
        <v>67</v>
      </c>
      <c r="C80" s="25">
        <v>3569141200</v>
      </c>
      <c r="D80" s="25">
        <v>3658506700</v>
      </c>
      <c r="E80" s="21">
        <f t="shared" si="0"/>
        <v>89365500</v>
      </c>
      <c r="F80" s="25">
        <v>3649710800</v>
      </c>
      <c r="G80" s="21">
        <f t="shared" si="1"/>
        <v>-8795900</v>
      </c>
      <c r="H80" s="25">
        <v>2756245382.6799998</v>
      </c>
      <c r="I80" s="21">
        <f t="shared" si="24"/>
        <v>-893465417.32000017</v>
      </c>
      <c r="J80" s="21">
        <f t="shared" si="25"/>
        <v>75.519555759870059</v>
      </c>
    </row>
    <row r="81" spans="1:10" x14ac:dyDescent="0.25">
      <c r="A81" s="30" t="s">
        <v>68</v>
      </c>
      <c r="B81" s="31" t="s">
        <v>69</v>
      </c>
      <c r="C81" s="25">
        <v>93266800</v>
      </c>
      <c r="D81" s="25">
        <v>105368022</v>
      </c>
      <c r="E81" s="21">
        <f t="shared" si="0"/>
        <v>12101222</v>
      </c>
      <c r="F81" s="25">
        <v>105368022</v>
      </c>
      <c r="G81" s="21">
        <f t="shared" si="1"/>
        <v>0</v>
      </c>
      <c r="H81" s="25">
        <v>71810618.870000005</v>
      </c>
      <c r="I81" s="21">
        <f t="shared" si="24"/>
        <v>-33557403.129999995</v>
      </c>
      <c r="J81" s="21">
        <f t="shared" si="25"/>
        <v>68.152194097370455</v>
      </c>
    </row>
    <row r="82" spans="1:10" ht="31.5" x14ac:dyDescent="0.25">
      <c r="A82" s="30" t="s">
        <v>70</v>
      </c>
      <c r="B82" s="31" t="s">
        <v>71</v>
      </c>
      <c r="C82" s="25">
        <v>682840</v>
      </c>
      <c r="D82" s="25">
        <v>49454</v>
      </c>
      <c r="E82" s="21">
        <f t="shared" si="0"/>
        <v>-633386</v>
      </c>
      <c r="F82" s="25">
        <v>49454</v>
      </c>
      <c r="G82" s="21">
        <f t="shared" si="1"/>
        <v>0</v>
      </c>
      <c r="H82" s="25">
        <v>49453.38</v>
      </c>
      <c r="I82" s="21">
        <f t="shared" si="24"/>
        <v>-0.62000000000261934</v>
      </c>
      <c r="J82" s="21">
        <f t="shared" si="25"/>
        <v>99.998746309701943</v>
      </c>
    </row>
    <row r="83" spans="1:10" ht="31.5" x14ac:dyDescent="0.25">
      <c r="A83" s="44" t="s">
        <v>140</v>
      </c>
      <c r="B83" s="45" t="s">
        <v>72</v>
      </c>
      <c r="C83" s="25">
        <v>0</v>
      </c>
      <c r="D83" s="25">
        <v>1069351</v>
      </c>
      <c r="E83" s="21">
        <f t="shared" si="0"/>
        <v>1069351</v>
      </c>
      <c r="F83" s="25">
        <v>1069351</v>
      </c>
      <c r="G83" s="21">
        <f t="shared" si="1"/>
        <v>0</v>
      </c>
      <c r="H83" s="25">
        <v>1069350.72</v>
      </c>
      <c r="I83" s="21">
        <f t="shared" si="24"/>
        <v>-0.28000000002793968</v>
      </c>
      <c r="J83" s="21">
        <f t="shared" si="25"/>
        <v>99.999973815893938</v>
      </c>
    </row>
    <row r="84" spans="1:10" ht="47.25" x14ac:dyDescent="0.25">
      <c r="A84" s="41" t="s">
        <v>73</v>
      </c>
      <c r="B84" s="42" t="s">
        <v>74</v>
      </c>
      <c r="C84" s="25">
        <v>0</v>
      </c>
      <c r="D84" s="40">
        <v>-212775331</v>
      </c>
      <c r="E84" s="21">
        <f>D84-C84</f>
        <v>-212775331</v>
      </c>
      <c r="F84" s="40">
        <v>-212775331</v>
      </c>
      <c r="G84" s="21">
        <f t="shared" si="1"/>
        <v>0</v>
      </c>
      <c r="H84" s="25">
        <v>-214499892.61000001</v>
      </c>
      <c r="I84" s="21">
        <f t="shared" si="24"/>
        <v>-1724561.6100000143</v>
      </c>
      <c r="J84" s="21">
        <f t="shared" si="25"/>
        <v>100.81050824919173</v>
      </c>
    </row>
    <row r="85" spans="1:10" s="17" customFormat="1" x14ac:dyDescent="0.25">
      <c r="A85" s="47"/>
      <c r="B85" s="46" t="s">
        <v>75</v>
      </c>
      <c r="C85" s="38">
        <f>C10+C76</f>
        <v>10682255577</v>
      </c>
      <c r="D85" s="38">
        <f>D10+D76</f>
        <v>10322933815.52</v>
      </c>
      <c r="E85" s="20">
        <f>D85-C85</f>
        <v>-359321761.47999954</v>
      </c>
      <c r="F85" s="38">
        <f>F10+F76</f>
        <v>10253741015.52</v>
      </c>
      <c r="G85" s="20">
        <f t="shared" si="1"/>
        <v>-69192800</v>
      </c>
      <c r="H85" s="38">
        <f>H10+H76</f>
        <v>6436731486.3799992</v>
      </c>
      <c r="I85" s="20">
        <f t="shared" si="24"/>
        <v>-3817009529.1400013</v>
      </c>
      <c r="J85" s="20">
        <f t="shared" si="25"/>
        <v>62.774469109736643</v>
      </c>
    </row>
  </sheetData>
  <mergeCells count="2">
    <mergeCell ref="A3:J3"/>
    <mergeCell ref="A5:J5"/>
  </mergeCells>
  <pageMargins left="0.39370078740157483" right="0.39370078740157483" top="0.78740157480314965" bottom="0.39370078740157483" header="0.39370078740157483" footer="0"/>
  <pageSetup paperSize="9" scale="60" orientation="landscape" r:id="rId1"/>
  <headerFooter>
    <oddHeader>&amp;C&amp;P</oddHeader>
    <firstHeader>Страница  &amp;P из &amp;N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2021-11-11T12:24:56Z</dcterms:modified>
</cp:coreProperties>
</file>