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УТОЧНЕНИЯ БЮДЖЕТА\Уточнения 2021\ноябрь\На сайт (шестое изменение)\"/>
    </mc:Choice>
  </mc:AlternateContent>
  <bookViews>
    <workbookView xWindow="0" yWindow="0" windowWidth="28800" windowHeight="121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'!$37:$37,'Приложение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'!$A$1:$B$80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'!$37:$37,'Приложение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'!$A$1:$B$80</definedName>
    <definedName name="Z_D98D50BE_849C_46DA_8784_1BBDD0B23E96_.wvu.Rows" localSheetId="0" hidden="1">'Приложение №1  '!#REF!,'Приложение №1  '!#REF!,'Приложение №1  '!$37:$37,'Приложение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2" l="1"/>
  <c r="F71" i="2"/>
  <c r="F70" i="2"/>
  <c r="F69" i="2"/>
  <c r="F65" i="2" s="1"/>
  <c r="F64" i="2" s="1"/>
  <c r="F68" i="2"/>
  <c r="F67" i="2"/>
  <c r="F66" i="2"/>
  <c r="F61" i="2"/>
  <c r="F60" i="2"/>
  <c r="F57" i="2"/>
  <c r="F56" i="2"/>
  <c r="F54" i="2"/>
  <c r="F53" i="2"/>
  <c r="F48" i="2"/>
  <c r="F47" i="2"/>
  <c r="F45" i="2"/>
  <c r="F44" i="2"/>
  <c r="F42" i="2"/>
  <c r="F41" i="2"/>
  <c r="F40" i="2"/>
  <c r="F39" i="2"/>
  <c r="F38" i="2"/>
  <c r="F37" i="2"/>
  <c r="F36" i="2"/>
  <c r="F35" i="2"/>
  <c r="F33" i="2"/>
  <c r="F32" i="2"/>
  <c r="F31" i="2"/>
  <c r="F30" i="2"/>
  <c r="F28" i="2"/>
  <c r="F25" i="2" s="1"/>
  <c r="F27" i="2"/>
  <c r="F26" i="2"/>
  <c r="F7" i="2"/>
  <c r="F9" i="2"/>
  <c r="F15" i="2"/>
  <c r="F18" i="2"/>
  <c r="F13" i="2" s="1"/>
  <c r="F21" i="2"/>
  <c r="F24" i="2" l="1"/>
  <c r="F6" i="2"/>
  <c r="F5" i="2" s="1"/>
  <c r="F73" i="2" s="1"/>
  <c r="C72" i="2" l="1"/>
  <c r="C71" i="2"/>
  <c r="C70" i="2"/>
  <c r="C69" i="2"/>
  <c r="C68" i="2"/>
  <c r="C65" i="2" s="1"/>
  <c r="C64" i="2" s="1"/>
  <c r="C66" i="2"/>
  <c r="C61" i="2"/>
  <c r="C57" i="2"/>
  <c r="C56" i="2"/>
  <c r="C54" i="2"/>
  <c r="C53" i="2"/>
  <c r="C48" i="2"/>
  <c r="C47" i="2"/>
  <c r="C45" i="2"/>
  <c r="C44" i="2"/>
  <c r="C42" i="2"/>
  <c r="C41" i="2"/>
  <c r="C40" i="2"/>
  <c r="C39" i="2"/>
  <c r="C38" i="2"/>
  <c r="C37" i="2"/>
  <c r="C36" i="2"/>
  <c r="C35" i="2"/>
  <c r="C33" i="2"/>
  <c r="C31" i="2"/>
  <c r="C30" i="2"/>
  <c r="C27" i="2"/>
  <c r="C26" i="2"/>
  <c r="C25" i="2" s="1"/>
  <c r="C24" i="2" s="1"/>
  <c r="C21" i="2"/>
  <c r="C18" i="2"/>
  <c r="C13" i="2" s="1"/>
  <c r="C15" i="2"/>
  <c r="C9" i="2"/>
  <c r="C7" i="2"/>
  <c r="C6" i="2" l="1"/>
  <c r="C5" i="2" s="1"/>
  <c r="C73" i="2" s="1"/>
  <c r="E61" i="2" l="1"/>
  <c r="E62" i="2"/>
  <c r="D61" i="2"/>
  <c r="D62" i="2"/>
  <c r="D63" i="2"/>
  <c r="E52" i="2" l="1"/>
  <c r="E53" i="2"/>
  <c r="E54" i="2"/>
  <c r="E55" i="2"/>
  <c r="E56" i="2"/>
  <c r="E57" i="2"/>
  <c r="E60" i="2"/>
  <c r="E66" i="2"/>
  <c r="E67" i="2"/>
  <c r="E68" i="2"/>
  <c r="E69" i="2"/>
  <c r="E70" i="2"/>
  <c r="E64" i="2"/>
  <c r="E65" i="2" l="1"/>
  <c r="E73" i="2" l="1"/>
  <c r="E5" i="2"/>
  <c r="D5" i="2"/>
  <c r="D68" i="2"/>
  <c r="D70" i="2"/>
  <c r="D60" i="2"/>
  <c r="D64" i="2"/>
  <c r="D65" i="2"/>
  <c r="D66" i="2"/>
  <c r="D54" i="2"/>
  <c r="D56" i="2"/>
  <c r="D69" i="2"/>
  <c r="D55" i="2"/>
  <c r="D73" i="2" l="1"/>
  <c r="D52" i="2"/>
  <c r="D53" i="2"/>
  <c r="D57" i="2"/>
  <c r="D67" i="2"/>
  <c r="D72" i="2"/>
  <c r="E7" i="2" l="1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3" i="2"/>
  <c r="E34" i="2"/>
  <c r="E35" i="2"/>
  <c r="E36" i="2"/>
  <c r="E37" i="2"/>
  <c r="E38" i="2"/>
  <c r="E39" i="2"/>
  <c r="E40" i="2"/>
  <c r="E41" i="2"/>
  <c r="E42" i="2"/>
  <c r="E43" i="2"/>
  <c r="E45" i="2"/>
  <c r="E46" i="2"/>
  <c r="E47" i="2"/>
  <c r="E48" i="2"/>
  <c r="E49" i="2"/>
  <c r="E50" i="2"/>
  <c r="E51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3" i="2"/>
  <c r="D34" i="2"/>
  <c r="D35" i="2"/>
  <c r="D36" i="2"/>
  <c r="D37" i="2"/>
  <c r="D38" i="2"/>
  <c r="D39" i="2"/>
  <c r="D40" i="2"/>
  <c r="D41" i="2"/>
  <c r="D42" i="2"/>
  <c r="D43" i="2"/>
  <c r="D45" i="2"/>
  <c r="D46" i="2"/>
  <c r="D47" i="2"/>
  <c r="D48" i="2"/>
  <c r="D49" i="2"/>
  <c r="D50" i="2"/>
  <c r="D51" i="2"/>
  <c r="E44" i="2"/>
  <c r="D44" i="2" l="1"/>
  <c r="E32" i="2"/>
  <c r="D32" i="2"/>
  <c r="D6" i="2" l="1"/>
  <c r="E6" i="2"/>
</calcChain>
</file>

<file path=xl/sharedStrings.xml><?xml version="1.0" encoding="utf-8"?>
<sst xmlns="http://schemas.openxmlformats.org/spreadsheetml/2006/main" count="141" uniqueCount="140">
  <si>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</si>
  <si>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</si>
  <si>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</si>
  <si>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</si>
  <si>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</si>
  <si>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</si>
  <si>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</si>
  <si>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</si>
  <si>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</si>
  <si>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</si>
  <si>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</si>
  <si>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</si>
  <si>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</si>
  <si>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</si>
  <si>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</si>
  <si>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</si>
  <si>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</si>
  <si>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</si>
  <si>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</si>
  <si>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</si>
  <si>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</si>
  <si>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</si>
  <si>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</si>
  <si>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</si>
  <si>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</si>
  <si>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</si>
  <si>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</si>
  <si>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</si>
  <si>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</si>
  <si>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</si>
  <si>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</si>
  <si>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</si>
  <si>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</si>
  <si>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</si>
  <si>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</si>
  <si>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</si>
  <si>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</si>
  <si>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</si>
  <si>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</si>
  <si>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</si>
  <si>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</si>
  <si>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</si>
  <si>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</si>
  <si>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</si>
  <si>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</si>
  <si>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</si>
  <si>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</si>
  <si>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</si>
  <si>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</si>
  <si>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</si>
  <si>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</si>
  <si>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</si>
  <si>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</si>
  <si>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</si>
  <si>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</si>
  <si>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</si>
  <si>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</si>
  <si>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</si>
  <si>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</si>
  <si>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</si>
  <si>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</si>
  <si>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</si>
  <si>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</si>
  <si>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</si>
  <si>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</si>
  <si>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</si>
  <si>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</si>
  <si>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</si>
  <si>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</si>
  <si>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</si>
  <si>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</si>
  <si>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</si>
  <si>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</si>
  <si>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</si>
  <si>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</si>
  <si>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</si>
  <si>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</si>
  <si>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</si>
  <si>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</si>
  <si>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</si>
  <si>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</si>
  <si>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</si>
  <si>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</si>
  <si>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</si>
  <si>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</si>
  <si>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</si>
  <si>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</si>
  <si>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</si>
  <si>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</si>
  <si>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</si>
  <si>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</si>
  <si>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</si>
  <si>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</si>
  <si>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</si>
  <si>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</si>
  <si>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</si>
  <si>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</si>
  <si>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</si>
  <si>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</si>
  <si>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</si>
  <si>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</si>
  <si>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</si>
  <si>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</si>
  <si>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</si>
  <si>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</si>
  <si>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</si>
  <si>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</si>
  <si>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</si>
  <si>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</si>
  <si>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</si>
  <si>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</si>
  <si>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</si>
  <si>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</si>
  <si>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</si>
  <si>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</si>
  <si>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</si>
  <si>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</si>
  <si>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</si>
  <si>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</si>
  <si>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</si>
  <si>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</si>
  <si>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</si>
  <si>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</si>
  <si>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</si>
  <si>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</si>
  <si>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</si>
  <si>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Уточнённый бюджет на 2021 год с учётом поправок, в рублях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</si>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</sst>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3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right" vertical="center" wrapText="1"/>
    </xf>
    <xf numFmtId="3" fontId="2" fillId="0" borderId="1" xfId="2" applyNumberFormat="1" applyFont="1" applyFill="1" applyBorder="1" applyAlignment="1" applyProtection="1">
      <alignment horizontal="right" vertical="center" wrapText="1"/>
    </xf>
    <xf numFmtId="4" fontId="3" fillId="0" borderId="1" xfId="2" applyNumberFormat="1" applyFont="1" applyFill="1" applyBorder="1" applyAlignment="1" applyProtection="1">
      <alignment horizontal="right" vertical="center" wrapText="1"/>
    </xf>
    <xf numFmtId="4" fontId="2" fillId="0" borderId="1" xfId="2" applyNumberFormat="1" applyFont="1" applyFill="1" applyBorder="1" applyAlignment="1" applyProtection="1">
      <alignment horizontal="right" vertical="center" wrapText="1"/>
    </xf>
    <xf numFmtId="4" fontId="3" fillId="0" borderId="1" xfId="2" applyNumberFormat="1" applyFont="1" applyFill="1" applyBorder="1" applyAlignment="1" applyProtection="1">
      <alignment horizontal="right" vertical="center"/>
    </xf>
    <xf numFmtId="3" fontId="6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9"/>
  <sheetViews>
    <sheetView tabSelected="1" topLeftCell="A60" zoomScale="75" zoomScaleNormal="75" zoomScaleSheetLayoutView="75" workbookViewId="0">
      <selection activeCell="G78" sqref="G78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2.5703125" style="3" customWidth="1"/>
    <col min="4" max="4" width="20.140625" style="3" customWidth="1"/>
    <col min="5" max="5" width="15.7109375" style="3" customWidth="1"/>
    <col min="6" max="6" width="22.5703125" style="3" customWidth="1"/>
    <col min="7" max="16384" width="9.140625" style="3"/>
  </cols>
  <sheetData>
    <row r="1" spans="1:6" x14ac:dyDescent="0.3">
      <c r="A1" s="13"/>
      <c r="B1" s="14"/>
    </row>
    <row r="2" spans="1:6" x14ac:dyDescent="0.3">
      <c r="A2" s="13"/>
      <c r="B2" s="14"/>
    </row>
    <row r="3" spans="1:6" ht="93.75" customHeight="1" x14ac:dyDescent="0.3">
      <c r="A3" s="17" t="s">
        <v>0</v>
      </c>
      <c r="B3" s="17" t="s">
        <v>1</v>
      </c>
      <c r="C3" s="12" t="s">
        <v>126</v>
      </c>
      <c r="D3" s="10" t="s">
        <v>57</v>
      </c>
      <c r="E3" s="11" t="s">
        <v>58</v>
      </c>
      <c r="F3" s="12" t="s">
        <v>126</v>
      </c>
    </row>
    <row r="4" spans="1:6" ht="13.5" customHeight="1" x14ac:dyDescent="0.3">
      <c r="A4" s="18">
        <v>1</v>
      </c>
      <c r="B4" s="18">
        <v>2</v>
      </c>
      <c r="C4" s="18">
        <v>6</v>
      </c>
      <c r="D4" s="18">
        <v>4</v>
      </c>
      <c r="E4" s="18">
        <v>5</v>
      </c>
      <c r="F4" s="18">
        <v>6</v>
      </c>
    </row>
    <row r="5" spans="1:6" x14ac:dyDescent="0.3">
      <c r="A5" s="9" t="s">
        <v>2</v>
      </c>
      <c r="B5" s="7" t="s">
        <v>3</v>
      </c>
      <c r="C5" s="19">
        <f>C6+C24</f>
        <v>3255979338</v>
      </c>
      <c r="D5" s="15">
        <f>F5-C5</f>
        <v>11631815</v>
      </c>
      <c r="E5" s="15">
        <f>(F5/C5)*100-100</f>
        <v>0.35724474244192095</v>
      </c>
      <c r="F5" s="19">
        <f>F6+F24</f>
        <v>3267611153</v>
      </c>
    </row>
    <row r="6" spans="1:6" s="6" customFormat="1" x14ac:dyDescent="0.3">
      <c r="A6" s="9"/>
      <c r="B6" s="7" t="s">
        <v>4</v>
      </c>
      <c r="C6" s="19">
        <f>C7+C8+C9+C13+C21</f>
        <v>2640929400</v>
      </c>
      <c r="D6" s="5">
        <f>F6-C6</f>
        <v>0</v>
      </c>
      <c r="E6" s="5">
        <f>(F6/C6)*100-100</f>
        <v>0</v>
      </c>
      <c r="F6" s="19">
        <f>F7+F8+F9+F13+F21</f>
        <v>2640929400</v>
      </c>
    </row>
    <row r="7" spans="1:6" s="6" customFormat="1" x14ac:dyDescent="0.3">
      <c r="A7" s="9" t="s">
        <v>5</v>
      </c>
      <c r="B7" s="9" t="s">
        <v>91</v>
      </c>
      <c r="C7" s="20">
        <f>1973671000+12000000</f>
        <v>1985671000</v>
      </c>
      <c r="D7" s="5">
        <f t="shared" ref="D7:D73" si="0">F7-C7</f>
        <v>0</v>
      </c>
      <c r="E7" s="5">
        <f t="shared" ref="E7:E73" si="1">(F7/C7)*100-100</f>
        <v>0</v>
      </c>
      <c r="F7" s="20">
        <f>1973671000+12000000</f>
        <v>1985671000</v>
      </c>
    </row>
    <row r="8" spans="1:6" ht="37.5" x14ac:dyDescent="0.3">
      <c r="A8" s="9" t="s">
        <v>6</v>
      </c>
      <c r="B8" s="9" t="s">
        <v>7</v>
      </c>
      <c r="C8" s="20">
        <v>8192400</v>
      </c>
      <c r="D8" s="8">
        <f t="shared" si="0"/>
        <v>0</v>
      </c>
      <c r="E8" s="8">
        <f t="shared" si="1"/>
        <v>0</v>
      </c>
      <c r="F8" s="20">
        <v>8192400</v>
      </c>
    </row>
    <row r="9" spans="1:6" x14ac:dyDescent="0.3">
      <c r="A9" s="9" t="s">
        <v>8</v>
      </c>
      <c r="B9" s="9" t="s">
        <v>9</v>
      </c>
      <c r="C9" s="20">
        <f>C10+C11+C12</f>
        <v>457740000</v>
      </c>
      <c r="D9" s="8">
        <f t="shared" si="0"/>
        <v>0</v>
      </c>
      <c r="E9" s="8">
        <f t="shared" si="1"/>
        <v>0</v>
      </c>
      <c r="F9" s="20">
        <f>F10+F11+F12</f>
        <v>457740000</v>
      </c>
    </row>
    <row r="10" spans="1:6" x14ac:dyDescent="0.3">
      <c r="A10" s="9" t="s">
        <v>10</v>
      </c>
      <c r="B10" s="9" t="s">
        <v>92</v>
      </c>
      <c r="C10" s="20">
        <v>430496400</v>
      </c>
      <c r="D10" s="8">
        <f t="shared" si="0"/>
        <v>0</v>
      </c>
      <c r="E10" s="8">
        <f t="shared" si="1"/>
        <v>0</v>
      </c>
      <c r="F10" s="20">
        <v>430496400</v>
      </c>
    </row>
    <row r="11" spans="1:6" x14ac:dyDescent="0.3">
      <c r="A11" s="9" t="s">
        <v>11</v>
      </c>
      <c r="B11" s="9" t="s">
        <v>93</v>
      </c>
      <c r="C11" s="20">
        <v>1243600</v>
      </c>
      <c r="D11" s="8">
        <f t="shared" si="0"/>
        <v>0</v>
      </c>
      <c r="E11" s="8">
        <f t="shared" si="1"/>
        <v>0</v>
      </c>
      <c r="F11" s="20">
        <v>1243600</v>
      </c>
    </row>
    <row r="12" spans="1:6" ht="37.5" x14ac:dyDescent="0.3">
      <c r="A12" s="9" t="s">
        <v>94</v>
      </c>
      <c r="B12" s="9" t="s">
        <v>95</v>
      </c>
      <c r="C12" s="20">
        <v>26000000</v>
      </c>
      <c r="D12" s="8">
        <f t="shared" si="0"/>
        <v>0</v>
      </c>
      <c r="E12" s="8">
        <f t="shared" si="1"/>
        <v>0</v>
      </c>
      <c r="F12" s="20">
        <v>26000000</v>
      </c>
    </row>
    <row r="13" spans="1:6" x14ac:dyDescent="0.3">
      <c r="A13" s="9" t="s">
        <v>12</v>
      </c>
      <c r="B13" s="9" t="s">
        <v>13</v>
      </c>
      <c r="C13" s="20">
        <f t="shared" ref="C13" si="2">C14+C18+C15</f>
        <v>167623900</v>
      </c>
      <c r="D13" s="8">
        <f t="shared" si="0"/>
        <v>0</v>
      </c>
      <c r="E13" s="8">
        <f t="shared" si="1"/>
        <v>0</v>
      </c>
      <c r="F13" s="20">
        <f t="shared" ref="F13" si="3">F14+F18+F15</f>
        <v>167623900</v>
      </c>
    </row>
    <row r="14" spans="1:6" ht="37.5" x14ac:dyDescent="0.3">
      <c r="A14" s="9" t="s">
        <v>96</v>
      </c>
      <c r="B14" s="9" t="s">
        <v>97</v>
      </c>
      <c r="C14" s="20">
        <v>54000000</v>
      </c>
      <c r="D14" s="8">
        <f t="shared" si="0"/>
        <v>0</v>
      </c>
      <c r="E14" s="8">
        <f t="shared" si="1"/>
        <v>0</v>
      </c>
      <c r="F14" s="20">
        <v>54000000</v>
      </c>
    </row>
    <row r="15" spans="1:6" x14ac:dyDescent="0.3">
      <c r="A15" s="9" t="s">
        <v>59</v>
      </c>
      <c r="B15" s="9" t="s">
        <v>60</v>
      </c>
      <c r="C15" s="20">
        <f t="shared" ref="C15" si="4">C16+C17</f>
        <v>44943000</v>
      </c>
      <c r="D15" s="8">
        <f t="shared" si="0"/>
        <v>0</v>
      </c>
      <c r="E15" s="8">
        <f t="shared" si="1"/>
        <v>0</v>
      </c>
      <c r="F15" s="20">
        <f t="shared" ref="F15" si="5">F16+F17</f>
        <v>44943000</v>
      </c>
    </row>
    <row r="16" spans="1:6" x14ac:dyDescent="0.3">
      <c r="A16" s="9" t="s">
        <v>98</v>
      </c>
      <c r="B16" s="9" t="s">
        <v>99</v>
      </c>
      <c r="C16" s="20">
        <v>26900000</v>
      </c>
      <c r="D16" s="8">
        <f t="shared" si="0"/>
        <v>0</v>
      </c>
      <c r="E16" s="8">
        <f t="shared" si="1"/>
        <v>0</v>
      </c>
      <c r="F16" s="20">
        <v>26900000</v>
      </c>
    </row>
    <row r="17" spans="1:6" x14ac:dyDescent="0.3">
      <c r="A17" s="9" t="s">
        <v>100</v>
      </c>
      <c r="B17" s="9" t="s">
        <v>101</v>
      </c>
      <c r="C17" s="20">
        <v>18043000</v>
      </c>
      <c r="D17" s="8">
        <f t="shared" si="0"/>
        <v>0</v>
      </c>
      <c r="E17" s="8">
        <f t="shared" si="1"/>
        <v>0</v>
      </c>
      <c r="F17" s="20">
        <v>18043000</v>
      </c>
    </row>
    <row r="18" spans="1:6" x14ac:dyDescent="0.3">
      <c r="A18" s="9" t="s">
        <v>14</v>
      </c>
      <c r="B18" s="9" t="s">
        <v>15</v>
      </c>
      <c r="C18" s="20">
        <f t="shared" ref="C18" si="6">C19+C20</f>
        <v>68680900</v>
      </c>
      <c r="D18" s="8">
        <f t="shared" si="0"/>
        <v>0</v>
      </c>
      <c r="E18" s="8">
        <f t="shared" si="1"/>
        <v>0</v>
      </c>
      <c r="F18" s="20">
        <f t="shared" ref="F18" si="7">F19+F20</f>
        <v>68680900</v>
      </c>
    </row>
    <row r="19" spans="1:6" ht="37.5" x14ac:dyDescent="0.3">
      <c r="A19" s="9" t="s">
        <v>16</v>
      </c>
      <c r="B19" s="9" t="s">
        <v>17</v>
      </c>
      <c r="C19" s="20">
        <v>53416000</v>
      </c>
      <c r="D19" s="8">
        <f t="shared" si="0"/>
        <v>0</v>
      </c>
      <c r="E19" s="8">
        <f t="shared" si="1"/>
        <v>0</v>
      </c>
      <c r="F19" s="20">
        <v>53416000</v>
      </c>
    </row>
    <row r="20" spans="1:6" ht="37.5" x14ac:dyDescent="0.3">
      <c r="A20" s="9" t="s">
        <v>18</v>
      </c>
      <c r="B20" s="9" t="s">
        <v>19</v>
      </c>
      <c r="C20" s="20">
        <v>15264900</v>
      </c>
      <c r="D20" s="8">
        <f t="shared" si="0"/>
        <v>0</v>
      </c>
      <c r="E20" s="8">
        <f t="shared" si="1"/>
        <v>0</v>
      </c>
      <c r="F20" s="20">
        <v>15264900</v>
      </c>
    </row>
    <row r="21" spans="1:6" x14ac:dyDescent="0.3">
      <c r="A21" s="9" t="s">
        <v>20</v>
      </c>
      <c r="B21" s="9" t="s">
        <v>21</v>
      </c>
      <c r="C21" s="20">
        <f>C22+C23</f>
        <v>21702100</v>
      </c>
      <c r="D21" s="8">
        <f t="shared" si="0"/>
        <v>0</v>
      </c>
      <c r="E21" s="8">
        <f t="shared" si="1"/>
        <v>0</v>
      </c>
      <c r="F21" s="20">
        <f>F22+F23</f>
        <v>21702100</v>
      </c>
    </row>
    <row r="22" spans="1:6" ht="37.5" x14ac:dyDescent="0.3">
      <c r="A22" s="9" t="s">
        <v>102</v>
      </c>
      <c r="B22" s="9" t="s">
        <v>103</v>
      </c>
      <c r="C22" s="20">
        <v>21587100</v>
      </c>
      <c r="D22" s="8">
        <f t="shared" si="0"/>
        <v>0</v>
      </c>
      <c r="E22" s="8">
        <f t="shared" si="1"/>
        <v>0</v>
      </c>
      <c r="F22" s="20">
        <v>21587100</v>
      </c>
    </row>
    <row r="23" spans="1:6" ht="75" x14ac:dyDescent="0.3">
      <c r="A23" s="9" t="s">
        <v>104</v>
      </c>
      <c r="B23" s="9" t="s">
        <v>105</v>
      </c>
      <c r="C23" s="20">
        <v>115000</v>
      </c>
      <c r="D23" s="8">
        <f t="shared" si="0"/>
        <v>0</v>
      </c>
      <c r="E23" s="8">
        <f t="shared" si="1"/>
        <v>0</v>
      </c>
      <c r="F23" s="20">
        <v>115000</v>
      </c>
    </row>
    <row r="24" spans="1:6" x14ac:dyDescent="0.3">
      <c r="A24" s="9"/>
      <c r="B24" s="7" t="s">
        <v>22</v>
      </c>
      <c r="C24" s="19">
        <f>C25+C33+C35+C38+C42+C61</f>
        <v>615049938</v>
      </c>
      <c r="D24" s="15">
        <f t="shared" si="0"/>
        <v>11631815</v>
      </c>
      <c r="E24" s="15">
        <f t="shared" si="1"/>
        <v>1.8911984672047737</v>
      </c>
      <c r="F24" s="19">
        <f>F25+F33+F35+F38+F42+F61</f>
        <v>626681753</v>
      </c>
    </row>
    <row r="25" spans="1:6" ht="24.75" customHeight="1" x14ac:dyDescent="0.3">
      <c r="A25" s="9" t="s">
        <v>23</v>
      </c>
      <c r="B25" s="9" t="s">
        <v>24</v>
      </c>
      <c r="C25" s="20">
        <f t="shared" ref="C25" si="8">SUM(C26:C32)</f>
        <v>382453698</v>
      </c>
      <c r="D25" s="8">
        <f t="shared" si="0"/>
        <v>2000000</v>
      </c>
      <c r="E25" s="8">
        <f t="shared" si="1"/>
        <v>0.52293911928653358</v>
      </c>
      <c r="F25" s="20">
        <f t="shared" ref="F25" si="9">SUM(F26:F32)</f>
        <v>384453698</v>
      </c>
    </row>
    <row r="26" spans="1:6" ht="37.5" x14ac:dyDescent="0.3">
      <c r="A26" s="9" t="s">
        <v>106</v>
      </c>
      <c r="B26" s="9" t="s">
        <v>107</v>
      </c>
      <c r="C26" s="20">
        <f>2599300+714100</f>
        <v>3313400</v>
      </c>
      <c r="D26" s="8">
        <f t="shared" si="0"/>
        <v>0</v>
      </c>
      <c r="E26" s="8">
        <f t="shared" si="1"/>
        <v>0</v>
      </c>
      <c r="F26" s="20">
        <f>2599300+714100</f>
        <v>3313400</v>
      </c>
    </row>
    <row r="27" spans="1:6" ht="56.25" x14ac:dyDescent="0.3">
      <c r="A27" s="9" t="s">
        <v>25</v>
      </c>
      <c r="B27" s="9" t="s">
        <v>26</v>
      </c>
      <c r="C27" s="20">
        <f>302430000+1000000</f>
        <v>303430000</v>
      </c>
      <c r="D27" s="8">
        <f t="shared" si="0"/>
        <v>0</v>
      </c>
      <c r="E27" s="8">
        <f t="shared" si="1"/>
        <v>0</v>
      </c>
      <c r="F27" s="20">
        <f>303430000</f>
        <v>303430000</v>
      </c>
    </row>
    <row r="28" spans="1:6" ht="56.25" x14ac:dyDescent="0.3">
      <c r="A28" s="9" t="s">
        <v>27</v>
      </c>
      <c r="B28" s="9" t="s">
        <v>28</v>
      </c>
      <c r="C28" s="20">
        <v>583700</v>
      </c>
      <c r="D28" s="8">
        <f t="shared" si="0"/>
        <v>0</v>
      </c>
      <c r="E28" s="8">
        <f t="shared" si="1"/>
        <v>0</v>
      </c>
      <c r="F28" s="20">
        <f>583700</f>
        <v>583700</v>
      </c>
    </row>
    <row r="29" spans="1:6" ht="56.25" x14ac:dyDescent="0.3">
      <c r="A29" s="9" t="s">
        <v>29</v>
      </c>
      <c r="B29" s="9" t="s">
        <v>30</v>
      </c>
      <c r="C29" s="20">
        <v>18248</v>
      </c>
      <c r="D29" s="8">
        <f t="shared" si="0"/>
        <v>0</v>
      </c>
      <c r="E29" s="8">
        <f t="shared" si="1"/>
        <v>0</v>
      </c>
      <c r="F29" s="20">
        <v>18248</v>
      </c>
    </row>
    <row r="30" spans="1:6" ht="37.5" x14ac:dyDescent="0.3">
      <c r="A30" s="9" t="s">
        <v>31</v>
      </c>
      <c r="B30" s="9" t="s">
        <v>32</v>
      </c>
      <c r="C30" s="20">
        <f>44956600+17326500+9800000</f>
        <v>72083100</v>
      </c>
      <c r="D30" s="8">
        <f t="shared" si="0"/>
        <v>0</v>
      </c>
      <c r="E30" s="8">
        <f t="shared" si="1"/>
        <v>0</v>
      </c>
      <c r="F30" s="20">
        <f>44956600+17326500+9800000</f>
        <v>72083100</v>
      </c>
    </row>
    <row r="31" spans="1:6" ht="37.5" x14ac:dyDescent="0.3">
      <c r="A31" s="9" t="s">
        <v>108</v>
      </c>
      <c r="B31" s="9" t="s">
        <v>109</v>
      </c>
      <c r="C31" s="20">
        <f>402750-377500</f>
        <v>25250</v>
      </c>
      <c r="D31" s="8">
        <f t="shared" si="0"/>
        <v>0</v>
      </c>
      <c r="E31" s="8">
        <f t="shared" si="1"/>
        <v>0</v>
      </c>
      <c r="F31" s="20">
        <f>402750-377500</f>
        <v>25250</v>
      </c>
    </row>
    <row r="32" spans="1:6" s="6" customFormat="1" ht="56.25" x14ac:dyDescent="0.3">
      <c r="A32" s="9" t="s">
        <v>110</v>
      </c>
      <c r="B32" s="9" t="s">
        <v>111</v>
      </c>
      <c r="C32" s="20">
        <v>3000000</v>
      </c>
      <c r="D32" s="16">
        <f t="shared" si="0"/>
        <v>2000000</v>
      </c>
      <c r="E32" s="16">
        <f t="shared" si="1"/>
        <v>66.666666666666686</v>
      </c>
      <c r="F32" s="20">
        <f>3000000+2000000</f>
        <v>5000000</v>
      </c>
    </row>
    <row r="33" spans="1:6" x14ac:dyDescent="0.3">
      <c r="A33" s="9" t="s">
        <v>33</v>
      </c>
      <c r="B33" s="9" t="s">
        <v>34</v>
      </c>
      <c r="C33" s="20">
        <f t="shared" ref="C33" si="10">C34</f>
        <v>4835649</v>
      </c>
      <c r="D33" s="8">
        <f t="shared" si="0"/>
        <v>0</v>
      </c>
      <c r="E33" s="8">
        <f t="shared" si="1"/>
        <v>0</v>
      </c>
      <c r="F33" s="20">
        <f t="shared" ref="F33" si="11">F34</f>
        <v>4835649</v>
      </c>
    </row>
    <row r="34" spans="1:6" x14ac:dyDescent="0.3">
      <c r="A34" s="9" t="s">
        <v>35</v>
      </c>
      <c r="B34" s="9" t="s">
        <v>36</v>
      </c>
      <c r="C34" s="20">
        <v>4835649</v>
      </c>
      <c r="D34" s="8">
        <f t="shared" si="0"/>
        <v>0</v>
      </c>
      <c r="E34" s="8">
        <f t="shared" si="1"/>
        <v>0</v>
      </c>
      <c r="F34" s="20">
        <v>4835649</v>
      </c>
    </row>
    <row r="35" spans="1:6" x14ac:dyDescent="0.3">
      <c r="A35" s="9" t="s">
        <v>112</v>
      </c>
      <c r="B35" s="9" t="s">
        <v>135</v>
      </c>
      <c r="C35" s="20">
        <f t="shared" ref="C35" si="12">C36+C37</f>
        <v>137421190</v>
      </c>
      <c r="D35" s="8">
        <f t="shared" si="0"/>
        <v>3479017</v>
      </c>
      <c r="E35" s="8">
        <f t="shared" si="1"/>
        <v>2.5316452288035123</v>
      </c>
      <c r="F35" s="20">
        <f t="shared" ref="F35" si="13">F36+F37</f>
        <v>140900207</v>
      </c>
    </row>
    <row r="36" spans="1:6" ht="18.75" customHeight="1" x14ac:dyDescent="0.3">
      <c r="A36" s="9" t="s">
        <v>113</v>
      </c>
      <c r="B36" s="9" t="s">
        <v>114</v>
      </c>
      <c r="C36" s="20">
        <f>5352000+272900</f>
        <v>5624900</v>
      </c>
      <c r="D36" s="8">
        <f t="shared" si="0"/>
        <v>500000</v>
      </c>
      <c r="E36" s="8">
        <f t="shared" si="1"/>
        <v>8.8890469163896313</v>
      </c>
      <c r="F36" s="20">
        <f>5624900+500000</f>
        <v>6124900</v>
      </c>
    </row>
    <row r="37" spans="1:6" x14ac:dyDescent="0.3">
      <c r="A37" s="9" t="s">
        <v>115</v>
      </c>
      <c r="B37" s="9" t="s">
        <v>116</v>
      </c>
      <c r="C37" s="20">
        <f>129463200+154656+35000+145734+1997700</f>
        <v>131796290</v>
      </c>
      <c r="D37" s="8">
        <f t="shared" si="0"/>
        <v>2979017</v>
      </c>
      <c r="E37" s="8">
        <f t="shared" si="1"/>
        <v>2.2603193155133567</v>
      </c>
      <c r="F37" s="20">
        <f>131796290+331425+640991+103041+1903560</f>
        <v>134775307</v>
      </c>
    </row>
    <row r="38" spans="1:6" x14ac:dyDescent="0.3">
      <c r="A38" s="9" t="s">
        <v>37</v>
      </c>
      <c r="B38" s="9" t="s">
        <v>38</v>
      </c>
      <c r="C38" s="20">
        <f>SUM(C39:C41)</f>
        <v>56392513</v>
      </c>
      <c r="D38" s="8">
        <f t="shared" si="0"/>
        <v>2586950</v>
      </c>
      <c r="E38" s="8">
        <f t="shared" si="1"/>
        <v>4.5873997493248737</v>
      </c>
      <c r="F38" s="20">
        <f>SUM(F39:F41)</f>
        <v>58979463</v>
      </c>
    </row>
    <row r="39" spans="1:6" x14ac:dyDescent="0.3">
      <c r="A39" s="9" t="s">
        <v>117</v>
      </c>
      <c r="B39" s="9" t="s">
        <v>118</v>
      </c>
      <c r="C39" s="20">
        <f>15258700+21976913</f>
        <v>37235613</v>
      </c>
      <c r="D39" s="8">
        <f t="shared" si="0"/>
        <v>0</v>
      </c>
      <c r="E39" s="8">
        <f t="shared" si="1"/>
        <v>0</v>
      </c>
      <c r="F39" s="20">
        <f>15258700+21976913</f>
        <v>37235613</v>
      </c>
    </row>
    <row r="40" spans="1:6" ht="75" x14ac:dyDescent="0.3">
      <c r="A40" s="9" t="s">
        <v>61</v>
      </c>
      <c r="B40" s="9" t="s">
        <v>39</v>
      </c>
      <c r="C40" s="20">
        <f>1899800+4123000+10400</f>
        <v>6033200</v>
      </c>
      <c r="D40" s="8">
        <f t="shared" si="0"/>
        <v>2586950</v>
      </c>
      <c r="E40" s="8">
        <f t="shared" si="1"/>
        <v>42.878571902141488</v>
      </c>
      <c r="F40" s="20">
        <f>6033200+16000+2440000+130950</f>
        <v>8620150</v>
      </c>
    </row>
    <row r="41" spans="1:6" ht="37.5" x14ac:dyDescent="0.3">
      <c r="A41" s="9" t="s">
        <v>119</v>
      </c>
      <c r="B41" s="9" t="s">
        <v>120</v>
      </c>
      <c r="C41" s="20">
        <f>7500000+2000000+3623700</f>
        <v>13123700</v>
      </c>
      <c r="D41" s="8">
        <f t="shared" si="0"/>
        <v>0</v>
      </c>
      <c r="E41" s="8">
        <f t="shared" si="1"/>
        <v>0</v>
      </c>
      <c r="F41" s="20">
        <f>13123700</f>
        <v>13123700</v>
      </c>
    </row>
    <row r="42" spans="1:6" x14ac:dyDescent="0.3">
      <c r="A42" s="9" t="s">
        <v>40</v>
      </c>
      <c r="B42" s="9" t="s">
        <v>41</v>
      </c>
      <c r="C42" s="20">
        <f>SUM(C43:C60)</f>
        <v>33587033</v>
      </c>
      <c r="D42" s="8">
        <f t="shared" si="0"/>
        <v>3565848</v>
      </c>
      <c r="E42" s="8">
        <f t="shared" si="1"/>
        <v>10.61674009728695</v>
      </c>
      <c r="F42" s="20">
        <f>SUM(F43:F60)</f>
        <v>37152881</v>
      </c>
    </row>
    <row r="43" spans="1:6" ht="75" x14ac:dyDescent="0.3">
      <c r="A43" s="9" t="s">
        <v>76</v>
      </c>
      <c r="B43" s="9" t="s">
        <v>121</v>
      </c>
      <c r="C43" s="20">
        <v>43800</v>
      </c>
      <c r="D43" s="8">
        <f t="shared" si="0"/>
        <v>0</v>
      </c>
      <c r="E43" s="8">
        <f t="shared" si="1"/>
        <v>0</v>
      </c>
      <c r="F43" s="20">
        <v>43800</v>
      </c>
    </row>
    <row r="44" spans="1:6" ht="75" x14ac:dyDescent="0.3">
      <c r="A44" s="9" t="s">
        <v>77</v>
      </c>
      <c r="B44" s="9" t="s">
        <v>122</v>
      </c>
      <c r="C44" s="20">
        <f>15000+48000+11500</f>
        <v>74500</v>
      </c>
      <c r="D44" s="8">
        <f t="shared" si="0"/>
        <v>0</v>
      </c>
      <c r="E44" s="8">
        <f t="shared" si="1"/>
        <v>0</v>
      </c>
      <c r="F44" s="20">
        <f>15000+48000+11500</f>
        <v>74500</v>
      </c>
    </row>
    <row r="45" spans="1:6" ht="75" x14ac:dyDescent="0.3">
      <c r="A45" s="9" t="s">
        <v>81</v>
      </c>
      <c r="B45" s="9" t="s">
        <v>82</v>
      </c>
      <c r="C45" s="20">
        <f>100+12300</f>
        <v>12400</v>
      </c>
      <c r="D45" s="8">
        <f t="shared" si="0"/>
        <v>0</v>
      </c>
      <c r="E45" s="8">
        <f t="shared" si="1"/>
        <v>0</v>
      </c>
      <c r="F45" s="20">
        <f>100+12300</f>
        <v>12400</v>
      </c>
    </row>
    <row r="46" spans="1:6" ht="75" x14ac:dyDescent="0.3">
      <c r="A46" s="9" t="s">
        <v>74</v>
      </c>
      <c r="B46" s="9" t="s">
        <v>123</v>
      </c>
      <c r="C46" s="20">
        <v>13150</v>
      </c>
      <c r="D46" s="8">
        <f t="shared" si="0"/>
        <v>0</v>
      </c>
      <c r="E46" s="8">
        <f t="shared" si="1"/>
        <v>0</v>
      </c>
      <c r="F46" s="20">
        <v>13150</v>
      </c>
    </row>
    <row r="47" spans="1:6" ht="75" x14ac:dyDescent="0.3">
      <c r="A47" s="9" t="s">
        <v>83</v>
      </c>
      <c r="B47" s="9" t="s">
        <v>84</v>
      </c>
      <c r="C47" s="20">
        <f>18000+1000</f>
        <v>19000</v>
      </c>
      <c r="D47" s="8">
        <f t="shared" si="0"/>
        <v>0</v>
      </c>
      <c r="E47" s="8">
        <f t="shared" si="1"/>
        <v>0</v>
      </c>
      <c r="F47" s="20">
        <f>18000+1000</f>
        <v>19000</v>
      </c>
    </row>
    <row r="48" spans="1:6" ht="93.75" x14ac:dyDescent="0.3">
      <c r="A48" s="9" t="s">
        <v>78</v>
      </c>
      <c r="B48" s="9" t="s">
        <v>79</v>
      </c>
      <c r="C48" s="20">
        <f>420000+600+14400+6000</f>
        <v>441000</v>
      </c>
      <c r="D48" s="8">
        <f t="shared" si="0"/>
        <v>0</v>
      </c>
      <c r="E48" s="8">
        <f t="shared" si="1"/>
        <v>0</v>
      </c>
      <c r="F48" s="20">
        <f>420000+600+14400+6000</f>
        <v>441000</v>
      </c>
    </row>
    <row r="49" spans="1:6" ht="93.75" x14ac:dyDescent="0.3">
      <c r="A49" s="9" t="s">
        <v>62</v>
      </c>
      <c r="B49" s="9" t="s">
        <v>63</v>
      </c>
      <c r="C49" s="20">
        <v>80000</v>
      </c>
      <c r="D49" s="8">
        <f t="shared" si="0"/>
        <v>0</v>
      </c>
      <c r="E49" s="8">
        <f t="shared" si="1"/>
        <v>0</v>
      </c>
      <c r="F49" s="20">
        <v>80000</v>
      </c>
    </row>
    <row r="50" spans="1:6" ht="75" x14ac:dyDescent="0.3">
      <c r="A50" s="9" t="s">
        <v>85</v>
      </c>
      <c r="B50" s="9" t="s">
        <v>86</v>
      </c>
      <c r="C50" s="20">
        <v>200000</v>
      </c>
      <c r="D50" s="8">
        <f t="shared" si="0"/>
        <v>0</v>
      </c>
      <c r="E50" s="8">
        <f t="shared" si="1"/>
        <v>0</v>
      </c>
      <c r="F50" s="20">
        <v>200000</v>
      </c>
    </row>
    <row r="51" spans="1:6" ht="93.75" x14ac:dyDescent="0.3">
      <c r="A51" s="9" t="s">
        <v>87</v>
      </c>
      <c r="B51" s="9" t="s">
        <v>88</v>
      </c>
      <c r="C51" s="20">
        <v>700</v>
      </c>
      <c r="D51" s="8">
        <f t="shared" si="0"/>
        <v>0</v>
      </c>
      <c r="E51" s="8">
        <f t="shared" si="1"/>
        <v>0</v>
      </c>
      <c r="F51" s="20">
        <v>700</v>
      </c>
    </row>
    <row r="52" spans="1:6" ht="75" x14ac:dyDescent="0.3">
      <c r="A52" s="9" t="s">
        <v>75</v>
      </c>
      <c r="B52" s="9" t="s">
        <v>124</v>
      </c>
      <c r="C52" s="20">
        <v>26500</v>
      </c>
      <c r="D52" s="8">
        <f t="shared" si="0"/>
        <v>0</v>
      </c>
      <c r="E52" s="16">
        <f t="shared" si="1"/>
        <v>0</v>
      </c>
      <c r="F52" s="20">
        <v>26500</v>
      </c>
    </row>
    <row r="53" spans="1:6" ht="75" x14ac:dyDescent="0.3">
      <c r="A53" s="9" t="s">
        <v>89</v>
      </c>
      <c r="B53" s="9" t="s">
        <v>90</v>
      </c>
      <c r="C53" s="20">
        <f>240000+1500+160000</f>
        <v>401500</v>
      </c>
      <c r="D53" s="8">
        <f t="shared" si="0"/>
        <v>0</v>
      </c>
      <c r="E53" s="16">
        <f t="shared" si="1"/>
        <v>0</v>
      </c>
      <c r="F53" s="20">
        <f>240000+1500+160000</f>
        <v>401500</v>
      </c>
    </row>
    <row r="54" spans="1:6" ht="75" x14ac:dyDescent="0.3">
      <c r="A54" s="9" t="s">
        <v>80</v>
      </c>
      <c r="B54" s="9" t="s">
        <v>125</v>
      </c>
      <c r="C54" s="20">
        <f>749700</f>
        <v>749700</v>
      </c>
      <c r="D54" s="16">
        <f t="shared" si="0"/>
        <v>0</v>
      </c>
      <c r="E54" s="16">
        <f t="shared" si="1"/>
        <v>0</v>
      </c>
      <c r="F54" s="20">
        <f>749700</f>
        <v>749700</v>
      </c>
    </row>
    <row r="55" spans="1:6" ht="56.25" x14ac:dyDescent="0.3">
      <c r="A55" s="9" t="s">
        <v>66</v>
      </c>
      <c r="B55" s="9" t="s">
        <v>67</v>
      </c>
      <c r="C55" s="20">
        <v>494000</v>
      </c>
      <c r="D55" s="16">
        <f t="shared" si="0"/>
        <v>0</v>
      </c>
      <c r="E55" s="16">
        <f t="shared" si="1"/>
        <v>0</v>
      </c>
      <c r="F55" s="20">
        <v>494000</v>
      </c>
    </row>
    <row r="56" spans="1:6" ht="56.25" x14ac:dyDescent="0.3">
      <c r="A56" s="9" t="s">
        <v>68</v>
      </c>
      <c r="B56" s="9" t="s">
        <v>69</v>
      </c>
      <c r="C56" s="20">
        <f>500000+474700+41000+17390000</f>
        <v>18405700</v>
      </c>
      <c r="D56" s="16">
        <f t="shared" si="0"/>
        <v>0</v>
      </c>
      <c r="E56" s="16">
        <f t="shared" si="1"/>
        <v>0</v>
      </c>
      <c r="F56" s="20">
        <f>18405700</f>
        <v>18405700</v>
      </c>
    </row>
    <row r="57" spans="1:6" ht="56.25" x14ac:dyDescent="0.3">
      <c r="A57" s="9" t="s">
        <v>70</v>
      </c>
      <c r="B57" s="9" t="s">
        <v>71</v>
      </c>
      <c r="C57" s="20">
        <f>3364000+1098+14353+7+20680+202100</f>
        <v>3602238</v>
      </c>
      <c r="D57" s="8">
        <f t="shared" si="0"/>
        <v>0</v>
      </c>
      <c r="E57" s="16">
        <f t="shared" si="1"/>
        <v>0</v>
      </c>
      <c r="F57" s="20">
        <f>3602238</f>
        <v>3602238</v>
      </c>
    </row>
    <row r="58" spans="1:6" ht="56.25" x14ac:dyDescent="0.3">
      <c r="A58" s="9" t="s">
        <v>138</v>
      </c>
      <c r="B58" s="9" t="s">
        <v>139</v>
      </c>
      <c r="C58" s="20"/>
      <c r="D58" s="16"/>
      <c r="E58" s="16"/>
      <c r="F58" s="20">
        <v>65848</v>
      </c>
    </row>
    <row r="59" spans="1:6" ht="56.25" x14ac:dyDescent="0.3">
      <c r="A59" s="9" t="s">
        <v>136</v>
      </c>
      <c r="B59" s="9" t="s">
        <v>137</v>
      </c>
      <c r="C59" s="20">
        <v>22845</v>
      </c>
      <c r="D59" s="16"/>
      <c r="E59" s="16"/>
      <c r="F59" s="20">
        <v>22845</v>
      </c>
    </row>
    <row r="60" spans="1:6" ht="56.25" x14ac:dyDescent="0.3">
      <c r="A60" s="9" t="s">
        <v>64</v>
      </c>
      <c r="B60" s="9" t="s">
        <v>65</v>
      </c>
      <c r="C60" s="20">
        <v>9000000</v>
      </c>
      <c r="D60" s="16">
        <f t="shared" si="0"/>
        <v>3500000</v>
      </c>
      <c r="E60" s="16">
        <f t="shared" si="1"/>
        <v>38.888888888888886</v>
      </c>
      <c r="F60" s="20">
        <f>9000000+3500000</f>
        <v>12500000</v>
      </c>
    </row>
    <row r="61" spans="1:6" x14ac:dyDescent="0.3">
      <c r="A61" s="9" t="s">
        <v>127</v>
      </c>
      <c r="B61" s="9" t="s">
        <v>128</v>
      </c>
      <c r="C61" s="20">
        <f>C62+C63</f>
        <v>359855</v>
      </c>
      <c r="D61" s="16">
        <f t="shared" si="0"/>
        <v>0</v>
      </c>
      <c r="E61" s="16">
        <f t="shared" si="1"/>
        <v>0</v>
      </c>
      <c r="F61" s="20">
        <f>F62+F63</f>
        <v>359855</v>
      </c>
    </row>
    <row r="62" spans="1:6" x14ac:dyDescent="0.3">
      <c r="A62" s="9" t="s">
        <v>129</v>
      </c>
      <c r="B62" s="9" t="s">
        <v>130</v>
      </c>
      <c r="C62" s="20">
        <v>-322985</v>
      </c>
      <c r="D62" s="16">
        <f t="shared" si="0"/>
        <v>0</v>
      </c>
      <c r="E62" s="16">
        <f t="shared" si="1"/>
        <v>0</v>
      </c>
      <c r="F62" s="20">
        <v>-322985</v>
      </c>
    </row>
    <row r="63" spans="1:6" x14ac:dyDescent="0.3">
      <c r="A63" s="9" t="s">
        <v>133</v>
      </c>
      <c r="B63" s="9" t="s">
        <v>134</v>
      </c>
      <c r="C63" s="20">
        <v>682840</v>
      </c>
      <c r="D63" s="16">
        <f t="shared" si="0"/>
        <v>0</v>
      </c>
      <c r="E63" s="16"/>
      <c r="F63" s="20">
        <v>682840</v>
      </c>
    </row>
    <row r="64" spans="1:6" x14ac:dyDescent="0.3">
      <c r="A64" s="9" t="s">
        <v>42</v>
      </c>
      <c r="B64" s="7" t="s">
        <v>43</v>
      </c>
      <c r="C64" s="21">
        <f>C65+C70+C72+C71</f>
        <v>7066954477.5200005</v>
      </c>
      <c r="D64" s="15">
        <f t="shared" si="0"/>
        <v>-585414548.89000034</v>
      </c>
      <c r="E64" s="15">
        <f t="shared" si="1"/>
        <v>-8.2838307612169473</v>
      </c>
      <c r="F64" s="21">
        <f>F65+F70+F72+F71</f>
        <v>6481539928.6300001</v>
      </c>
    </row>
    <row r="65" spans="1:6" x14ac:dyDescent="0.3">
      <c r="A65" s="9" t="s">
        <v>44</v>
      </c>
      <c r="B65" s="9" t="s">
        <v>45</v>
      </c>
      <c r="C65" s="22">
        <f>C67+C68+C69+C66</f>
        <v>7278611003.5200005</v>
      </c>
      <c r="D65" s="16">
        <f t="shared" si="0"/>
        <v>-583689986.89000034</v>
      </c>
      <c r="E65" s="16">
        <f t="shared" si="1"/>
        <v>-8.0192496426546569</v>
      </c>
      <c r="F65" s="25">
        <f>F67+F68+F69+F66</f>
        <v>6694921016.6300001</v>
      </c>
    </row>
    <row r="66" spans="1:6" x14ac:dyDescent="0.3">
      <c r="A66" s="9" t="s">
        <v>46</v>
      </c>
      <c r="B66" s="9" t="s">
        <v>47</v>
      </c>
      <c r="C66" s="20">
        <f>1022268200+29511200</f>
        <v>1051779400</v>
      </c>
      <c r="D66" s="16">
        <f t="shared" si="0"/>
        <v>-2269300</v>
      </c>
      <c r="E66" s="16">
        <f t="shared" si="1"/>
        <v>-0.21575817134277031</v>
      </c>
      <c r="F66" s="24">
        <f>1051779400-2269300</f>
        <v>1049510100</v>
      </c>
    </row>
    <row r="67" spans="1:6" x14ac:dyDescent="0.3">
      <c r="A67" s="9" t="s">
        <v>48</v>
      </c>
      <c r="B67" s="9" t="s">
        <v>49</v>
      </c>
      <c r="C67" s="22">
        <v>2462956881.52</v>
      </c>
      <c r="D67" s="8">
        <f t="shared" si="0"/>
        <v>-615974086.88999987</v>
      </c>
      <c r="E67" s="16">
        <f t="shared" si="1"/>
        <v>-25.009535957034487</v>
      </c>
      <c r="F67" s="25">
        <f>2462956881.52+10657600-263612700-6759600-155820800-66780400-1767000-10000000+144900+338100+279100+651200-402772.84-629978.05+177500-55722800-4851600-61874836</f>
        <v>1846982794.6300001</v>
      </c>
    </row>
    <row r="68" spans="1:6" x14ac:dyDescent="0.3">
      <c r="A68" s="9" t="s">
        <v>50</v>
      </c>
      <c r="B68" s="9" t="s">
        <v>51</v>
      </c>
      <c r="C68" s="20">
        <f>3569141200+90138400-772900</f>
        <v>3658506700</v>
      </c>
      <c r="D68" s="16">
        <f t="shared" si="0"/>
        <v>35988800</v>
      </c>
      <c r="E68" s="16">
        <f t="shared" si="1"/>
        <v>0.98370190219961273</v>
      </c>
      <c r="F68" s="24">
        <f>3658506700-156400+54000+15885100-56000+64049500-23000000-606000-1030300-2336000-8795900-8019200</f>
        <v>3694495500</v>
      </c>
    </row>
    <row r="69" spans="1:6" x14ac:dyDescent="0.3">
      <c r="A69" s="9" t="s">
        <v>52</v>
      </c>
      <c r="B69" s="9" t="s">
        <v>53</v>
      </c>
      <c r="C69" s="20">
        <f>101871211+196811+3300000</f>
        <v>105368022</v>
      </c>
      <c r="D69" s="16">
        <f t="shared" si="0"/>
        <v>-1435400</v>
      </c>
      <c r="E69" s="16">
        <f t="shared" si="1"/>
        <v>-1.3622728914850484</v>
      </c>
      <c r="F69" s="24">
        <f>105368022-1435400</f>
        <v>103932622</v>
      </c>
    </row>
    <row r="70" spans="1:6" ht="21.75" customHeight="1" x14ac:dyDescent="0.3">
      <c r="A70" s="9" t="s">
        <v>72</v>
      </c>
      <c r="B70" s="9" t="s">
        <v>73</v>
      </c>
      <c r="C70" s="20">
        <f>682840-633386</f>
        <v>49454</v>
      </c>
      <c r="D70" s="16">
        <f t="shared" si="0"/>
        <v>0</v>
      </c>
      <c r="E70" s="16">
        <f t="shared" si="1"/>
        <v>0</v>
      </c>
      <c r="F70" s="24">
        <f>682840-633386</f>
        <v>49454</v>
      </c>
    </row>
    <row r="71" spans="1:6" ht="21.75" customHeight="1" x14ac:dyDescent="0.3">
      <c r="A71" s="9" t="s">
        <v>131</v>
      </c>
      <c r="B71" s="9" t="s">
        <v>132</v>
      </c>
      <c r="C71" s="20">
        <f>269351+800000</f>
        <v>1069351</v>
      </c>
      <c r="D71" s="16"/>
      <c r="E71" s="16"/>
      <c r="F71" s="24">
        <f>269351+800000</f>
        <v>1069351</v>
      </c>
    </row>
    <row r="72" spans="1:6" ht="37.5" x14ac:dyDescent="0.3">
      <c r="A72" s="9" t="s">
        <v>55</v>
      </c>
      <c r="B72" s="9" t="s">
        <v>56</v>
      </c>
      <c r="C72" s="20">
        <f>-211363011-1412320</f>
        <v>-212775331</v>
      </c>
      <c r="D72" s="8">
        <f t="shared" si="0"/>
        <v>-1724562</v>
      </c>
      <c r="E72" s="16"/>
      <c r="F72" s="24">
        <f>-212775331-1724562</f>
        <v>-214499893</v>
      </c>
    </row>
    <row r="73" spans="1:6" x14ac:dyDescent="0.3">
      <c r="A73" s="9"/>
      <c r="B73" s="7" t="s">
        <v>54</v>
      </c>
      <c r="C73" s="23">
        <f>C5+C64</f>
        <v>10322933815.52</v>
      </c>
      <c r="D73" s="15">
        <f t="shared" si="0"/>
        <v>-573782733.88999939</v>
      </c>
      <c r="E73" s="15">
        <f t="shared" si="1"/>
        <v>-5.5583300653090078</v>
      </c>
      <c r="F73" s="23">
        <f>F5+F64</f>
        <v>9749151081.6300011</v>
      </c>
    </row>
    <row r="74" spans="1:6" x14ac:dyDescent="0.3">
      <c r="B74" s="4"/>
    </row>
    <row r="75" spans="1:6" x14ac:dyDescent="0.3">
      <c r="B75" s="4"/>
    </row>
    <row r="76" spans="1:6" x14ac:dyDescent="0.3">
      <c r="B76" s="4"/>
    </row>
    <row r="77" spans="1:6" x14ac:dyDescent="0.3">
      <c r="B77" s="4"/>
    </row>
    <row r="78" spans="1:6" x14ac:dyDescent="0.3">
      <c r="B78" s="4"/>
    </row>
    <row r="79" spans="1:6" x14ac:dyDescent="0.3">
      <c r="A79" s="3"/>
      <c r="B79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dcterms:created xsi:type="dcterms:W3CDTF">2018-12-18T05:09:39Z</dcterms:created>
  <dcterms:modified xsi:type="dcterms:W3CDTF">2021-10-27T04:21:42Z</dcterms:modified>
</cp:coreProperties>
</file>