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доходы" sheetId="1" r:id="rId1"/>
  </sheets>
  <definedNames>
    <definedName name="_FilterDatabase" localSheetId="0" hidden="1">доходы!$A$9:$J$84</definedName>
    <definedName name="Print_Titles" localSheetId="0">доходы!$8:$9</definedName>
  </definedNames>
  <calcPr calcId="152511"/>
</workbook>
</file>

<file path=xl/calcChain.xml><?xml version="1.0" encoding="utf-8"?>
<calcChain xmlns="http://schemas.openxmlformats.org/spreadsheetml/2006/main">
  <c r="J30" i="1" l="1"/>
  <c r="G16" i="1" l="1"/>
  <c r="E16" i="1"/>
  <c r="I13" i="1"/>
  <c r="J13" i="1"/>
  <c r="I14" i="1"/>
  <c r="J14" i="1"/>
  <c r="I15" i="1"/>
  <c r="J15" i="1"/>
  <c r="I16" i="1"/>
  <c r="I17" i="1"/>
  <c r="J17" i="1"/>
  <c r="I18" i="1"/>
  <c r="J18" i="1"/>
  <c r="I19" i="1"/>
  <c r="J19" i="1"/>
  <c r="I20" i="1"/>
  <c r="J20" i="1"/>
  <c r="I21" i="1"/>
  <c r="J21" i="1"/>
  <c r="I22" i="1"/>
  <c r="J22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I31" i="1"/>
  <c r="J31" i="1"/>
  <c r="I32" i="1"/>
  <c r="J32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0" i="1"/>
  <c r="J40" i="1"/>
  <c r="I41" i="1"/>
  <c r="J41" i="1"/>
  <c r="I42" i="1"/>
  <c r="J42" i="1"/>
  <c r="I43" i="1"/>
  <c r="J43" i="1"/>
  <c r="I44" i="1"/>
  <c r="J44" i="1"/>
  <c r="I45" i="1"/>
  <c r="J45" i="1"/>
  <c r="I46" i="1"/>
  <c r="J46" i="1"/>
  <c r="I47" i="1"/>
  <c r="J47" i="1"/>
  <c r="I48" i="1"/>
  <c r="J48" i="1"/>
  <c r="I49" i="1"/>
  <c r="J49" i="1"/>
  <c r="I50" i="1"/>
  <c r="J50" i="1"/>
  <c r="I51" i="1"/>
  <c r="J51" i="1"/>
  <c r="I52" i="1"/>
  <c r="I53" i="1"/>
  <c r="I54" i="1"/>
  <c r="J54" i="1"/>
  <c r="I55" i="1"/>
  <c r="I56" i="1"/>
  <c r="I57" i="1"/>
  <c r="J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I69" i="1"/>
  <c r="I70" i="1"/>
  <c r="J70" i="1"/>
  <c r="I71" i="1"/>
  <c r="J71" i="1"/>
  <c r="I72" i="1"/>
  <c r="I73" i="1"/>
  <c r="J73" i="1"/>
  <c r="I74" i="1"/>
  <c r="J74" i="1"/>
  <c r="I75" i="1"/>
  <c r="J75" i="1"/>
  <c r="I76" i="1"/>
  <c r="J76" i="1"/>
  <c r="I77" i="1"/>
  <c r="J77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J12" i="1"/>
  <c r="I12" i="1"/>
  <c r="G56" i="1"/>
  <c r="E56" i="1"/>
  <c r="G53" i="1"/>
  <c r="E53" i="1"/>
  <c r="F76" i="1"/>
  <c r="F75" i="1"/>
  <c r="F71" i="1"/>
  <c r="F64" i="1"/>
  <c r="F63" i="1"/>
  <c r="F58" i="1"/>
  <c r="F57" i="1"/>
  <c r="F48" i="1" s="1"/>
  <c r="F51" i="1"/>
  <c r="F50" i="1"/>
  <c r="F44" i="1"/>
  <c r="F42" i="1"/>
  <c r="F41" i="1"/>
  <c r="F39" i="1"/>
  <c r="F31" i="1"/>
  <c r="F27" i="1"/>
  <c r="F24" i="1"/>
  <c r="F19" i="1" s="1"/>
  <c r="F11" i="1" s="1"/>
  <c r="F21" i="1"/>
  <c r="F14" i="1"/>
  <c r="D71" i="1"/>
  <c r="D75" i="1"/>
  <c r="D76" i="1"/>
  <c r="F30" i="1" l="1"/>
  <c r="F10" i="1" s="1"/>
  <c r="F84" i="1" s="1"/>
  <c r="H71" i="1"/>
  <c r="G74" i="1"/>
  <c r="E74" i="1"/>
  <c r="E83" i="1" l="1"/>
  <c r="G82" i="1" l="1"/>
  <c r="E82" i="1"/>
  <c r="E69" i="1"/>
  <c r="G72" i="1"/>
  <c r="G73" i="1"/>
  <c r="E72" i="1"/>
  <c r="E73" i="1"/>
  <c r="G68" i="1"/>
  <c r="G69" i="1"/>
  <c r="E68" i="1"/>
  <c r="G52" i="1"/>
  <c r="G54" i="1"/>
  <c r="G55" i="1"/>
  <c r="G57" i="1"/>
  <c r="G58" i="1"/>
  <c r="G59" i="1"/>
  <c r="G60" i="1"/>
  <c r="G61" i="1"/>
  <c r="G62" i="1"/>
  <c r="G63" i="1"/>
  <c r="G64" i="1"/>
  <c r="E52" i="1"/>
  <c r="E54" i="1"/>
  <c r="E55" i="1"/>
  <c r="H48" i="1"/>
  <c r="E71" i="1" l="1"/>
  <c r="G71" i="1"/>
  <c r="H14" i="1"/>
  <c r="G83" i="1" l="1"/>
  <c r="D44" i="1"/>
  <c r="H76" i="1" l="1"/>
  <c r="H44" i="1"/>
  <c r="H41" i="1"/>
  <c r="H39" i="1"/>
  <c r="H30" i="1" s="1"/>
  <c r="H31" i="1"/>
  <c r="H27" i="1"/>
  <c r="H24" i="1"/>
  <c r="H21" i="1"/>
  <c r="G12" i="1"/>
  <c r="G13" i="1"/>
  <c r="G15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40" i="1"/>
  <c r="G43" i="1"/>
  <c r="G45" i="1"/>
  <c r="G46" i="1"/>
  <c r="G47" i="1"/>
  <c r="G49" i="1"/>
  <c r="G65" i="1"/>
  <c r="G70" i="1"/>
  <c r="G77" i="1"/>
  <c r="G78" i="1"/>
  <c r="G79" i="1"/>
  <c r="G80" i="1"/>
  <c r="G81" i="1"/>
  <c r="G44" i="1"/>
  <c r="C44" i="1"/>
  <c r="C39" i="1"/>
  <c r="C27" i="1"/>
  <c r="C24" i="1"/>
  <c r="C21" i="1"/>
  <c r="C14" i="1"/>
  <c r="E12" i="1"/>
  <c r="E13" i="1"/>
  <c r="E15" i="1"/>
  <c r="E17" i="1"/>
  <c r="E18" i="1"/>
  <c r="E20" i="1"/>
  <c r="E22" i="1"/>
  <c r="E23" i="1"/>
  <c r="E25" i="1"/>
  <c r="E26" i="1"/>
  <c r="E28" i="1"/>
  <c r="E29" i="1"/>
  <c r="E32" i="1"/>
  <c r="E33" i="1"/>
  <c r="E34" i="1"/>
  <c r="E35" i="1"/>
  <c r="E36" i="1"/>
  <c r="E37" i="1"/>
  <c r="E38" i="1"/>
  <c r="E40" i="1"/>
  <c r="E44" i="1"/>
  <c r="E45" i="1"/>
  <c r="E46" i="1"/>
  <c r="E47" i="1"/>
  <c r="E49" i="1"/>
  <c r="E59" i="1"/>
  <c r="E60" i="1"/>
  <c r="E61" i="1"/>
  <c r="E62" i="1"/>
  <c r="E65" i="1"/>
  <c r="E70" i="1"/>
  <c r="E77" i="1"/>
  <c r="E78" i="1"/>
  <c r="E79" i="1"/>
  <c r="E80" i="1"/>
  <c r="E81" i="1"/>
  <c r="G75" i="1"/>
  <c r="D64" i="1"/>
  <c r="D63" i="1"/>
  <c r="D58" i="1"/>
  <c r="D57" i="1"/>
  <c r="D51" i="1"/>
  <c r="D50" i="1"/>
  <c r="D41" i="1"/>
  <c r="D42" i="1"/>
  <c r="D39" i="1"/>
  <c r="D31" i="1"/>
  <c r="D27" i="1"/>
  <c r="D24" i="1"/>
  <c r="D21" i="1"/>
  <c r="D14" i="1"/>
  <c r="C76" i="1"/>
  <c r="C67" i="1"/>
  <c r="C66" i="1"/>
  <c r="C64" i="1"/>
  <c r="C63" i="1"/>
  <c r="C58" i="1"/>
  <c r="C57" i="1"/>
  <c r="C51" i="1"/>
  <c r="C50" i="1"/>
  <c r="E50" i="1" s="1"/>
  <c r="C43" i="1"/>
  <c r="E43" i="1" s="1"/>
  <c r="C42" i="1"/>
  <c r="C31" i="1"/>
  <c r="E39" i="1" l="1"/>
  <c r="E76" i="1"/>
  <c r="G14" i="1"/>
  <c r="C19" i="1"/>
  <c r="H75" i="1"/>
  <c r="G39" i="1"/>
  <c r="D19" i="1"/>
  <c r="E57" i="1"/>
  <c r="E27" i="1"/>
  <c r="E64" i="1"/>
  <c r="C41" i="1"/>
  <c r="E41" i="1" s="1"/>
  <c r="G42" i="1"/>
  <c r="E42" i="1"/>
  <c r="E66" i="1"/>
  <c r="G27" i="1"/>
  <c r="E58" i="1"/>
  <c r="E67" i="1"/>
  <c r="G31" i="1"/>
  <c r="E63" i="1"/>
  <c r="G21" i="1"/>
  <c r="C11" i="1"/>
  <c r="E31" i="1"/>
  <c r="C48" i="1"/>
  <c r="E21" i="1"/>
  <c r="D48" i="1"/>
  <c r="D30" i="1" s="1"/>
  <c r="E51" i="1"/>
  <c r="E24" i="1"/>
  <c r="G67" i="1"/>
  <c r="G51" i="1"/>
  <c r="C75" i="1"/>
  <c r="E75" i="1" s="1"/>
  <c r="G66" i="1"/>
  <c r="G50" i="1"/>
  <c r="G24" i="1"/>
  <c r="H19" i="1"/>
  <c r="H11" i="1" s="1"/>
  <c r="G76" i="1"/>
  <c r="E14" i="1"/>
  <c r="D11" i="1"/>
  <c r="E19" i="1" l="1"/>
  <c r="G41" i="1"/>
  <c r="G19" i="1"/>
  <c r="C30" i="1"/>
  <c r="E30" i="1" s="1"/>
  <c r="G48" i="1"/>
  <c r="E48" i="1"/>
  <c r="G11" i="1"/>
  <c r="D10" i="1"/>
  <c r="D84" i="1" s="1"/>
  <c r="H10" i="1"/>
  <c r="H84" i="1" s="1"/>
  <c r="E11" i="1"/>
  <c r="C10" i="1" l="1"/>
  <c r="G84" i="1"/>
  <c r="E10" i="1"/>
  <c r="G30" i="1"/>
  <c r="G10" i="1"/>
  <c r="J11" i="1"/>
  <c r="I11" i="1"/>
  <c r="C84" i="1"/>
  <c r="E84" i="1" s="1"/>
  <c r="I10" i="1" l="1"/>
  <c r="J10" i="1"/>
</calcChain>
</file>

<file path=xl/sharedStrings.xml><?xml version="1.0" encoding="utf-8"?>
<sst xmlns="http://schemas.openxmlformats.org/spreadsheetml/2006/main" count="160" uniqueCount="160">
  <si>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</si>
  <si>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</si>
  <si>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</si>
  <si>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</si>
  <si>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</si>
  <si>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</si>
  <si>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</si>
  <si>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3</t>
  </si>
  <si>
    <t xml:space="preserve">Отклонение               (гр.8-гр.6),  руб.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</si>
  <si>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</si>
  <si>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</si>
  <si>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</si>
  <si>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</si>
  <si>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</si>
  <si>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</si>
  <si>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</si>
  <si>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</si>
  <si>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</si>
  <si>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Единый налог на вмененный доход для отдельных видов деятельности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</si>
  <si>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</si>
  <si>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</si>
  <si>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</si>
  <si>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</si>
  <si>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</si>
  <si>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</si>
  <si>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</si>
  <si>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</si>
  <si>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</si>
  <si>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</si>
  <si>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</si>
  <si>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</si>
  <si>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</si>
  <si>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</si>
  <si>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</si>
  <si>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</si>
  <si>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</si>
  <si>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</si>
  <si>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</si>
  <si>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</si>
  <si>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</si>
  <si>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</si>
  <si>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</si>
  <si>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</si>
  <si>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</si>
  <si>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</si>
  <si>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</si>
  <si>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</si>
  <si>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</si>
  <si>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</si>
  <si>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</si>
  <si>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</si>
  <si>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</si>
  <si>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</si>
  <si>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</si>
  <si>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</si>
  <si>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</si>
  <si>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</si>
  <si>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</si>
  <si>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</si>
  <si>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</si>
  <si>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</si>
  <si>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</si>
  <si>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</si>
  <si>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</si>
  <si>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</si>
  <si>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</si>
  <si>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</si>
  <si>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</si>
  <si>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</si>
  <si>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</si>
  <si>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</si>
  <si>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</si>
  <si>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</si>
  <si>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</si>
  <si>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</si>
  <si>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</si>
  <si>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000 1 16 01143 01 0000 140</t>
  </si>
  <si>
    <t>Прочие неналоговые доходы</t>
  </si>
  <si>
    <t>Первоначальный план на 2021 год, руб.</t>
  </si>
  <si>
    <t>Уточненный план на 2021 год по решению о бюджете, руб.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</si>
  <si>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</si>
  <si>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</si>
  <si>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</si>
  <si>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</si>
  <si>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</si>
  <si>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</si>
  <si>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</si>
  <si>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</si>
  <si>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</si>
  <si>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</si>
  <si>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</si>
  <si>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</si>
  <si>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</si>
  <si>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</si>
  <si>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</si>
  <si>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</si>
  <si>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</si>
  <si>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</si>
  <si>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</si>
  <si>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</si>
  <si>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</si>
  <si>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</si>
  <si>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</si>
  <si>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</si>
  <si>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</si>
  <si>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</si>
  <si>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</si>
  <si>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</si>
  <si>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</si>
  <si>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</si>
  <si>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</si>
  <si>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</si>
  <si>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</si>
  <si>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</si>
  <si>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</si>
  <si>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</si>
  <si>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</si>
  <si>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</si>
  <si>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</si>
  <si>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</si>
  <si>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</si>
  <si>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</si>
  <si>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</si>
  <si>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</si>
  <si>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</si>
  <si>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</si>
  <si>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</si>
  <si>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</si>
  <si>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</si>
  <si>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</si>
  <si>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</si>
  <si>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</si>
  <si>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</si>
  <si>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</si>
  <si>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</si>
  <si>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</si>
  <si>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</si>
  <si>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</si>
  <si>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</si>
  <si>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000 1 17 00 000 00 0000 000</t>
  </si>
  <si>
    <t>000 2 18 04 000 04 0000 150</t>
  </si>
  <si>
    <t>000 1 05 02 000 02 0000 110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</si>
  <si>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</si>
  <si>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</si>
  <si>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000 1 16 10123 01 0000 140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</si>
  <si>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</si>
  <si>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</si>
  <si>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</si>
  <si>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Оперативный отчёт о ходе исполнения бюджета города Нефтеюганска за 1 полугодие 2021 года</t>
  </si>
  <si>
    <t>1. Исполнение по доходной части бюджета за 1 полугодие 2021 года</t>
  </si>
  <si>
    <t>000 1 17 15020 04 0000 150</t>
  </si>
  <si>
    <t>000 1 17 01040 04 0000 180</t>
  </si>
  <si>
    <t>000 1 17 05040 04 0000 180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</si>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</sst>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&quot;&quot;##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55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4" fontId="4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Border="1" applyAlignment="1" applyProtection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164" fontId="3" fillId="0" borderId="1" xfId="4" applyNumberFormat="1" applyFont="1" applyFill="1" applyBorder="1" applyAlignment="1" applyProtection="1">
      <alignment horizontal="left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" fontId="3" fillId="0" borderId="1" xfId="4" applyNumberFormat="1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left" vertical="center" wrapText="1"/>
    </xf>
    <xf numFmtId="4" fontId="4" fillId="0" borderId="1" xfId="4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2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1" fontId="4" fillId="0" borderId="1" xfId="4" applyNumberFormat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/>
    <xf numFmtId="165" fontId="7" fillId="0" borderId="2" xfId="4" applyNumberFormat="1" applyFont="1" applyBorder="1" applyAlignment="1">
      <alignment horizontal="center" vertical="center" wrapText="1"/>
    </xf>
    <xf numFmtId="165" fontId="7" fillId="0" borderId="0" xfId="4" applyNumberFormat="1" applyFont="1" applyBorder="1" applyAlignment="1">
      <alignment horizontal="center" vertical="center" wrapText="1"/>
    </xf>
    <xf numFmtId="165" fontId="7" fillId="0" borderId="1" xfId="4" applyNumberFormat="1" applyFont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tabSelected="1" view="pageBreakPreview" zoomScaleNormal="100" zoomScaleSheetLayoutView="100" zoomScalePageLayoutView="90" workbookViewId="0">
      <pane ySplit="8" topLeftCell="A9" activePane="bottomLeft" state="frozen"/>
      <selection pane="bottomLeft" activeCell="J30" sqref="J30"/>
    </sheetView>
  </sheetViews>
  <sheetFormatPr defaultRowHeight="15.75" x14ac:dyDescent="0.25"/>
  <cols>
    <col min="1" max="1" width="29.140625" style="15" customWidth="1"/>
    <col min="2" max="2" width="61.5703125" style="16" customWidth="1"/>
    <col min="3" max="3" width="18.140625" style="23" customWidth="1"/>
    <col min="4" max="4" width="18.5703125" style="23" customWidth="1"/>
    <col min="5" max="5" width="16" style="23" customWidth="1"/>
    <col min="6" max="6" width="18" style="23" customWidth="1"/>
    <col min="7" max="7" width="15.85546875" style="23" customWidth="1"/>
    <col min="8" max="8" width="18.5703125" style="23" customWidth="1"/>
    <col min="9" max="9" width="17.5703125" style="23" customWidth="1"/>
    <col min="10" max="10" width="15" style="23" customWidth="1"/>
    <col min="11" max="12" width="9.140625" style="22"/>
    <col min="13" max="13" width="18.140625" style="22" customWidth="1"/>
    <col min="14" max="16384" width="9.140625" style="22"/>
  </cols>
  <sheetData>
    <row r="1" spans="1:13" s="3" customFormat="1" x14ac:dyDescent="0.25">
      <c r="A1" s="1"/>
      <c r="B1" s="2"/>
      <c r="C1" s="24"/>
      <c r="D1" s="13"/>
      <c r="E1" s="13"/>
      <c r="F1" s="14"/>
      <c r="G1" s="13"/>
      <c r="H1" s="13"/>
      <c r="I1" s="13"/>
      <c r="J1" s="13"/>
    </row>
    <row r="2" spans="1:13" s="3" customFormat="1" x14ac:dyDescent="0.25">
      <c r="A2" s="1"/>
      <c r="B2" s="2"/>
      <c r="C2" s="24"/>
      <c r="D2" s="13"/>
      <c r="E2" s="13"/>
      <c r="F2" s="14"/>
      <c r="G2" s="13"/>
      <c r="H2" s="13"/>
      <c r="I2" s="13"/>
      <c r="J2" s="13"/>
    </row>
    <row r="3" spans="1:13" s="3" customFormat="1" ht="15.75" customHeight="1" x14ac:dyDescent="0.25">
      <c r="A3" s="52" t="s">
        <v>148</v>
      </c>
      <c r="B3" s="52"/>
      <c r="C3" s="52"/>
      <c r="D3" s="52"/>
      <c r="E3" s="52"/>
      <c r="F3" s="52"/>
      <c r="G3" s="52"/>
      <c r="H3" s="52"/>
      <c r="I3" s="52"/>
      <c r="J3" s="52"/>
    </row>
    <row r="4" spans="1:13" s="3" customFormat="1" ht="20.25" customHeight="1" x14ac:dyDescent="0.25">
      <c r="A4" s="4"/>
      <c r="B4" s="5"/>
      <c r="C4" s="6"/>
      <c r="D4" s="13"/>
      <c r="E4" s="13"/>
      <c r="F4" s="14"/>
      <c r="G4" s="13"/>
      <c r="H4" s="13"/>
      <c r="I4" s="13"/>
      <c r="J4" s="13"/>
    </row>
    <row r="5" spans="1:13" s="3" customFormat="1" x14ac:dyDescent="0.25">
      <c r="A5" s="53" t="s">
        <v>149</v>
      </c>
      <c r="B5" s="53"/>
      <c r="C5" s="53"/>
      <c r="D5" s="54"/>
      <c r="E5" s="54"/>
      <c r="F5" s="54"/>
      <c r="G5" s="54"/>
      <c r="H5" s="54"/>
      <c r="I5" s="54"/>
      <c r="J5" s="54"/>
    </row>
    <row r="6" spans="1:13" s="3" customFormat="1" x14ac:dyDescent="0.25">
      <c r="A6" s="1"/>
      <c r="B6" s="2"/>
      <c r="C6" s="24"/>
      <c r="D6" s="13"/>
      <c r="E6" s="13"/>
      <c r="F6" s="14"/>
      <c r="G6" s="13"/>
      <c r="H6" s="13"/>
      <c r="I6" s="13"/>
      <c r="J6" s="13"/>
    </row>
    <row r="8" spans="1:13" s="17" customFormat="1" ht="92.25" customHeight="1" x14ac:dyDescent="0.25">
      <c r="A8" s="11" t="s">
        <v>0</v>
      </c>
      <c r="B8" s="12" t="s">
        <v>1</v>
      </c>
      <c r="C8" s="7" t="s">
        <v>78</v>
      </c>
      <c r="D8" s="8" t="s">
        <v>79</v>
      </c>
      <c r="E8" s="9" t="s">
        <v>2</v>
      </c>
      <c r="F8" s="9" t="s">
        <v>3</v>
      </c>
      <c r="G8" s="9" t="s">
        <v>4</v>
      </c>
      <c r="H8" s="9" t="s">
        <v>5</v>
      </c>
      <c r="I8" s="10" t="s">
        <v>8</v>
      </c>
      <c r="J8" s="10" t="s">
        <v>6</v>
      </c>
    </row>
    <row r="9" spans="1:13" s="19" customFormat="1" ht="16.5" customHeight="1" x14ac:dyDescent="0.25">
      <c r="A9" s="12">
        <v>1</v>
      </c>
      <c r="B9" s="12">
        <v>2</v>
      </c>
      <c r="C9" s="21" t="s">
        <v>7</v>
      </c>
      <c r="D9" s="39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</row>
    <row r="10" spans="1:13" s="17" customFormat="1" x14ac:dyDescent="0.25">
      <c r="A10" s="27" t="s">
        <v>9</v>
      </c>
      <c r="B10" s="28" t="s">
        <v>10</v>
      </c>
      <c r="C10" s="26">
        <f>C11+C30</f>
        <v>3035329437</v>
      </c>
      <c r="D10" s="26">
        <f>D11+D30</f>
        <v>3201514552</v>
      </c>
      <c r="E10" s="20">
        <f>D10-C10</f>
        <v>166185115</v>
      </c>
      <c r="F10" s="26">
        <f>F11+F30</f>
        <v>3201514552</v>
      </c>
      <c r="G10" s="20">
        <f>F10-D10</f>
        <v>0</v>
      </c>
      <c r="H10" s="26">
        <f>H11+H30</f>
        <v>1926054050.6500001</v>
      </c>
      <c r="I10" s="20">
        <f>H10-F10</f>
        <v>-1275460501.3499999</v>
      </c>
      <c r="J10" s="20">
        <f>(H10/F10)*100</f>
        <v>60.160715166725879</v>
      </c>
    </row>
    <row r="11" spans="1:13" s="17" customFormat="1" x14ac:dyDescent="0.25">
      <c r="A11" s="27"/>
      <c r="B11" s="29" t="s">
        <v>11</v>
      </c>
      <c r="C11" s="26">
        <f>C12+C13+C14+C19+C27</f>
        <v>2628929400</v>
      </c>
      <c r="D11" s="26">
        <f>D12+D13+D14+D19+D27</f>
        <v>2628929400</v>
      </c>
      <c r="E11" s="20">
        <f t="shared" ref="E11:E82" si="0">D11-C11</f>
        <v>0</v>
      </c>
      <c r="F11" s="26">
        <f>F12+F13+F14+F19+F27</f>
        <v>2628929400</v>
      </c>
      <c r="G11" s="20">
        <f t="shared" ref="G11:G84" si="1">F11-D11</f>
        <v>0</v>
      </c>
      <c r="H11" s="26">
        <f>H12+H13+H14+H19+H27</f>
        <v>1440661765.23</v>
      </c>
      <c r="I11" s="20">
        <f t="shared" ref="I11" si="2">H11-F11</f>
        <v>-1188267634.77</v>
      </c>
      <c r="J11" s="20">
        <f t="shared" ref="J11" si="3">(H11/F11)*100</f>
        <v>54.800321576912637</v>
      </c>
    </row>
    <row r="12" spans="1:13" x14ac:dyDescent="0.25">
      <c r="A12" s="30" t="s">
        <v>12</v>
      </c>
      <c r="B12" s="31" t="s">
        <v>80</v>
      </c>
      <c r="C12" s="25">
        <v>1973671000</v>
      </c>
      <c r="D12" s="25">
        <v>1973671000</v>
      </c>
      <c r="E12" s="21">
        <f t="shared" si="0"/>
        <v>0</v>
      </c>
      <c r="F12" s="25">
        <v>1973671000</v>
      </c>
      <c r="G12" s="21">
        <f t="shared" si="1"/>
        <v>0</v>
      </c>
      <c r="H12" s="49">
        <v>1027243172.7</v>
      </c>
      <c r="I12" s="21">
        <f>H12-F12</f>
        <v>-946427827.29999995</v>
      </c>
      <c r="J12" s="21">
        <f>(H12/F12)*100</f>
        <v>52.047335786967544</v>
      </c>
      <c r="M12" s="48"/>
    </row>
    <row r="13" spans="1:13" ht="31.5" x14ac:dyDescent="0.25">
      <c r="A13" s="30" t="s">
        <v>13</v>
      </c>
      <c r="B13" s="33" t="s">
        <v>14</v>
      </c>
      <c r="C13" s="25">
        <v>8192400</v>
      </c>
      <c r="D13" s="25">
        <v>8192400</v>
      </c>
      <c r="E13" s="21">
        <f t="shared" si="0"/>
        <v>0</v>
      </c>
      <c r="F13" s="25">
        <v>8192400</v>
      </c>
      <c r="G13" s="21">
        <f t="shared" si="1"/>
        <v>0</v>
      </c>
      <c r="H13" s="49">
        <v>4277257.45</v>
      </c>
      <c r="I13" s="21">
        <f t="shared" ref="I13:I76" si="4">H13-F13</f>
        <v>-3915142.55</v>
      </c>
      <c r="J13" s="21">
        <f t="shared" ref="J13:J76" si="5">(H13/F13)*100</f>
        <v>52.210066036814609</v>
      </c>
    </row>
    <row r="14" spans="1:13" x14ac:dyDescent="0.25">
      <c r="A14" s="30" t="s">
        <v>15</v>
      </c>
      <c r="B14" s="33" t="s">
        <v>16</v>
      </c>
      <c r="C14" s="25">
        <f>C15+C17+C18</f>
        <v>457740000</v>
      </c>
      <c r="D14" s="25">
        <f>D15+D17+D18</f>
        <v>457740000</v>
      </c>
      <c r="E14" s="21">
        <f t="shared" si="0"/>
        <v>0</v>
      </c>
      <c r="F14" s="25">
        <f>F15+F17+F18</f>
        <v>457740000</v>
      </c>
      <c r="G14" s="21">
        <f t="shared" si="1"/>
        <v>0</v>
      </c>
      <c r="H14" s="25">
        <f>H15+H17+H18+H16</f>
        <v>343416308.85000002</v>
      </c>
      <c r="I14" s="21">
        <f t="shared" si="4"/>
        <v>-114323691.14999998</v>
      </c>
      <c r="J14" s="21">
        <f t="shared" si="5"/>
        <v>75.024317046795133</v>
      </c>
    </row>
    <row r="15" spans="1:13" ht="31.5" x14ac:dyDescent="0.25">
      <c r="A15" s="30" t="s">
        <v>17</v>
      </c>
      <c r="B15" s="31" t="s">
        <v>81</v>
      </c>
      <c r="C15" s="25">
        <v>430496400</v>
      </c>
      <c r="D15" s="25">
        <v>430496400</v>
      </c>
      <c r="E15" s="21">
        <f t="shared" si="0"/>
        <v>0</v>
      </c>
      <c r="F15" s="25">
        <v>430496400</v>
      </c>
      <c r="G15" s="21">
        <f t="shared" si="1"/>
        <v>0</v>
      </c>
      <c r="H15" s="49">
        <v>310946656</v>
      </c>
      <c r="I15" s="21">
        <f t="shared" si="4"/>
        <v>-119549744</v>
      </c>
      <c r="J15" s="21">
        <f t="shared" si="5"/>
        <v>72.229792397799372</v>
      </c>
    </row>
    <row r="16" spans="1:13" ht="31.5" x14ac:dyDescent="0.25">
      <c r="A16" s="44" t="s">
        <v>141</v>
      </c>
      <c r="B16" s="45" t="s">
        <v>18</v>
      </c>
      <c r="C16" s="25">
        <v>0</v>
      </c>
      <c r="D16" s="25">
        <v>0</v>
      </c>
      <c r="E16" s="21">
        <f t="shared" si="0"/>
        <v>0</v>
      </c>
      <c r="F16" s="25">
        <v>0</v>
      </c>
      <c r="G16" s="21">
        <f t="shared" si="1"/>
        <v>0</v>
      </c>
      <c r="H16" s="49">
        <v>15552038.16</v>
      </c>
      <c r="I16" s="21">
        <f t="shared" si="4"/>
        <v>15552038.16</v>
      </c>
      <c r="J16" s="21">
        <v>0</v>
      </c>
    </row>
    <row r="17" spans="1:10" x14ac:dyDescent="0.25">
      <c r="A17" s="30" t="s">
        <v>19</v>
      </c>
      <c r="B17" s="31" t="s">
        <v>82</v>
      </c>
      <c r="C17" s="25">
        <v>1243600</v>
      </c>
      <c r="D17" s="25">
        <v>1243600</v>
      </c>
      <c r="E17" s="21">
        <f t="shared" si="0"/>
        <v>0</v>
      </c>
      <c r="F17" s="25">
        <v>1243600</v>
      </c>
      <c r="G17" s="21">
        <f t="shared" si="1"/>
        <v>0</v>
      </c>
      <c r="H17" s="49">
        <v>297859.07</v>
      </c>
      <c r="I17" s="21">
        <f t="shared" si="4"/>
        <v>-945740.92999999993</v>
      </c>
      <c r="J17" s="21">
        <f t="shared" si="5"/>
        <v>23.951356545513029</v>
      </c>
    </row>
    <row r="18" spans="1:10" ht="47.25" x14ac:dyDescent="0.25">
      <c r="A18" s="30" t="s">
        <v>83</v>
      </c>
      <c r="B18" s="31" t="s">
        <v>84</v>
      </c>
      <c r="C18" s="25">
        <v>26000000</v>
      </c>
      <c r="D18" s="25">
        <v>26000000</v>
      </c>
      <c r="E18" s="21">
        <f t="shared" si="0"/>
        <v>0</v>
      </c>
      <c r="F18" s="25">
        <v>26000000</v>
      </c>
      <c r="G18" s="21">
        <f t="shared" si="1"/>
        <v>0</v>
      </c>
      <c r="H18" s="25">
        <v>16619755.619999999</v>
      </c>
      <c r="I18" s="21">
        <f t="shared" si="4"/>
        <v>-9380244.3800000008</v>
      </c>
      <c r="J18" s="21">
        <f t="shared" si="5"/>
        <v>63.922136999999999</v>
      </c>
    </row>
    <row r="19" spans="1:10" x14ac:dyDescent="0.25">
      <c r="A19" s="30" t="s">
        <v>20</v>
      </c>
      <c r="B19" s="34" t="s">
        <v>21</v>
      </c>
      <c r="C19" s="25">
        <f>C20+C21+C24</f>
        <v>167623900</v>
      </c>
      <c r="D19" s="25">
        <f t="shared" ref="D19:F19" si="6">D20+D24+D21</f>
        <v>167623900</v>
      </c>
      <c r="E19" s="21">
        <f t="shared" si="0"/>
        <v>0</v>
      </c>
      <c r="F19" s="25">
        <f t="shared" si="6"/>
        <v>167623900</v>
      </c>
      <c r="G19" s="21">
        <f t="shared" si="1"/>
        <v>0</v>
      </c>
      <c r="H19" s="25">
        <f t="shared" ref="H19" si="7">H20+H24+H21</f>
        <v>54259238.909999996</v>
      </c>
      <c r="I19" s="21">
        <f t="shared" si="4"/>
        <v>-113364661.09</v>
      </c>
      <c r="J19" s="21">
        <f t="shared" si="5"/>
        <v>32.369631603846464</v>
      </c>
    </row>
    <row r="20" spans="1:10" ht="47.25" x14ac:dyDescent="0.25">
      <c r="A20" s="30" t="s">
        <v>85</v>
      </c>
      <c r="B20" s="31" t="s">
        <v>86</v>
      </c>
      <c r="C20" s="25">
        <v>54000000</v>
      </c>
      <c r="D20" s="25">
        <v>54000000</v>
      </c>
      <c r="E20" s="21">
        <f t="shared" si="0"/>
        <v>0</v>
      </c>
      <c r="F20" s="25">
        <v>54000000</v>
      </c>
      <c r="G20" s="21">
        <f t="shared" si="1"/>
        <v>0</v>
      </c>
      <c r="H20" s="49">
        <v>9559307.9900000002</v>
      </c>
      <c r="I20" s="21">
        <f t="shared" si="4"/>
        <v>-44440692.009999998</v>
      </c>
      <c r="J20" s="21">
        <f t="shared" si="5"/>
        <v>17.702422203703705</v>
      </c>
    </row>
    <row r="21" spans="1:10" x14ac:dyDescent="0.25">
      <c r="A21" s="30" t="s">
        <v>22</v>
      </c>
      <c r="B21" s="31" t="s">
        <v>23</v>
      </c>
      <c r="C21" s="25">
        <f>C22+C23</f>
        <v>44943000</v>
      </c>
      <c r="D21" s="25">
        <f t="shared" ref="D21:F21" si="8">D22+D23</f>
        <v>44943000</v>
      </c>
      <c r="E21" s="21">
        <f t="shared" si="0"/>
        <v>0</v>
      </c>
      <c r="F21" s="25">
        <f t="shared" si="8"/>
        <v>44943000</v>
      </c>
      <c r="G21" s="21">
        <f t="shared" si="1"/>
        <v>0</v>
      </c>
      <c r="H21" s="25">
        <f t="shared" ref="H21" si="9">H22+H23</f>
        <v>17103185.049999997</v>
      </c>
      <c r="I21" s="21">
        <f t="shared" si="4"/>
        <v>-27839814.950000003</v>
      </c>
      <c r="J21" s="21">
        <f t="shared" si="5"/>
        <v>38.055281245132718</v>
      </c>
    </row>
    <row r="22" spans="1:10" x14ac:dyDescent="0.25">
      <c r="A22" s="30" t="s">
        <v>87</v>
      </c>
      <c r="B22" s="31" t="s">
        <v>88</v>
      </c>
      <c r="C22" s="25">
        <v>26900000</v>
      </c>
      <c r="D22" s="25">
        <v>26900000</v>
      </c>
      <c r="E22" s="21">
        <f t="shared" si="0"/>
        <v>0</v>
      </c>
      <c r="F22" s="25">
        <v>26900000</v>
      </c>
      <c r="G22" s="21">
        <f t="shared" si="1"/>
        <v>0</v>
      </c>
      <c r="H22" s="49">
        <v>11456613.449999999</v>
      </c>
      <c r="I22" s="21">
        <f t="shared" si="4"/>
        <v>-15443386.550000001</v>
      </c>
      <c r="J22" s="21">
        <f t="shared" si="5"/>
        <v>42.589641078066911</v>
      </c>
    </row>
    <row r="23" spans="1:10" x14ac:dyDescent="0.25">
      <c r="A23" s="30" t="s">
        <v>89</v>
      </c>
      <c r="B23" s="31" t="s">
        <v>90</v>
      </c>
      <c r="C23" s="25">
        <v>18043000</v>
      </c>
      <c r="D23" s="25">
        <v>18043000</v>
      </c>
      <c r="E23" s="21">
        <f t="shared" si="0"/>
        <v>0</v>
      </c>
      <c r="F23" s="25">
        <v>18043000</v>
      </c>
      <c r="G23" s="21">
        <f t="shared" si="1"/>
        <v>0</v>
      </c>
      <c r="H23" s="49">
        <v>5646571.5999999996</v>
      </c>
      <c r="I23" s="21">
        <f t="shared" si="4"/>
        <v>-12396428.4</v>
      </c>
      <c r="J23" s="21">
        <f t="shared" si="5"/>
        <v>31.295081749154797</v>
      </c>
    </row>
    <row r="24" spans="1:10" x14ac:dyDescent="0.25">
      <c r="A24" s="30" t="s">
        <v>24</v>
      </c>
      <c r="B24" s="31" t="s">
        <v>25</v>
      </c>
      <c r="C24" s="25">
        <f>C25+C26</f>
        <v>68680900</v>
      </c>
      <c r="D24" s="25">
        <f t="shared" ref="D24:F24" si="10">D25+D26</f>
        <v>68680900</v>
      </c>
      <c r="E24" s="21">
        <f t="shared" si="0"/>
        <v>0</v>
      </c>
      <c r="F24" s="25">
        <f t="shared" si="10"/>
        <v>68680900</v>
      </c>
      <c r="G24" s="21">
        <f t="shared" si="1"/>
        <v>0</v>
      </c>
      <c r="H24" s="25">
        <f t="shared" ref="H24" si="11">H25+H26</f>
        <v>27596745.870000001</v>
      </c>
      <c r="I24" s="21">
        <f t="shared" si="4"/>
        <v>-41084154.129999995</v>
      </c>
      <c r="J24" s="21">
        <f t="shared" si="5"/>
        <v>40.181106930747852</v>
      </c>
    </row>
    <row r="25" spans="1:10" ht="31.5" x14ac:dyDescent="0.25">
      <c r="A25" s="30" t="s">
        <v>91</v>
      </c>
      <c r="B25" s="31" t="s">
        <v>92</v>
      </c>
      <c r="C25" s="25">
        <v>53416000</v>
      </c>
      <c r="D25" s="25">
        <v>53416000</v>
      </c>
      <c r="E25" s="21">
        <f t="shared" si="0"/>
        <v>0</v>
      </c>
      <c r="F25" s="25">
        <v>53416000</v>
      </c>
      <c r="G25" s="21">
        <f t="shared" si="1"/>
        <v>0</v>
      </c>
      <c r="H25" s="49">
        <v>26033418.550000001</v>
      </c>
      <c r="I25" s="21">
        <f t="shared" si="4"/>
        <v>-27382581.449999999</v>
      </c>
      <c r="J25" s="21">
        <f t="shared" si="5"/>
        <v>48.737117249513254</v>
      </c>
    </row>
    <row r="26" spans="1:10" ht="47.25" x14ac:dyDescent="0.25">
      <c r="A26" s="30" t="s">
        <v>93</v>
      </c>
      <c r="B26" s="31" t="s">
        <v>94</v>
      </c>
      <c r="C26" s="25">
        <v>15264900</v>
      </c>
      <c r="D26" s="25">
        <v>15264900</v>
      </c>
      <c r="E26" s="21">
        <f t="shared" si="0"/>
        <v>0</v>
      </c>
      <c r="F26" s="25">
        <v>15264900</v>
      </c>
      <c r="G26" s="21">
        <f t="shared" si="1"/>
        <v>0</v>
      </c>
      <c r="H26" s="49">
        <v>1563327.32</v>
      </c>
      <c r="I26" s="21">
        <f t="shared" si="4"/>
        <v>-13701572.68</v>
      </c>
      <c r="J26" s="21">
        <f t="shared" si="5"/>
        <v>10.241320414807827</v>
      </c>
    </row>
    <row r="27" spans="1:10" x14ac:dyDescent="0.25">
      <c r="A27" s="30" t="s">
        <v>26</v>
      </c>
      <c r="B27" s="35" t="s">
        <v>27</v>
      </c>
      <c r="C27" s="25">
        <f>C28+C29</f>
        <v>21702100</v>
      </c>
      <c r="D27" s="25">
        <f>D28+D29</f>
        <v>21702100</v>
      </c>
      <c r="E27" s="21">
        <f t="shared" si="0"/>
        <v>0</v>
      </c>
      <c r="F27" s="25">
        <f>F28+F29</f>
        <v>21702100</v>
      </c>
      <c r="G27" s="21">
        <f t="shared" si="1"/>
        <v>0</v>
      </c>
      <c r="H27" s="25">
        <f>H28+H29</f>
        <v>11465787.32</v>
      </c>
      <c r="I27" s="21">
        <f t="shared" si="4"/>
        <v>-10236312.68</v>
      </c>
      <c r="J27" s="21">
        <f t="shared" si="5"/>
        <v>52.832616751374296</v>
      </c>
    </row>
    <row r="28" spans="1:10" ht="47.25" x14ac:dyDescent="0.25">
      <c r="A28" s="30" t="s">
        <v>95</v>
      </c>
      <c r="B28" s="31" t="s">
        <v>96</v>
      </c>
      <c r="C28" s="25">
        <v>21587100</v>
      </c>
      <c r="D28" s="25">
        <v>21587100</v>
      </c>
      <c r="E28" s="21">
        <f t="shared" si="0"/>
        <v>0</v>
      </c>
      <c r="F28" s="25">
        <v>21587100</v>
      </c>
      <c r="G28" s="21">
        <f t="shared" si="1"/>
        <v>0</v>
      </c>
      <c r="H28" s="49">
        <v>11396987.32</v>
      </c>
      <c r="I28" s="21">
        <f t="shared" si="4"/>
        <v>-10190112.68</v>
      </c>
      <c r="J28" s="21">
        <f t="shared" si="5"/>
        <v>52.795360747854048</v>
      </c>
    </row>
    <row r="29" spans="1:10" ht="94.5" x14ac:dyDescent="0.25">
      <c r="A29" s="30" t="s">
        <v>97</v>
      </c>
      <c r="B29" s="31" t="s">
        <v>98</v>
      </c>
      <c r="C29" s="25">
        <v>115000</v>
      </c>
      <c r="D29" s="25">
        <v>115000</v>
      </c>
      <c r="E29" s="21">
        <f t="shared" si="0"/>
        <v>0</v>
      </c>
      <c r="F29" s="25">
        <v>115000</v>
      </c>
      <c r="G29" s="21">
        <f t="shared" si="1"/>
        <v>0</v>
      </c>
      <c r="H29" s="49">
        <v>68800</v>
      </c>
      <c r="I29" s="21">
        <f t="shared" si="4"/>
        <v>-46200</v>
      </c>
      <c r="J29" s="21">
        <f t="shared" si="5"/>
        <v>59.826086956521742</v>
      </c>
    </row>
    <row r="30" spans="1:10" s="17" customFormat="1" x14ac:dyDescent="0.25">
      <c r="A30" s="43"/>
      <c r="B30" s="46" t="s">
        <v>28</v>
      </c>
      <c r="C30" s="26">
        <f>C31+C39+C41+C44+C48</f>
        <v>406400037</v>
      </c>
      <c r="D30" s="26">
        <f>D31+D39+D41+D44+D48+D71</f>
        <v>572585152</v>
      </c>
      <c r="E30" s="20">
        <f t="shared" si="0"/>
        <v>166185115</v>
      </c>
      <c r="F30" s="26">
        <f>F31+F39+F41+F44+F48+F71</f>
        <v>572585152</v>
      </c>
      <c r="G30" s="20">
        <f t="shared" si="1"/>
        <v>0</v>
      </c>
      <c r="H30" s="26">
        <f>H31+H39+H41+H44+H48+H71</f>
        <v>485392285.42000002</v>
      </c>
      <c r="I30" s="20">
        <f t="shared" si="4"/>
        <v>-87192866.579999983</v>
      </c>
      <c r="J30" s="20">
        <f t="shared" si="5"/>
        <v>84.772069922623501</v>
      </c>
    </row>
    <row r="31" spans="1:10" ht="31.5" x14ac:dyDescent="0.25">
      <c r="A31" s="30" t="s">
        <v>29</v>
      </c>
      <c r="B31" s="34" t="s">
        <v>30</v>
      </c>
      <c r="C31" s="25">
        <f t="shared" ref="C31:D31" si="12">SUM(C32:C38)</f>
        <v>353990598</v>
      </c>
      <c r="D31" s="25">
        <f t="shared" si="12"/>
        <v>372317098</v>
      </c>
      <c r="E31" s="21">
        <f t="shared" si="0"/>
        <v>18326500</v>
      </c>
      <c r="F31" s="25">
        <f t="shared" ref="F31" si="13">SUM(F32:F38)</f>
        <v>372317098</v>
      </c>
      <c r="G31" s="21">
        <f t="shared" si="1"/>
        <v>0</v>
      </c>
      <c r="H31" s="25">
        <f t="shared" ref="H31" si="14">SUM(H32:H38)</f>
        <v>267030611.90000001</v>
      </c>
      <c r="I31" s="21">
        <f t="shared" si="4"/>
        <v>-105286486.09999999</v>
      </c>
      <c r="J31" s="21">
        <f t="shared" si="5"/>
        <v>71.721286326742913</v>
      </c>
    </row>
    <row r="32" spans="1:10" ht="63" x14ac:dyDescent="0.25">
      <c r="A32" s="30" t="s">
        <v>99</v>
      </c>
      <c r="B32" s="31" t="s">
        <v>100</v>
      </c>
      <c r="C32" s="25">
        <v>2599300</v>
      </c>
      <c r="D32" s="25">
        <v>2599300</v>
      </c>
      <c r="E32" s="21">
        <f t="shared" si="0"/>
        <v>0</v>
      </c>
      <c r="F32" s="25">
        <v>2599300</v>
      </c>
      <c r="G32" s="21">
        <f t="shared" si="1"/>
        <v>0</v>
      </c>
      <c r="H32" s="25">
        <v>0</v>
      </c>
      <c r="I32" s="21">
        <f t="shared" si="4"/>
        <v>-2599300</v>
      </c>
      <c r="J32" s="21">
        <f t="shared" si="5"/>
        <v>0</v>
      </c>
    </row>
    <row r="33" spans="1:10" ht="78.75" x14ac:dyDescent="0.25">
      <c r="A33" s="30" t="s">
        <v>101</v>
      </c>
      <c r="B33" s="32" t="s">
        <v>102</v>
      </c>
      <c r="C33" s="25">
        <v>302430000</v>
      </c>
      <c r="D33" s="25">
        <v>303430000</v>
      </c>
      <c r="E33" s="21">
        <f t="shared" si="0"/>
        <v>1000000</v>
      </c>
      <c r="F33" s="25">
        <v>303430000</v>
      </c>
      <c r="G33" s="21">
        <f t="shared" si="1"/>
        <v>0</v>
      </c>
      <c r="H33" s="49">
        <v>201073031.02000001</v>
      </c>
      <c r="I33" s="21">
        <f t="shared" si="4"/>
        <v>-102356968.97999999</v>
      </c>
      <c r="J33" s="21">
        <f t="shared" si="5"/>
        <v>66.266694466598565</v>
      </c>
    </row>
    <row r="34" spans="1:10" ht="78.75" x14ac:dyDescent="0.25">
      <c r="A34" s="30" t="s">
        <v>103</v>
      </c>
      <c r="B34" s="31" t="s">
        <v>104</v>
      </c>
      <c r="C34" s="25">
        <v>583700</v>
      </c>
      <c r="D34" s="25">
        <v>583700</v>
      </c>
      <c r="E34" s="21">
        <f t="shared" si="0"/>
        <v>0</v>
      </c>
      <c r="F34" s="25">
        <v>583700</v>
      </c>
      <c r="G34" s="21">
        <f t="shared" si="1"/>
        <v>0</v>
      </c>
      <c r="H34" s="49">
        <v>242159.74</v>
      </c>
      <c r="I34" s="21">
        <f t="shared" si="4"/>
        <v>-341540.26</v>
      </c>
      <c r="J34" s="21">
        <f t="shared" si="5"/>
        <v>41.487020729826959</v>
      </c>
    </row>
    <row r="35" spans="1:10" ht="78.75" x14ac:dyDescent="0.25">
      <c r="A35" s="30" t="s">
        <v>105</v>
      </c>
      <c r="B35" s="31" t="s">
        <v>106</v>
      </c>
      <c r="C35" s="25">
        <v>18248</v>
      </c>
      <c r="D35" s="25">
        <v>18248</v>
      </c>
      <c r="E35" s="21">
        <f t="shared" si="0"/>
        <v>0</v>
      </c>
      <c r="F35" s="25">
        <v>18248</v>
      </c>
      <c r="G35" s="21">
        <f t="shared" si="1"/>
        <v>0</v>
      </c>
      <c r="H35" s="49">
        <v>1562.96</v>
      </c>
      <c r="I35" s="21">
        <f t="shared" si="4"/>
        <v>-16685.04</v>
      </c>
      <c r="J35" s="21">
        <f t="shared" si="5"/>
        <v>8.5651030249890407</v>
      </c>
    </row>
    <row r="36" spans="1:10" ht="31.5" x14ac:dyDescent="0.25">
      <c r="A36" s="30" t="s">
        <v>107</v>
      </c>
      <c r="B36" s="31" t="s">
        <v>108</v>
      </c>
      <c r="C36" s="25">
        <v>44956600</v>
      </c>
      <c r="D36" s="25">
        <v>62283100</v>
      </c>
      <c r="E36" s="21">
        <f t="shared" si="0"/>
        <v>17326500</v>
      </c>
      <c r="F36" s="25">
        <v>62283100</v>
      </c>
      <c r="G36" s="21">
        <f t="shared" si="1"/>
        <v>0</v>
      </c>
      <c r="H36" s="49">
        <v>63247471.450000003</v>
      </c>
      <c r="I36" s="21">
        <f t="shared" si="4"/>
        <v>964371.45000000298</v>
      </c>
      <c r="J36" s="21">
        <f t="shared" si="5"/>
        <v>101.54836777552821</v>
      </c>
    </row>
    <row r="37" spans="1:10" ht="63" x14ac:dyDescent="0.25">
      <c r="A37" s="30" t="s">
        <v>109</v>
      </c>
      <c r="B37" s="31" t="s">
        <v>110</v>
      </c>
      <c r="C37" s="25">
        <v>402750</v>
      </c>
      <c r="D37" s="25">
        <v>402750</v>
      </c>
      <c r="E37" s="21">
        <f t="shared" si="0"/>
        <v>0</v>
      </c>
      <c r="F37" s="25">
        <v>402750</v>
      </c>
      <c r="G37" s="21">
        <f t="shared" si="1"/>
        <v>0</v>
      </c>
      <c r="H37" s="49">
        <v>0</v>
      </c>
      <c r="I37" s="21">
        <f t="shared" si="4"/>
        <v>-402750</v>
      </c>
      <c r="J37" s="21">
        <f t="shared" si="5"/>
        <v>0</v>
      </c>
    </row>
    <row r="38" spans="1:10" ht="94.5" x14ac:dyDescent="0.25">
      <c r="A38" s="30" t="s">
        <v>111</v>
      </c>
      <c r="B38" s="31" t="s">
        <v>112</v>
      </c>
      <c r="C38" s="25">
        <v>3000000</v>
      </c>
      <c r="D38" s="25">
        <v>3000000</v>
      </c>
      <c r="E38" s="21">
        <f t="shared" si="0"/>
        <v>0</v>
      </c>
      <c r="F38" s="25">
        <v>3000000</v>
      </c>
      <c r="G38" s="21">
        <f t="shared" si="1"/>
        <v>0</v>
      </c>
      <c r="H38" s="25">
        <v>2466386.73</v>
      </c>
      <c r="I38" s="21">
        <f t="shared" si="4"/>
        <v>-533613.27</v>
      </c>
      <c r="J38" s="21">
        <f t="shared" si="5"/>
        <v>82.212890999999999</v>
      </c>
    </row>
    <row r="39" spans="1:10" x14ac:dyDescent="0.25">
      <c r="A39" s="30" t="s">
        <v>31</v>
      </c>
      <c r="B39" s="34" t="s">
        <v>32</v>
      </c>
      <c r="C39" s="25">
        <f>C40</f>
        <v>4835649</v>
      </c>
      <c r="D39" s="25">
        <f t="shared" ref="D39:H39" si="15">D40</f>
        <v>4835649</v>
      </c>
      <c r="E39" s="21">
        <f t="shared" si="0"/>
        <v>0</v>
      </c>
      <c r="F39" s="25">
        <f t="shared" si="15"/>
        <v>4835649</v>
      </c>
      <c r="G39" s="21">
        <f t="shared" si="1"/>
        <v>0</v>
      </c>
      <c r="H39" s="25">
        <f t="shared" si="15"/>
        <v>19490250.93</v>
      </c>
      <c r="I39" s="21">
        <f t="shared" si="4"/>
        <v>14654601.93</v>
      </c>
      <c r="J39" s="21">
        <f t="shared" si="5"/>
        <v>403.05346665980102</v>
      </c>
    </row>
    <row r="40" spans="1:10" x14ac:dyDescent="0.25">
      <c r="A40" s="30" t="s">
        <v>33</v>
      </c>
      <c r="B40" s="31" t="s">
        <v>34</v>
      </c>
      <c r="C40" s="25">
        <v>4835649</v>
      </c>
      <c r="D40" s="25">
        <v>4835649</v>
      </c>
      <c r="E40" s="21">
        <f t="shared" si="0"/>
        <v>0</v>
      </c>
      <c r="F40" s="25">
        <v>4835649</v>
      </c>
      <c r="G40" s="21">
        <f t="shared" si="1"/>
        <v>0</v>
      </c>
      <c r="H40" s="25">
        <v>19490250.93</v>
      </c>
      <c r="I40" s="21">
        <f t="shared" si="4"/>
        <v>14654601.93</v>
      </c>
      <c r="J40" s="21">
        <f t="shared" si="5"/>
        <v>403.05346665980102</v>
      </c>
    </row>
    <row r="41" spans="1:10" ht="31.5" x14ac:dyDescent="0.25">
      <c r="A41" s="30" t="s">
        <v>113</v>
      </c>
      <c r="B41" s="34" t="s">
        <v>154</v>
      </c>
      <c r="C41" s="25">
        <f>C42+C43</f>
        <v>8778840</v>
      </c>
      <c r="D41" s="25">
        <f t="shared" ref="D41:F41" si="16">D42+D43</f>
        <v>135088100</v>
      </c>
      <c r="E41" s="21">
        <f t="shared" si="0"/>
        <v>126309260</v>
      </c>
      <c r="F41" s="25">
        <f t="shared" si="16"/>
        <v>135088100</v>
      </c>
      <c r="G41" s="21">
        <f t="shared" si="1"/>
        <v>0</v>
      </c>
      <c r="H41" s="25">
        <f t="shared" ref="H41" si="17">H42+H43</f>
        <v>131121262.92</v>
      </c>
      <c r="I41" s="21">
        <f t="shared" si="4"/>
        <v>-3966837.0799999982</v>
      </c>
      <c r="J41" s="21">
        <f t="shared" si="5"/>
        <v>97.063518489045293</v>
      </c>
    </row>
    <row r="42" spans="1:10" ht="31.5" x14ac:dyDescent="0.25">
      <c r="A42" s="30" t="s">
        <v>114</v>
      </c>
      <c r="B42" s="31" t="s">
        <v>115</v>
      </c>
      <c r="C42" s="25">
        <f>5352000+272900</f>
        <v>5624900</v>
      </c>
      <c r="D42" s="25">
        <f>5352000+272900</f>
        <v>5624900</v>
      </c>
      <c r="E42" s="21">
        <f t="shared" si="0"/>
        <v>0</v>
      </c>
      <c r="F42" s="25">
        <f>5352000+272900</f>
        <v>5624900</v>
      </c>
      <c r="G42" s="21">
        <f t="shared" si="1"/>
        <v>0</v>
      </c>
      <c r="H42" s="49">
        <v>2436588.17</v>
      </c>
      <c r="I42" s="21">
        <f t="shared" si="4"/>
        <v>-3188311.83</v>
      </c>
      <c r="J42" s="21">
        <f t="shared" si="5"/>
        <v>43.317893118099875</v>
      </c>
    </row>
    <row r="43" spans="1:10" ht="31.5" x14ac:dyDescent="0.25">
      <c r="A43" s="30" t="s">
        <v>116</v>
      </c>
      <c r="B43" s="31" t="s">
        <v>117</v>
      </c>
      <c r="C43" s="25">
        <f>2000000+10000+30000+321000+182900+570040+40000</f>
        <v>3153940</v>
      </c>
      <c r="D43" s="25">
        <v>129463200</v>
      </c>
      <c r="E43" s="21">
        <f t="shared" si="0"/>
        <v>126309260</v>
      </c>
      <c r="F43" s="25">
        <v>129463200</v>
      </c>
      <c r="G43" s="21">
        <f t="shared" si="1"/>
        <v>0</v>
      </c>
      <c r="H43" s="49">
        <v>128684674.75</v>
      </c>
      <c r="I43" s="21">
        <f t="shared" si="4"/>
        <v>-778525.25</v>
      </c>
      <c r="J43" s="21">
        <f t="shared" si="5"/>
        <v>99.398651315586207</v>
      </c>
    </row>
    <row r="44" spans="1:10" ht="31.5" x14ac:dyDescent="0.25">
      <c r="A44" s="30" t="s">
        <v>35</v>
      </c>
      <c r="B44" s="34" t="s">
        <v>36</v>
      </c>
      <c r="C44" s="25">
        <f>C45+C46+C47</f>
        <v>24658500</v>
      </c>
      <c r="D44" s="25">
        <f>SUM(D45:D47)</f>
        <v>26658500</v>
      </c>
      <c r="E44" s="21">
        <f t="shared" si="0"/>
        <v>2000000</v>
      </c>
      <c r="F44" s="25">
        <f>SUM(F45:F47)</f>
        <v>26658500</v>
      </c>
      <c r="G44" s="21">
        <f t="shared" si="1"/>
        <v>0</v>
      </c>
      <c r="H44" s="25">
        <f>SUM(H45:H47)</f>
        <v>34439572.620000005</v>
      </c>
      <c r="I44" s="21">
        <f t="shared" si="4"/>
        <v>7781072.6200000048</v>
      </c>
      <c r="J44" s="21">
        <f t="shared" si="5"/>
        <v>129.18796113809856</v>
      </c>
    </row>
    <row r="45" spans="1:10" ht="31.5" x14ac:dyDescent="0.25">
      <c r="A45" s="30" t="s">
        <v>118</v>
      </c>
      <c r="B45" s="31" t="s">
        <v>119</v>
      </c>
      <c r="C45" s="25">
        <v>15258700</v>
      </c>
      <c r="D45" s="25">
        <v>15258700</v>
      </c>
      <c r="E45" s="21">
        <f t="shared" si="0"/>
        <v>0</v>
      </c>
      <c r="F45" s="25">
        <v>15258700</v>
      </c>
      <c r="G45" s="21">
        <f t="shared" si="1"/>
        <v>0</v>
      </c>
      <c r="H45" s="49">
        <v>19855842.66</v>
      </c>
      <c r="I45" s="21">
        <f t="shared" si="4"/>
        <v>4597142.66</v>
      </c>
      <c r="J45" s="21">
        <f t="shared" si="5"/>
        <v>130.12800998774469</v>
      </c>
    </row>
    <row r="46" spans="1:10" ht="94.5" x14ac:dyDescent="0.25">
      <c r="A46" s="30" t="s">
        <v>37</v>
      </c>
      <c r="B46" s="32" t="s">
        <v>38</v>
      </c>
      <c r="C46" s="25">
        <v>1899800</v>
      </c>
      <c r="D46" s="25">
        <v>1899800</v>
      </c>
      <c r="E46" s="21">
        <f t="shared" si="0"/>
        <v>0</v>
      </c>
      <c r="F46" s="25">
        <v>1899800</v>
      </c>
      <c r="G46" s="21">
        <f t="shared" si="1"/>
        <v>0</v>
      </c>
      <c r="H46" s="49">
        <v>3442095</v>
      </c>
      <c r="I46" s="21">
        <f t="shared" si="4"/>
        <v>1542295</v>
      </c>
      <c r="J46" s="21">
        <f t="shared" si="5"/>
        <v>181.18196652279187</v>
      </c>
    </row>
    <row r="47" spans="1:10" ht="47.25" x14ac:dyDescent="0.25">
      <c r="A47" s="30" t="s">
        <v>120</v>
      </c>
      <c r="B47" s="31" t="s">
        <v>121</v>
      </c>
      <c r="C47" s="25">
        <v>7500000</v>
      </c>
      <c r="D47" s="25">
        <v>9500000</v>
      </c>
      <c r="E47" s="21">
        <f t="shared" si="0"/>
        <v>2000000</v>
      </c>
      <c r="F47" s="25">
        <v>9500000</v>
      </c>
      <c r="G47" s="21">
        <f t="shared" si="1"/>
        <v>0</v>
      </c>
      <c r="H47" s="49">
        <v>11141634.960000001</v>
      </c>
      <c r="I47" s="21">
        <f t="shared" si="4"/>
        <v>1641634.9600000009</v>
      </c>
      <c r="J47" s="21">
        <f t="shared" si="5"/>
        <v>117.28036800000001</v>
      </c>
    </row>
    <row r="48" spans="1:10" x14ac:dyDescent="0.25">
      <c r="A48" s="30" t="s">
        <v>39</v>
      </c>
      <c r="B48" s="34" t="s">
        <v>40</v>
      </c>
      <c r="C48" s="25">
        <f>SUM(C49:C70)</f>
        <v>14136450</v>
      </c>
      <c r="D48" s="25">
        <f>SUM(D49:D70)</f>
        <v>33325950</v>
      </c>
      <c r="E48" s="21">
        <f t="shared" si="0"/>
        <v>19189500</v>
      </c>
      <c r="F48" s="25">
        <f>SUM(F49:F70)</f>
        <v>33325950</v>
      </c>
      <c r="G48" s="21">
        <f t="shared" si="1"/>
        <v>0</v>
      </c>
      <c r="H48" s="25">
        <f>SUM(H49:H70)</f>
        <v>33619753.5</v>
      </c>
      <c r="I48" s="21">
        <f t="shared" si="4"/>
        <v>293803.5</v>
      </c>
      <c r="J48" s="21">
        <f t="shared" si="5"/>
        <v>100.8816057756793</v>
      </c>
    </row>
    <row r="49" spans="1:10" ht="94.5" x14ac:dyDescent="0.25">
      <c r="A49" s="30" t="s">
        <v>41</v>
      </c>
      <c r="B49" s="31" t="s">
        <v>122</v>
      </c>
      <c r="C49" s="25">
        <v>43800</v>
      </c>
      <c r="D49" s="25">
        <v>43800</v>
      </c>
      <c r="E49" s="21">
        <f t="shared" si="0"/>
        <v>0</v>
      </c>
      <c r="F49" s="25">
        <v>43800</v>
      </c>
      <c r="G49" s="21">
        <f t="shared" si="1"/>
        <v>0</v>
      </c>
      <c r="H49" s="49">
        <v>47131.44</v>
      </c>
      <c r="I49" s="21">
        <f t="shared" si="4"/>
        <v>3331.4400000000023</v>
      </c>
      <c r="J49" s="21">
        <f t="shared" si="5"/>
        <v>107.60602739726028</v>
      </c>
    </row>
    <row r="50" spans="1:10" ht="110.25" x14ac:dyDescent="0.25">
      <c r="A50" s="30" t="s">
        <v>42</v>
      </c>
      <c r="B50" s="31" t="s">
        <v>123</v>
      </c>
      <c r="C50" s="25">
        <f>15000+48000+11500</f>
        <v>74500</v>
      </c>
      <c r="D50" s="25">
        <f>15000+48000+11500</f>
        <v>74500</v>
      </c>
      <c r="E50" s="21">
        <f t="shared" si="0"/>
        <v>0</v>
      </c>
      <c r="F50" s="25">
        <f>15000+48000+11500</f>
        <v>74500</v>
      </c>
      <c r="G50" s="21">
        <f t="shared" si="1"/>
        <v>0</v>
      </c>
      <c r="H50" s="49">
        <v>138604.65</v>
      </c>
      <c r="I50" s="21">
        <f t="shared" si="4"/>
        <v>64104.649999999994</v>
      </c>
      <c r="J50" s="21">
        <f t="shared" si="5"/>
        <v>186.04651006711407</v>
      </c>
    </row>
    <row r="51" spans="1:10" ht="94.5" x14ac:dyDescent="0.25">
      <c r="A51" s="30" t="s">
        <v>124</v>
      </c>
      <c r="B51" s="31" t="s">
        <v>125</v>
      </c>
      <c r="C51" s="25">
        <f>100+12300</f>
        <v>12400</v>
      </c>
      <c r="D51" s="25">
        <f>100+12300</f>
        <v>12400</v>
      </c>
      <c r="E51" s="21">
        <f t="shared" si="0"/>
        <v>0</v>
      </c>
      <c r="F51" s="25">
        <f>100+12300</f>
        <v>12400</v>
      </c>
      <c r="G51" s="21">
        <f t="shared" si="1"/>
        <v>0</v>
      </c>
      <c r="H51" s="49">
        <v>4390</v>
      </c>
      <c r="I51" s="21">
        <f t="shared" si="4"/>
        <v>-8010</v>
      </c>
      <c r="J51" s="21">
        <f t="shared" si="5"/>
        <v>35.403225806451609</v>
      </c>
    </row>
    <row r="52" spans="1:10" ht="110.25" x14ac:dyDescent="0.25">
      <c r="A52" s="44" t="s">
        <v>155</v>
      </c>
      <c r="B52" s="45" t="s">
        <v>136</v>
      </c>
      <c r="C52" s="25">
        <v>0</v>
      </c>
      <c r="D52" s="25">
        <v>0</v>
      </c>
      <c r="E52" s="21">
        <f t="shared" si="0"/>
        <v>0</v>
      </c>
      <c r="F52" s="25">
        <v>0</v>
      </c>
      <c r="G52" s="21">
        <f t="shared" si="1"/>
        <v>0</v>
      </c>
      <c r="H52" s="49">
        <v>3000</v>
      </c>
      <c r="I52" s="21">
        <f t="shared" si="4"/>
        <v>3000</v>
      </c>
      <c r="J52" s="21">
        <v>0</v>
      </c>
    </row>
    <row r="53" spans="1:10" ht="110.25" x14ac:dyDescent="0.25">
      <c r="A53" s="44" t="s">
        <v>156</v>
      </c>
      <c r="B53" s="45" t="s">
        <v>157</v>
      </c>
      <c r="C53" s="25">
        <v>0</v>
      </c>
      <c r="D53" s="25">
        <v>0</v>
      </c>
      <c r="E53" s="21">
        <f t="shared" si="0"/>
        <v>0</v>
      </c>
      <c r="F53" s="25">
        <v>0</v>
      </c>
      <c r="G53" s="21">
        <f t="shared" si="1"/>
        <v>0</v>
      </c>
      <c r="H53" s="49">
        <v>252000</v>
      </c>
      <c r="I53" s="21">
        <f t="shared" si="4"/>
        <v>252000</v>
      </c>
      <c r="J53" s="21">
        <v>0</v>
      </c>
    </row>
    <row r="54" spans="1:10" ht="110.25" x14ac:dyDescent="0.25">
      <c r="A54" s="30" t="s">
        <v>43</v>
      </c>
      <c r="B54" s="31" t="s">
        <v>126</v>
      </c>
      <c r="C54" s="25">
        <v>13150</v>
      </c>
      <c r="D54" s="25">
        <v>13150</v>
      </c>
      <c r="E54" s="21">
        <f t="shared" si="0"/>
        <v>0</v>
      </c>
      <c r="F54" s="25">
        <v>13150</v>
      </c>
      <c r="G54" s="21">
        <f t="shared" si="1"/>
        <v>0</v>
      </c>
      <c r="H54" s="49">
        <v>701500</v>
      </c>
      <c r="I54" s="21">
        <f t="shared" si="4"/>
        <v>688350</v>
      </c>
      <c r="J54" s="21">
        <f t="shared" si="5"/>
        <v>5334.6007604562737</v>
      </c>
    </row>
    <row r="55" spans="1:10" ht="94.5" x14ac:dyDescent="0.25">
      <c r="A55" s="44" t="s">
        <v>142</v>
      </c>
      <c r="B55" s="45" t="s">
        <v>143</v>
      </c>
      <c r="C55" s="25">
        <v>0</v>
      </c>
      <c r="D55" s="25">
        <v>0</v>
      </c>
      <c r="E55" s="21">
        <f t="shared" si="0"/>
        <v>0</v>
      </c>
      <c r="F55" s="25">
        <v>0</v>
      </c>
      <c r="G55" s="21">
        <f t="shared" si="1"/>
        <v>0</v>
      </c>
      <c r="H55" s="50">
        <v>5000</v>
      </c>
      <c r="I55" s="21">
        <f t="shared" si="4"/>
        <v>5000</v>
      </c>
      <c r="J55" s="21">
        <v>0</v>
      </c>
    </row>
    <row r="56" spans="1:10" ht="141.75" x14ac:dyDescent="0.25">
      <c r="A56" s="44" t="s">
        <v>158</v>
      </c>
      <c r="B56" s="45" t="s">
        <v>159</v>
      </c>
      <c r="C56" s="25">
        <v>0</v>
      </c>
      <c r="D56" s="25">
        <v>0</v>
      </c>
      <c r="E56" s="21">
        <f t="shared" si="0"/>
        <v>0</v>
      </c>
      <c r="F56" s="25">
        <v>0</v>
      </c>
      <c r="G56" s="21">
        <f t="shared" si="1"/>
        <v>0</v>
      </c>
      <c r="H56" s="51">
        <v>50000</v>
      </c>
      <c r="I56" s="21">
        <f t="shared" si="4"/>
        <v>50000</v>
      </c>
      <c r="J56" s="21">
        <v>0</v>
      </c>
    </row>
    <row r="57" spans="1:10" ht="110.25" x14ac:dyDescent="0.25">
      <c r="A57" s="30" t="s">
        <v>76</v>
      </c>
      <c r="B57" s="31" t="s">
        <v>127</v>
      </c>
      <c r="C57" s="25">
        <f>18000+1000</f>
        <v>19000</v>
      </c>
      <c r="D57" s="25">
        <f>18000+1000</f>
        <v>19000</v>
      </c>
      <c r="E57" s="21">
        <f t="shared" si="0"/>
        <v>0</v>
      </c>
      <c r="F57" s="25">
        <f>18000+1000</f>
        <v>19000</v>
      </c>
      <c r="G57" s="21">
        <f t="shared" si="1"/>
        <v>0</v>
      </c>
      <c r="H57" s="25">
        <v>195432.91</v>
      </c>
      <c r="I57" s="21">
        <f t="shared" si="4"/>
        <v>176432.91</v>
      </c>
      <c r="J57" s="21">
        <f t="shared" si="5"/>
        <v>1028.5942631578948</v>
      </c>
    </row>
    <row r="58" spans="1:10" ht="126" x14ac:dyDescent="0.25">
      <c r="A58" s="30" t="s">
        <v>44</v>
      </c>
      <c r="B58" s="31" t="s">
        <v>45</v>
      </c>
      <c r="C58" s="25">
        <f>420000+600+14400+6000</f>
        <v>441000</v>
      </c>
      <c r="D58" s="25">
        <f>420000+600+14400+6000</f>
        <v>441000</v>
      </c>
      <c r="E58" s="21">
        <f t="shared" si="0"/>
        <v>0</v>
      </c>
      <c r="F58" s="25">
        <f>420000+600+14400+6000</f>
        <v>441000</v>
      </c>
      <c r="G58" s="21">
        <f t="shared" si="1"/>
        <v>0</v>
      </c>
      <c r="H58" s="25">
        <v>29650.17</v>
      </c>
      <c r="I58" s="21">
        <f t="shared" si="4"/>
        <v>-411349.83</v>
      </c>
      <c r="J58" s="21">
        <f t="shared" si="5"/>
        <v>6.7233945578231289</v>
      </c>
    </row>
    <row r="59" spans="1:10" ht="126" x14ac:dyDescent="0.25">
      <c r="A59" s="30" t="s">
        <v>46</v>
      </c>
      <c r="B59" s="31" t="s">
        <v>47</v>
      </c>
      <c r="C59" s="25">
        <v>80000</v>
      </c>
      <c r="D59" s="25">
        <v>80000</v>
      </c>
      <c r="E59" s="21">
        <f t="shared" si="0"/>
        <v>0</v>
      </c>
      <c r="F59" s="25">
        <v>80000</v>
      </c>
      <c r="G59" s="21">
        <f t="shared" si="1"/>
        <v>0</v>
      </c>
      <c r="H59" s="25">
        <v>29047.9</v>
      </c>
      <c r="I59" s="21">
        <f t="shared" si="4"/>
        <v>-50952.1</v>
      </c>
      <c r="J59" s="21">
        <f t="shared" si="5"/>
        <v>36.309875000000005</v>
      </c>
    </row>
    <row r="60" spans="1:10" ht="94.5" x14ac:dyDescent="0.25">
      <c r="A60" s="30" t="s">
        <v>128</v>
      </c>
      <c r="B60" s="31" t="s">
        <v>129</v>
      </c>
      <c r="C60" s="25">
        <v>200000</v>
      </c>
      <c r="D60" s="25">
        <v>200000</v>
      </c>
      <c r="E60" s="21">
        <f t="shared" si="0"/>
        <v>0</v>
      </c>
      <c r="F60" s="25">
        <v>200000</v>
      </c>
      <c r="G60" s="21">
        <f t="shared" si="1"/>
        <v>0</v>
      </c>
      <c r="H60" s="25">
        <v>0.02</v>
      </c>
      <c r="I60" s="21">
        <f t="shared" si="4"/>
        <v>-199999.98</v>
      </c>
      <c r="J60" s="21">
        <f t="shared" si="5"/>
        <v>9.9999999999999991E-6</v>
      </c>
    </row>
    <row r="61" spans="1:10" ht="141.75" x14ac:dyDescent="0.25">
      <c r="A61" s="30" t="s">
        <v>130</v>
      </c>
      <c r="B61" s="31" t="s">
        <v>131</v>
      </c>
      <c r="C61" s="25">
        <v>700</v>
      </c>
      <c r="D61" s="25">
        <v>700</v>
      </c>
      <c r="E61" s="21">
        <f t="shared" si="0"/>
        <v>0</v>
      </c>
      <c r="F61" s="25">
        <v>700</v>
      </c>
      <c r="G61" s="21">
        <f t="shared" si="1"/>
        <v>0</v>
      </c>
      <c r="H61" s="25">
        <v>0</v>
      </c>
      <c r="I61" s="21">
        <f t="shared" si="4"/>
        <v>-700</v>
      </c>
      <c r="J61" s="21">
        <f t="shared" si="5"/>
        <v>0</v>
      </c>
    </row>
    <row r="62" spans="1:10" ht="110.25" x14ac:dyDescent="0.25">
      <c r="A62" s="30" t="s">
        <v>48</v>
      </c>
      <c r="B62" s="31" t="s">
        <v>132</v>
      </c>
      <c r="C62" s="25">
        <v>26500</v>
      </c>
      <c r="D62" s="25">
        <v>26500</v>
      </c>
      <c r="E62" s="21">
        <f t="shared" si="0"/>
        <v>0</v>
      </c>
      <c r="F62" s="25">
        <v>26500</v>
      </c>
      <c r="G62" s="21">
        <f t="shared" si="1"/>
        <v>0</v>
      </c>
      <c r="H62" s="25">
        <v>5500</v>
      </c>
      <c r="I62" s="21">
        <f t="shared" si="4"/>
        <v>-21000</v>
      </c>
      <c r="J62" s="21">
        <f t="shared" si="5"/>
        <v>20.754716981132077</v>
      </c>
    </row>
    <row r="63" spans="1:10" ht="94.5" x14ac:dyDescent="0.25">
      <c r="A63" s="30" t="s">
        <v>133</v>
      </c>
      <c r="B63" s="31" t="s">
        <v>134</v>
      </c>
      <c r="C63" s="25">
        <f>240000+1500+160000</f>
        <v>401500</v>
      </c>
      <c r="D63" s="25">
        <f>240000+1500+160000</f>
        <v>401500</v>
      </c>
      <c r="E63" s="21">
        <f t="shared" si="0"/>
        <v>0</v>
      </c>
      <c r="F63" s="25">
        <f>240000+1500+160000</f>
        <v>401500</v>
      </c>
      <c r="G63" s="21">
        <f t="shared" si="1"/>
        <v>0</v>
      </c>
      <c r="H63" s="25">
        <v>1589010</v>
      </c>
      <c r="I63" s="21">
        <f t="shared" si="4"/>
        <v>1187510</v>
      </c>
      <c r="J63" s="21">
        <f t="shared" si="5"/>
        <v>395.76836861768368</v>
      </c>
    </row>
    <row r="64" spans="1:10" ht="94.5" x14ac:dyDescent="0.25">
      <c r="A64" s="30" t="s">
        <v>51</v>
      </c>
      <c r="B64" s="31" t="s">
        <v>135</v>
      </c>
      <c r="C64" s="25">
        <f>24000+31200+694500</f>
        <v>749700</v>
      </c>
      <c r="D64" s="25">
        <f>24000+31200+694500</f>
        <v>749700</v>
      </c>
      <c r="E64" s="21">
        <f t="shared" si="0"/>
        <v>0</v>
      </c>
      <c r="F64" s="25">
        <f>24000+31200+694500</f>
        <v>749700</v>
      </c>
      <c r="G64" s="21">
        <f t="shared" si="1"/>
        <v>0</v>
      </c>
      <c r="H64" s="25">
        <v>2373761.65</v>
      </c>
      <c r="I64" s="21">
        <f t="shared" si="4"/>
        <v>1624061.65</v>
      </c>
      <c r="J64" s="21">
        <f t="shared" si="5"/>
        <v>316.62820461517936</v>
      </c>
    </row>
    <row r="65" spans="1:10" ht="78.75" x14ac:dyDescent="0.25">
      <c r="A65" s="30" t="s">
        <v>52</v>
      </c>
      <c r="B65" s="36" t="s">
        <v>53</v>
      </c>
      <c r="C65" s="25">
        <v>494000</v>
      </c>
      <c r="D65" s="25">
        <v>494000</v>
      </c>
      <c r="E65" s="21">
        <f t="shared" si="0"/>
        <v>0</v>
      </c>
      <c r="F65" s="25">
        <v>494000</v>
      </c>
      <c r="G65" s="21">
        <f t="shared" si="1"/>
        <v>0</v>
      </c>
      <c r="H65" s="25">
        <v>133939.56</v>
      </c>
      <c r="I65" s="21">
        <f t="shared" si="4"/>
        <v>-360060.44</v>
      </c>
      <c r="J65" s="21">
        <f t="shared" si="5"/>
        <v>27.113271255060727</v>
      </c>
    </row>
    <row r="66" spans="1:10" ht="78.75" x14ac:dyDescent="0.25">
      <c r="A66" s="30" t="s">
        <v>54</v>
      </c>
      <c r="B66" s="36" t="s">
        <v>55</v>
      </c>
      <c r="C66" s="25">
        <f>500000+474700+41000</f>
        <v>1015700</v>
      </c>
      <c r="D66" s="25">
        <v>18405700</v>
      </c>
      <c r="E66" s="21">
        <f t="shared" si="0"/>
        <v>17390000</v>
      </c>
      <c r="F66" s="25">
        <v>18405700</v>
      </c>
      <c r="G66" s="21">
        <f t="shared" si="1"/>
        <v>0</v>
      </c>
      <c r="H66" s="25">
        <v>17617119.289999999</v>
      </c>
      <c r="I66" s="21">
        <f t="shared" si="4"/>
        <v>-788580.71000000089</v>
      </c>
      <c r="J66" s="21">
        <f t="shared" si="5"/>
        <v>95.715562515959732</v>
      </c>
    </row>
    <row r="67" spans="1:10" ht="94.5" x14ac:dyDescent="0.25">
      <c r="A67" s="30" t="s">
        <v>56</v>
      </c>
      <c r="B67" s="36" t="s">
        <v>57</v>
      </c>
      <c r="C67" s="25">
        <f>1500000+24500+40000</f>
        <v>1564500</v>
      </c>
      <c r="D67" s="25">
        <v>3364000</v>
      </c>
      <c r="E67" s="21">
        <f t="shared" si="0"/>
        <v>1799500</v>
      </c>
      <c r="F67" s="25">
        <v>3364000</v>
      </c>
      <c r="G67" s="21">
        <f t="shared" si="1"/>
        <v>0</v>
      </c>
      <c r="H67" s="25">
        <v>2041983.72</v>
      </c>
      <c r="I67" s="21">
        <f t="shared" si="4"/>
        <v>-1322016.28</v>
      </c>
      <c r="J67" s="21">
        <f t="shared" si="5"/>
        <v>60.701061831153389</v>
      </c>
    </row>
    <row r="68" spans="1:10" ht="78.75" x14ac:dyDescent="0.25">
      <c r="A68" s="44" t="s">
        <v>144</v>
      </c>
      <c r="B68" s="36" t="s">
        <v>146</v>
      </c>
      <c r="C68" s="25">
        <v>0</v>
      </c>
      <c r="D68" s="25">
        <v>0</v>
      </c>
      <c r="E68" s="21">
        <f t="shared" si="0"/>
        <v>0</v>
      </c>
      <c r="F68" s="25">
        <v>0</v>
      </c>
      <c r="G68" s="21">
        <f t="shared" si="1"/>
        <v>0</v>
      </c>
      <c r="H68" s="25">
        <v>697082.96</v>
      </c>
      <c r="I68" s="21">
        <f t="shared" si="4"/>
        <v>697082.96</v>
      </c>
      <c r="J68" s="21">
        <v>0</v>
      </c>
    </row>
    <row r="69" spans="1:10" ht="78.75" x14ac:dyDescent="0.25">
      <c r="A69" s="44" t="s">
        <v>145</v>
      </c>
      <c r="B69" s="36" t="s">
        <v>147</v>
      </c>
      <c r="C69" s="25">
        <v>0</v>
      </c>
      <c r="D69" s="25">
        <v>0</v>
      </c>
      <c r="E69" s="21">
        <f>D69-C69</f>
        <v>0</v>
      </c>
      <c r="F69" s="25">
        <v>0</v>
      </c>
      <c r="G69" s="21">
        <f t="shared" si="1"/>
        <v>0</v>
      </c>
      <c r="H69" s="25">
        <v>70189.06</v>
      </c>
      <c r="I69" s="21">
        <f t="shared" si="4"/>
        <v>70189.06</v>
      </c>
      <c r="J69" s="21">
        <v>0</v>
      </c>
    </row>
    <row r="70" spans="1:10" ht="63" x14ac:dyDescent="0.25">
      <c r="A70" s="30" t="s">
        <v>49</v>
      </c>
      <c r="B70" s="31" t="s">
        <v>50</v>
      </c>
      <c r="C70" s="25">
        <v>9000000</v>
      </c>
      <c r="D70" s="25">
        <v>9000000</v>
      </c>
      <c r="E70" s="21">
        <f t="shared" si="0"/>
        <v>0</v>
      </c>
      <c r="F70" s="25">
        <v>9000000</v>
      </c>
      <c r="G70" s="21">
        <f t="shared" si="1"/>
        <v>0</v>
      </c>
      <c r="H70" s="25">
        <v>7635410.1699999999</v>
      </c>
      <c r="I70" s="21">
        <f t="shared" si="4"/>
        <v>-1364589.83</v>
      </c>
      <c r="J70" s="21">
        <f t="shared" si="5"/>
        <v>84.837890777777787</v>
      </c>
    </row>
    <row r="71" spans="1:10" x14ac:dyDescent="0.25">
      <c r="A71" s="44" t="s">
        <v>139</v>
      </c>
      <c r="B71" s="45" t="s">
        <v>77</v>
      </c>
      <c r="C71" s="25">
        <v>0</v>
      </c>
      <c r="D71" s="25">
        <f>D72+D73+D74</f>
        <v>359855</v>
      </c>
      <c r="E71" s="25">
        <f t="shared" ref="E71:H71" si="18">E72+E73+E74</f>
        <v>359855</v>
      </c>
      <c r="F71" s="25">
        <f>F72+F73+F74</f>
        <v>359855</v>
      </c>
      <c r="G71" s="25">
        <f t="shared" si="18"/>
        <v>0</v>
      </c>
      <c r="H71" s="25">
        <f t="shared" si="18"/>
        <v>-309166.45</v>
      </c>
      <c r="I71" s="21">
        <f t="shared" si="4"/>
        <v>-669021.44999999995</v>
      </c>
      <c r="J71" s="21">
        <f t="shared" si="5"/>
        <v>-85.914173764432903</v>
      </c>
    </row>
    <row r="72" spans="1:10" ht="31.5" x14ac:dyDescent="0.25">
      <c r="A72" s="44" t="s">
        <v>151</v>
      </c>
      <c r="B72" s="45" t="s">
        <v>137</v>
      </c>
      <c r="C72" s="25">
        <v>0</v>
      </c>
      <c r="D72" s="25">
        <v>0</v>
      </c>
      <c r="E72" s="21">
        <f t="shared" si="0"/>
        <v>0</v>
      </c>
      <c r="F72" s="25">
        <v>0</v>
      </c>
      <c r="G72" s="21">
        <f t="shared" si="1"/>
        <v>0</v>
      </c>
      <c r="H72" s="25">
        <v>13818.55</v>
      </c>
      <c r="I72" s="21">
        <f t="shared" si="4"/>
        <v>13818.55</v>
      </c>
      <c r="J72" s="21">
        <v>0</v>
      </c>
    </row>
    <row r="73" spans="1:10" x14ac:dyDescent="0.25">
      <c r="A73" s="44" t="s">
        <v>152</v>
      </c>
      <c r="B73" s="45" t="s">
        <v>138</v>
      </c>
      <c r="C73" s="25">
        <v>0</v>
      </c>
      <c r="D73" s="25">
        <v>-322985</v>
      </c>
      <c r="E73" s="21">
        <f t="shared" si="0"/>
        <v>-322985</v>
      </c>
      <c r="F73" s="25">
        <v>-322985</v>
      </c>
      <c r="G73" s="21">
        <f t="shared" si="1"/>
        <v>0</v>
      </c>
      <c r="H73" s="25">
        <v>-322985</v>
      </c>
      <c r="I73" s="21">
        <f t="shared" si="4"/>
        <v>0</v>
      </c>
      <c r="J73" s="21">
        <f t="shared" si="5"/>
        <v>100</v>
      </c>
    </row>
    <row r="74" spans="1:10" ht="31.5" x14ac:dyDescent="0.25">
      <c r="A74" s="44" t="s">
        <v>150</v>
      </c>
      <c r="B74" s="45" t="s">
        <v>153</v>
      </c>
      <c r="C74" s="25"/>
      <c r="D74" s="25">
        <v>682840</v>
      </c>
      <c r="E74" s="21">
        <f t="shared" ref="E74" si="19">D74-C74</f>
        <v>682840</v>
      </c>
      <c r="F74" s="25">
        <v>682840</v>
      </c>
      <c r="G74" s="21">
        <f t="shared" si="1"/>
        <v>0</v>
      </c>
      <c r="H74" s="25">
        <v>0</v>
      </c>
      <c r="I74" s="21">
        <f t="shared" si="4"/>
        <v>-682840</v>
      </c>
      <c r="J74" s="21">
        <f t="shared" si="5"/>
        <v>0</v>
      </c>
    </row>
    <row r="75" spans="1:10" s="17" customFormat="1" x14ac:dyDescent="0.25">
      <c r="A75" s="43" t="s">
        <v>58</v>
      </c>
      <c r="B75" s="37" t="s">
        <v>59</v>
      </c>
      <c r="C75" s="26">
        <f>C76+C81</f>
        <v>7646926140</v>
      </c>
      <c r="D75" s="26">
        <f>D76+D81+D83+D82</f>
        <v>7083286676.5799999</v>
      </c>
      <c r="E75" s="20">
        <f t="shared" si="0"/>
        <v>-563639463.42000008</v>
      </c>
      <c r="F75" s="26">
        <f>F76+F81+F83+F82</f>
        <v>7083286676.5799999</v>
      </c>
      <c r="G75" s="20">
        <f t="shared" si="1"/>
        <v>0</v>
      </c>
      <c r="H75" s="26">
        <f>H76+H81+H82+H83</f>
        <v>2334476824.6199999</v>
      </c>
      <c r="I75" s="20">
        <f t="shared" si="4"/>
        <v>-4748809851.96</v>
      </c>
      <c r="J75" s="20">
        <f t="shared" si="5"/>
        <v>32.957536962871423</v>
      </c>
    </row>
    <row r="76" spans="1:10" ht="31.5" x14ac:dyDescent="0.25">
      <c r="A76" s="30" t="s">
        <v>60</v>
      </c>
      <c r="B76" s="35" t="s">
        <v>61</v>
      </c>
      <c r="C76" s="25">
        <f>C78+C79+C80+C77</f>
        <v>7646243300</v>
      </c>
      <c r="D76" s="25">
        <f>D78+D79+D80+D77</f>
        <v>7294330882.5799999</v>
      </c>
      <c r="E76" s="21">
        <f t="shared" si="0"/>
        <v>-351912417.42000008</v>
      </c>
      <c r="F76" s="25">
        <f>F78+F79+F80+F77</f>
        <v>7294330882.5799999</v>
      </c>
      <c r="G76" s="21">
        <f t="shared" si="1"/>
        <v>0</v>
      </c>
      <c r="H76" s="25">
        <f>H78+H79+H80+H77</f>
        <v>2546121030.29</v>
      </c>
      <c r="I76" s="21">
        <f t="shared" si="4"/>
        <v>-4748209852.29</v>
      </c>
      <c r="J76" s="21">
        <f t="shared" si="5"/>
        <v>34.905477572597292</v>
      </c>
    </row>
    <row r="77" spans="1:10" ht="31.5" x14ac:dyDescent="0.25">
      <c r="A77" s="30" t="s">
        <v>62</v>
      </c>
      <c r="B77" s="31" t="s">
        <v>63</v>
      </c>
      <c r="C77" s="25">
        <v>998449000</v>
      </c>
      <c r="D77" s="25">
        <v>998449000</v>
      </c>
      <c r="E77" s="21">
        <f t="shared" si="0"/>
        <v>0</v>
      </c>
      <c r="F77" s="25">
        <v>998449000</v>
      </c>
      <c r="G77" s="21">
        <f t="shared" si="1"/>
        <v>0</v>
      </c>
      <c r="H77" s="25">
        <v>499224600</v>
      </c>
      <c r="I77" s="21">
        <f t="shared" ref="I77:I84" si="20">H77-F77</f>
        <v>-499224400</v>
      </c>
      <c r="J77" s="21">
        <f t="shared" ref="J77:J84" si="21">(H77/F77)*100</f>
        <v>50.000010015534087</v>
      </c>
    </row>
    <row r="78" spans="1:10" ht="31.5" x14ac:dyDescent="0.25">
      <c r="A78" s="30" t="s">
        <v>64</v>
      </c>
      <c r="B78" s="31" t="s">
        <v>65</v>
      </c>
      <c r="C78" s="25">
        <v>2985386300</v>
      </c>
      <c r="D78" s="25">
        <v>2534731071.5799999</v>
      </c>
      <c r="E78" s="21">
        <f t="shared" si="0"/>
        <v>-450655228.42000008</v>
      </c>
      <c r="F78" s="25">
        <v>2534731071.5799999</v>
      </c>
      <c r="G78" s="21">
        <f t="shared" si="1"/>
        <v>0</v>
      </c>
      <c r="H78" s="25">
        <v>100221555.06</v>
      </c>
      <c r="I78" s="21">
        <f t="shared" si="20"/>
        <v>-2434509516.52</v>
      </c>
      <c r="J78" s="21">
        <f t="shared" si="21"/>
        <v>3.953932477638658</v>
      </c>
    </row>
    <row r="79" spans="1:10" ht="31.5" x14ac:dyDescent="0.25">
      <c r="A79" s="30" t="s">
        <v>66</v>
      </c>
      <c r="B79" s="31" t="s">
        <v>67</v>
      </c>
      <c r="C79" s="25">
        <v>3569141200</v>
      </c>
      <c r="D79" s="25">
        <v>3659279600</v>
      </c>
      <c r="E79" s="21">
        <f t="shared" si="0"/>
        <v>90138400</v>
      </c>
      <c r="F79" s="25">
        <v>3659279600</v>
      </c>
      <c r="G79" s="21">
        <f t="shared" si="1"/>
        <v>0</v>
      </c>
      <c r="H79" s="25">
        <v>1890364690.8499999</v>
      </c>
      <c r="I79" s="21">
        <f t="shared" si="20"/>
        <v>-1768914909.1500001</v>
      </c>
      <c r="J79" s="21">
        <f t="shared" si="21"/>
        <v>51.659476659012341</v>
      </c>
    </row>
    <row r="80" spans="1:10" x14ac:dyDescent="0.25">
      <c r="A80" s="30" t="s">
        <v>68</v>
      </c>
      <c r="B80" s="31" t="s">
        <v>69</v>
      </c>
      <c r="C80" s="25">
        <v>93266800</v>
      </c>
      <c r="D80" s="25">
        <v>101871211</v>
      </c>
      <c r="E80" s="21">
        <f t="shared" si="0"/>
        <v>8604411</v>
      </c>
      <c r="F80" s="25">
        <v>101871211</v>
      </c>
      <c r="G80" s="21">
        <f t="shared" si="1"/>
        <v>0</v>
      </c>
      <c r="H80" s="25">
        <v>56310184.380000003</v>
      </c>
      <c r="I80" s="21">
        <f t="shared" si="20"/>
        <v>-45561026.619999997</v>
      </c>
      <c r="J80" s="21">
        <f t="shared" si="21"/>
        <v>55.275856473326904</v>
      </c>
    </row>
    <row r="81" spans="1:10" ht="31.5" x14ac:dyDescent="0.25">
      <c r="A81" s="30" t="s">
        <v>70</v>
      </c>
      <c r="B81" s="31" t="s">
        <v>71</v>
      </c>
      <c r="C81" s="25">
        <v>682840</v>
      </c>
      <c r="D81" s="25">
        <v>49454</v>
      </c>
      <c r="E81" s="21">
        <f t="shared" si="0"/>
        <v>-633386</v>
      </c>
      <c r="F81" s="25">
        <v>49454</v>
      </c>
      <c r="G81" s="21">
        <f t="shared" si="1"/>
        <v>0</v>
      </c>
      <c r="H81" s="25">
        <v>49453.38</v>
      </c>
      <c r="I81" s="21">
        <f t="shared" si="20"/>
        <v>-0.62000000000261934</v>
      </c>
      <c r="J81" s="21">
        <f t="shared" si="21"/>
        <v>99.998746309701943</v>
      </c>
    </row>
    <row r="82" spans="1:10" ht="31.5" x14ac:dyDescent="0.25">
      <c r="A82" s="44" t="s">
        <v>140</v>
      </c>
      <c r="B82" s="45" t="s">
        <v>72</v>
      </c>
      <c r="C82" s="25">
        <v>0</v>
      </c>
      <c r="D82" s="25">
        <v>269351</v>
      </c>
      <c r="E82" s="21">
        <f t="shared" si="0"/>
        <v>269351</v>
      </c>
      <c r="F82" s="25">
        <v>269351</v>
      </c>
      <c r="G82" s="21">
        <f t="shared" si="1"/>
        <v>0</v>
      </c>
      <c r="H82" s="25">
        <v>1069350.72</v>
      </c>
      <c r="I82" s="21">
        <f t="shared" si="20"/>
        <v>799999.72</v>
      </c>
      <c r="J82" s="21">
        <f t="shared" si="21"/>
        <v>397.01011691064821</v>
      </c>
    </row>
    <row r="83" spans="1:10" ht="47.25" x14ac:dyDescent="0.25">
      <c r="A83" s="41" t="s">
        <v>73</v>
      </c>
      <c r="B83" s="42" t="s">
        <v>74</v>
      </c>
      <c r="C83" s="25">
        <v>0</v>
      </c>
      <c r="D83" s="40">
        <v>-211363011</v>
      </c>
      <c r="E83" s="21">
        <f>D83-C83</f>
        <v>-211363011</v>
      </c>
      <c r="F83" s="40">
        <v>-211363011</v>
      </c>
      <c r="G83" s="21">
        <f t="shared" si="1"/>
        <v>0</v>
      </c>
      <c r="H83" s="25">
        <v>-212763009.77000001</v>
      </c>
      <c r="I83" s="21">
        <f t="shared" si="20"/>
        <v>-1399998.7700000107</v>
      </c>
      <c r="J83" s="21">
        <f t="shared" si="21"/>
        <v>100.66236696921393</v>
      </c>
    </row>
    <row r="84" spans="1:10" s="17" customFormat="1" x14ac:dyDescent="0.25">
      <c r="A84" s="47"/>
      <c r="B84" s="46" t="s">
        <v>75</v>
      </c>
      <c r="C84" s="38">
        <f>C10+C75</f>
        <v>10682255577</v>
      </c>
      <c r="D84" s="38">
        <f>D10+D75</f>
        <v>10284801228.58</v>
      </c>
      <c r="E84" s="20">
        <f>D84-C84</f>
        <v>-397454348.42000008</v>
      </c>
      <c r="F84" s="38">
        <f>F10+F75</f>
        <v>10284801228.58</v>
      </c>
      <c r="G84" s="20">
        <f t="shared" si="1"/>
        <v>0</v>
      </c>
      <c r="H84" s="38">
        <f>H10+H75</f>
        <v>4260530875.27</v>
      </c>
      <c r="I84" s="20">
        <f t="shared" si="20"/>
        <v>-6024270353.3099995</v>
      </c>
      <c r="J84" s="20">
        <f t="shared" si="21"/>
        <v>41.425505273068289</v>
      </c>
    </row>
  </sheetData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2021-08-19T03:48:45Z</dcterms:modified>
</cp:coreProperties>
</file>