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1 год\Отчёты в 2021 году\Отчёт за 1 полугодие 2021 года\Отчёт с приложениями и аналитической запиской 1 полугодие 2021 года\"/>
    </mc:Choice>
  </mc:AlternateContent>
  <bookViews>
    <workbookView xWindow="480" yWindow="540" windowWidth="19320" windowHeight="12165"/>
  </bookViews>
  <sheets>
    <sheet name="Лист2" sheetId="2" r:id="rId1"/>
  </sheets>
  <definedNames>
    <definedName name="_xlnm._FilterDatabase" localSheetId="0" hidden="1">Лист2!$A$5:$M$77</definedName>
    <definedName name="_xlnm.Print_Titles" localSheetId="0">Лист2!$4:$5</definedName>
    <definedName name="_xlnm.Print_Area" localSheetId="0">Лист2!$A$1:$M$78</definedName>
  </definedNames>
  <calcPr calcId="152511"/>
</workbook>
</file>

<file path=xl/calcChain.xml><?xml version="1.0" encoding="utf-8"?>
<calcChain xmlns="http://schemas.openxmlformats.org/spreadsheetml/2006/main">
  <c r="G33" i="2" l="1"/>
  <c r="H33" i="2"/>
  <c r="G64" i="2"/>
  <c r="H64" i="2"/>
  <c r="G71" i="2"/>
  <c r="H71" i="2"/>
  <c r="H75" i="2"/>
  <c r="J64" i="2" l="1"/>
  <c r="K64" i="2"/>
  <c r="L64" i="2"/>
  <c r="M64" i="2"/>
  <c r="K75" i="2"/>
  <c r="J75" i="2"/>
  <c r="E35" i="2"/>
  <c r="J16" i="2"/>
  <c r="K53" i="2" l="1"/>
  <c r="K43" i="2"/>
  <c r="K15" i="2"/>
  <c r="G45" i="2"/>
  <c r="G43" i="2"/>
  <c r="J63" i="2"/>
  <c r="L63" i="2"/>
  <c r="M63" i="2"/>
  <c r="H63" i="2"/>
  <c r="F64" i="2"/>
  <c r="J62" i="2"/>
  <c r="L62" i="2"/>
  <c r="M62" i="2"/>
  <c r="H62" i="2"/>
  <c r="J61" i="2"/>
  <c r="L61" i="2"/>
  <c r="M61" i="2"/>
  <c r="H61" i="2"/>
  <c r="J60" i="2"/>
  <c r="L60" i="2"/>
  <c r="M60" i="2"/>
  <c r="H60" i="2"/>
  <c r="L59" i="2"/>
  <c r="M59" i="2"/>
  <c r="J59" i="2"/>
  <c r="H59" i="2"/>
  <c r="G58" i="2"/>
  <c r="I53" i="2"/>
  <c r="I64" i="2" s="1"/>
  <c r="I43" i="2"/>
  <c r="I15" i="2"/>
  <c r="C71" i="2" l="1"/>
  <c r="D71" i="2"/>
  <c r="E71" i="2"/>
  <c r="B71" i="2"/>
  <c r="H68" i="2"/>
  <c r="L68" i="2"/>
  <c r="M68" i="2"/>
  <c r="L70" i="2" l="1"/>
  <c r="M70" i="2"/>
  <c r="J70" i="2"/>
  <c r="H70" i="2"/>
  <c r="I71" i="2" l="1"/>
  <c r="K71" i="2"/>
  <c r="F71" i="2"/>
  <c r="G55" i="2"/>
  <c r="L55" i="2" l="1"/>
  <c r="M55" i="2"/>
  <c r="J55" i="2"/>
  <c r="H55" i="2"/>
  <c r="G53" i="2"/>
  <c r="G50" i="2"/>
  <c r="G51" i="2"/>
  <c r="G48" i="2"/>
  <c r="I33" i="2" l="1"/>
  <c r="G15" i="2"/>
  <c r="K74" i="2" l="1"/>
  <c r="I74" i="2"/>
  <c r="G74" i="2"/>
  <c r="F74" i="2"/>
  <c r="E74" i="2"/>
  <c r="D74" i="2"/>
  <c r="C74" i="2"/>
  <c r="B74" i="2"/>
  <c r="L67" i="2"/>
  <c r="M67" i="2"/>
  <c r="J67" i="2"/>
  <c r="H67" i="2"/>
  <c r="L44" i="2"/>
  <c r="M44" i="2"/>
  <c r="L45" i="2"/>
  <c r="M45" i="2"/>
  <c r="L46" i="2"/>
  <c r="M46" i="2"/>
  <c r="L47" i="2"/>
  <c r="M47" i="2"/>
  <c r="L48" i="2"/>
  <c r="M48" i="2"/>
  <c r="L49" i="2"/>
  <c r="M49" i="2"/>
  <c r="L50" i="2"/>
  <c r="M50" i="2"/>
  <c r="L51" i="2"/>
  <c r="M51" i="2"/>
  <c r="L52" i="2"/>
  <c r="M52" i="2"/>
  <c r="L53" i="2"/>
  <c r="M53" i="2"/>
  <c r="L54" i="2"/>
  <c r="M54" i="2"/>
  <c r="L56" i="2"/>
  <c r="M56" i="2"/>
  <c r="L57" i="2"/>
  <c r="M57" i="2"/>
  <c r="J44" i="2"/>
  <c r="J45" i="2"/>
  <c r="J46" i="2"/>
  <c r="J47" i="2"/>
  <c r="J48" i="2"/>
  <c r="J49" i="2"/>
  <c r="J50" i="2"/>
  <c r="J51" i="2"/>
  <c r="J52" i="2"/>
  <c r="J53" i="2"/>
  <c r="J54" i="2"/>
  <c r="J56" i="2"/>
  <c r="J57" i="2"/>
  <c r="H44" i="2"/>
  <c r="H45" i="2"/>
  <c r="H46" i="2"/>
  <c r="H47" i="2"/>
  <c r="H48" i="2"/>
  <c r="H49" i="2"/>
  <c r="H50" i="2"/>
  <c r="H51" i="2"/>
  <c r="H52" i="2"/>
  <c r="H53" i="2"/>
  <c r="H54" i="2"/>
  <c r="H56" i="2"/>
  <c r="H57" i="2"/>
  <c r="L11" i="2" l="1"/>
  <c r="M11" i="2"/>
  <c r="J11" i="2"/>
  <c r="H11" i="2"/>
  <c r="M73" i="2" l="1"/>
  <c r="L73" i="2"/>
  <c r="M66" i="2"/>
  <c r="M71" i="2" s="1"/>
  <c r="L66" i="2"/>
  <c r="L71" i="2" s="1"/>
  <c r="L36" i="2"/>
  <c r="M36" i="2"/>
  <c r="L37" i="2"/>
  <c r="M37" i="2"/>
  <c r="L38" i="2"/>
  <c r="M38" i="2"/>
  <c r="L39" i="2"/>
  <c r="M39" i="2"/>
  <c r="L40" i="2"/>
  <c r="M40" i="2"/>
  <c r="L41" i="2"/>
  <c r="M41" i="2"/>
  <c r="L42" i="2"/>
  <c r="M42" i="2"/>
  <c r="L43" i="2"/>
  <c r="M43" i="2"/>
  <c r="L58" i="2"/>
  <c r="M58" i="2"/>
  <c r="M35" i="2"/>
  <c r="L35" i="2"/>
  <c r="L10" i="2"/>
  <c r="M10" i="2"/>
  <c r="L12" i="2"/>
  <c r="M12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M8" i="2"/>
  <c r="L8" i="2"/>
  <c r="J36" i="2"/>
  <c r="J37" i="2"/>
  <c r="J38" i="2"/>
  <c r="J39" i="2"/>
  <c r="J40" i="2"/>
  <c r="J41" i="2"/>
  <c r="J42" i="2"/>
  <c r="J43" i="2"/>
  <c r="J58" i="2"/>
  <c r="J35" i="2"/>
  <c r="J27" i="2"/>
  <c r="J10" i="2"/>
  <c r="J12" i="2"/>
  <c r="J14" i="2"/>
  <c r="J15" i="2"/>
  <c r="J17" i="2"/>
  <c r="J18" i="2"/>
  <c r="J19" i="2"/>
  <c r="J20" i="2"/>
  <c r="J21" i="2"/>
  <c r="J22" i="2"/>
  <c r="J23" i="2"/>
  <c r="J24" i="2"/>
  <c r="J25" i="2"/>
  <c r="J26" i="2"/>
  <c r="J28" i="2"/>
  <c r="J29" i="2"/>
  <c r="J30" i="2"/>
  <c r="J31" i="2"/>
  <c r="J32" i="2"/>
  <c r="J8" i="2"/>
  <c r="H36" i="2"/>
  <c r="H37" i="2"/>
  <c r="H38" i="2"/>
  <c r="H39" i="2"/>
  <c r="H40" i="2"/>
  <c r="H41" i="2"/>
  <c r="H42" i="2"/>
  <c r="H43" i="2"/>
  <c r="H58" i="2"/>
  <c r="H10" i="2"/>
  <c r="H12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8" i="2"/>
  <c r="K33" i="2"/>
  <c r="F33" i="2"/>
  <c r="C33" i="2"/>
  <c r="D33" i="2"/>
  <c r="E33" i="2"/>
  <c r="B33" i="2"/>
  <c r="H35" i="2"/>
  <c r="L33" i="2" l="1"/>
  <c r="M33" i="2"/>
  <c r="J33" i="2"/>
  <c r="C64" i="2"/>
  <c r="J66" i="2" l="1"/>
  <c r="J71" i="2" s="1"/>
  <c r="H66" i="2"/>
  <c r="H73" i="2" l="1"/>
  <c r="H74" i="2" s="1"/>
  <c r="J73" i="2"/>
  <c r="J74" i="2" s="1"/>
  <c r="L74" i="2" l="1"/>
  <c r="M74" i="2"/>
  <c r="D64" i="2"/>
  <c r="E64" i="2"/>
  <c r="B64" i="2"/>
  <c r="B75" i="2" s="1"/>
  <c r="C75" i="2"/>
  <c r="M75" i="2" l="1"/>
  <c r="L75" i="2"/>
  <c r="D75" i="2"/>
  <c r="F75" i="2"/>
  <c r="G75" i="2"/>
  <c r="E75" i="2"/>
  <c r="I75" i="2"/>
</calcChain>
</file>

<file path=xl/sharedStrings.xml><?xml version="1.0" encoding="utf-8"?>
<sst xmlns="http://schemas.openxmlformats.org/spreadsheetml/2006/main" count="84" uniqueCount="84">
  <si>
    <t>Наименование</t>
  </si>
  <si>
    <t>Субвенции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</si>
  <si>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</si>
  <si>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</si>
  <si>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</si>
  <si>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</si>
  <si>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 xml:space="preserve">Субвенции на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</si>
  <si>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</si>
  <si>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</si>
  <si>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</si>
  <si>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</si>
  <si>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</si>
  <si>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</si>
  <si>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 xml:space="preserve">Итого субвенций 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</si>
  <si>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</si>
  <si>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</si>
  <si>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</si>
  <si>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</si>
  <si>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</si>
  <si>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</si>
  <si>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 xml:space="preserve">Иные межбюджетные трансферты на реализацию мероприятий содействие трудоустройству граждан </t>
  </si>
  <si>
    <t>Итого иные межбюджетные трансферты</t>
  </si>
  <si>
    <t xml:space="preserve">Итого дотации </t>
  </si>
  <si>
    <t xml:space="preserve">Всего 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</si>
  <si>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</si>
  <si>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</si>
  <si>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</t>
  </si>
  <si>
    <t>Субсидии на реализацию программ формирования современной городской среды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</si>
  <si>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</si>
  <si>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</si>
  <si>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</si>
  <si>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</si>
  <si>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Поступили остатки прошлых лет</t>
  </si>
  <si>
    <t>Возвращены в округ остатки</t>
  </si>
  <si>
    <t>Уточненный план департамента финансов</t>
  </si>
  <si>
    <t>Изменение плановых назначений               (гр.7-гр.6)</t>
  </si>
  <si>
    <t>Фактически поступило в бюджет</t>
  </si>
  <si>
    <t>Не поступило      (гр.7-гр.9)</t>
  </si>
  <si>
    <t>Израсходовано</t>
  </si>
  <si>
    <t>Отклонение (гр.9+гр.5-гр.11)</t>
  </si>
  <si>
    <t xml:space="preserve">Первоначальный план </t>
  </si>
  <si>
    <t>Единая субвенция на осуществление деятельности по опеке и попечительству</t>
  </si>
  <si>
    <t>Субвенции 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</si>
  <si>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</si>
  <si>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Субвенции на организацию мероприятий при осуществлении деятельности по обращению с животными без владельцев</t>
  </si>
  <si>
    <t>Субвенции на проведение Всероссийской переписи населения 2020 года</t>
  </si>
  <si>
    <t>Субсидии на обеспечение устойчивого сокращения непригодного для проживания жилищного фонда</t>
  </si>
  <si>
    <t>Субсидии на реализацию проектов по ликвидации объектов накопленного вреда окружающей среде</t>
  </si>
  <si>
    <t>Субсидии на развитие сферы культуры в муниципальных образованиях Ханты-Мансийского автономного округа-Югры</t>
  </si>
  <si>
    <t>Субсидии на развитие материально-технической базы муниципальных учреждений спорта</t>
  </si>
  <si>
    <t>Субсидии на поддержку малого и среднего предпринимательства</t>
  </si>
  <si>
    <t>Субсидии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</si>
  <si>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Субсидии на реализацию мероприятий по обеспечению жильем молодых семей</t>
  </si>
  <si>
    <t xml:space="preserve">Дотации на выравнивание бюджетной обеспеченности </t>
  </si>
  <si>
    <t>(рубль)</t>
  </si>
  <si>
    <t xml:space="preserve">Остаток на 01.01.2021 г. </t>
  </si>
  <si>
    <t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</t>
  </si>
  <si>
    <t xml:space="preserve">Субвенции на осуществление деятельности по опеке и попечительству </t>
  </si>
  <si>
    <t>Субвенций на поддержку и развитие растениеводства</t>
  </si>
  <si>
    <t>Субвенции на поддержку и развитие животноводства</t>
  </si>
  <si>
    <t>Субвенции на поддержку и развитие малых форм хозяйствования</t>
  </si>
  <si>
    <t>Субсидии 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</si>
  <si>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Субсидии на реконструкцию, расширение, модернизацию, строительство коммунальных объектов</t>
  </si>
  <si>
    <t>Субсидии на государственную поддержку отрасли культуры</t>
  </si>
  <si>
    <t xml:space="preserve">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</t>
  </si>
  <si>
    <t>Субсидий на софинансирование расходов муниципальных образований по развитию сети спортивных объектов шаговой доступности</t>
  </si>
  <si>
    <t>Субсидии для реализации полномочий в области градостроительной деятельности, строительства и жилищных отношений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</si>
  <si>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</si>
  <si>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</si>
  <si>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</si>
  <si>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Иные межбюджетные трансферты на обеспечение начисления районного коэффициента до размера 70 процентов, установленного в Ханты-Мансийском автономном округе – Югре на выплату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</si>
  <si>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</t>
  </si>
  <si>
    <t xml:space="preserve">Иные межбюджетные трансферты за счёт средств резервного фонда Правительства Ханты-Мансийского автономного округа – Югры </t>
  </si>
  <si>
    <t>Сумма вос-становлен-ного неис-пользован-ного остатка прошлых лет</t>
  </si>
  <si>
    <t>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</si>
  <si>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</si>
  <si>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5. Информация об использовании субвенций, субсидий и межбюджетных трансфертов за 1 полугодие 2021 года</t>
  </si>
  <si>
    <t>Остаток на 01.07.2021 г.  (гр.2+гр.3.-гр.4+гр.5+гр.9-гр.11)</t>
  </si>
  <si>
    <t>Субсидии на обеспечение мероприятий по переселению граждан из аварийного жилищного фонда, в том числе переселению граждан из аварийного жилищного фонда с учётом необходимости развития малоэтажного жилищного строительства, за счёт средств, поступивших от государственной корпорации - Фонда содействия реформированию жилищно-коммунального хозяйства</t>
  </si>
  <si>
    <t>Субсидии на строительство и реконструкцию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образовательно-молодёжные проекты</t>
  </si>
  <si>
    <t>Субсидии на благоустройство территорий муниципальных образований</t>
  </si>
  <si>
    <t>Субсидии на приобретение и установку работающих в автоматическом режиме специальных технических средств, имеющих функции фото- и киносъёмки, видеозаписи для фиксации нарушений правил дорожного движения</t>
  </si>
  <si>
    <t>Субсидии на реализацию инициативных проектов, отобранных по результатам конкурса</t>
  </si>
  <si>
    <t>Иные межбюджетные трансферты за счёт наказов избирателей депутатам Думы Ханты-Мансийского автономного округа – Югры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</si>
</sst>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49">
    <xf numFmtId="0" fontId="0" fillId="0" borderId="0" xfId="0"/>
    <xf numFmtId="4" fontId="20" fillId="0" borderId="10" xfId="37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4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/>
    <xf numFmtId="4" fontId="19" fillId="0" borderId="0" xfId="37" applyNumberFormat="1" applyFont="1" applyFill="1" applyBorder="1" applyAlignment="1">
      <alignment horizontal="center" vertical="center"/>
    </xf>
    <xf numFmtId="4" fontId="19" fillId="0" borderId="0" xfId="37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center" wrapText="1"/>
    </xf>
    <xf numFmtId="2" fontId="23" fillId="0" borderId="0" xfId="0" applyNumberFormat="1" applyFont="1" applyFill="1" applyAlignment="1">
      <alignment horizontal="left" vertical="center" wrapText="1"/>
    </xf>
    <xf numFmtId="1" fontId="19" fillId="0" borderId="10" xfId="37" applyNumberFormat="1" applyFont="1" applyFill="1" applyBorder="1" applyAlignment="1">
      <alignment horizontal="center" vertical="distributed" wrapText="1"/>
    </xf>
    <xf numFmtId="4" fontId="24" fillId="0" borderId="0" xfId="0" applyNumberFormat="1" applyFont="1" applyFill="1" applyAlignment="1">
      <alignment horizontal="center" vertical="center"/>
    </xf>
    <xf numFmtId="3" fontId="25" fillId="0" borderId="10" xfId="0" applyNumberFormat="1" applyFont="1" applyFill="1" applyBorder="1" applyAlignment="1">
      <alignment horizontal="center" vertical="center"/>
    </xf>
    <xf numFmtId="4" fontId="26" fillId="0" borderId="10" xfId="37" applyNumberFormat="1" applyFont="1" applyFill="1" applyBorder="1" applyAlignment="1">
      <alignment horizontal="center" vertical="center" wrapText="1"/>
    </xf>
    <xf numFmtId="2" fontId="26" fillId="0" borderId="10" xfId="37" applyNumberFormat="1" applyFont="1" applyFill="1" applyBorder="1" applyAlignment="1">
      <alignment horizontal="center" vertical="distributed" wrapText="1"/>
    </xf>
    <xf numFmtId="0" fontId="26" fillId="0" borderId="0" xfId="0" applyFont="1" applyFill="1" applyBorder="1" applyAlignment="1">
      <alignment horizontal="center" vertical="center"/>
    </xf>
    <xf numFmtId="4" fontId="26" fillId="0" borderId="10" xfId="0" applyNumberFormat="1" applyFont="1" applyFill="1" applyBorder="1" applyAlignment="1">
      <alignment horizontal="center" vertical="center" wrapText="1"/>
    </xf>
    <xf numFmtId="4" fontId="25" fillId="0" borderId="0" xfId="0" applyNumberFormat="1" applyFont="1" applyFill="1" applyAlignment="1">
      <alignment horizontal="center" vertical="center"/>
    </xf>
    <xf numFmtId="4" fontId="20" fillId="0" borderId="10" xfId="37" applyNumberFormat="1" applyFont="1" applyFill="1" applyBorder="1" applyAlignment="1">
      <alignment horizontal="left" vertical="center" wrapText="1"/>
    </xf>
    <xf numFmtId="4" fontId="24" fillId="24" borderId="0" xfId="0" applyNumberFormat="1" applyFont="1" applyFill="1" applyAlignment="1">
      <alignment horizontal="center" vertical="center"/>
    </xf>
    <xf numFmtId="4" fontId="19" fillId="24" borderId="0" xfId="0" applyNumberFormat="1" applyFont="1" applyFill="1" applyBorder="1" applyAlignment="1">
      <alignment horizontal="center" vertical="center"/>
    </xf>
    <xf numFmtId="2" fontId="19" fillId="24" borderId="10" xfId="0" applyNumberFormat="1" applyFont="1" applyFill="1" applyBorder="1" applyAlignment="1">
      <alignment horizontal="left" vertical="center" wrapText="1"/>
    </xf>
    <xf numFmtId="4" fontId="19" fillId="24" borderId="10" xfId="37" applyNumberFormat="1" applyFont="1" applyFill="1" applyBorder="1" applyAlignment="1">
      <alignment horizontal="center" vertical="center" wrapText="1"/>
    </xf>
    <xf numFmtId="0" fontId="19" fillId="24" borderId="0" xfId="0" applyFont="1" applyFill="1" applyBorder="1"/>
    <xf numFmtId="4" fontId="20" fillId="24" borderId="10" xfId="37" applyNumberFormat="1" applyFont="1" applyFill="1" applyBorder="1" applyAlignment="1">
      <alignment horizontal="left" vertical="center" wrapText="1"/>
    </xf>
    <xf numFmtId="4" fontId="20" fillId="24" borderId="10" xfId="37" applyNumberFormat="1" applyFont="1" applyFill="1" applyBorder="1" applyAlignment="1">
      <alignment horizontal="center" vertical="center" wrapText="1"/>
    </xf>
    <xf numFmtId="0" fontId="20" fillId="24" borderId="0" xfId="0" applyFont="1" applyFill="1" applyBorder="1"/>
    <xf numFmtId="4" fontId="19" fillId="24" borderId="10" xfId="0" applyNumberFormat="1" applyFont="1" applyFill="1" applyBorder="1" applyAlignment="1">
      <alignment horizontal="center" vertical="center"/>
    </xf>
    <xf numFmtId="4" fontId="19" fillId="24" borderId="10" xfId="37" applyNumberFormat="1" applyFont="1" applyFill="1" applyBorder="1" applyAlignment="1">
      <alignment horizontal="center" vertical="center"/>
    </xf>
    <xf numFmtId="0" fontId="19" fillId="24" borderId="0" xfId="0" applyFont="1" applyFill="1" applyBorder="1" applyAlignment="1">
      <alignment vertical="center"/>
    </xf>
    <xf numFmtId="4" fontId="20" fillId="24" borderId="10" xfId="0" applyNumberFormat="1" applyFont="1" applyFill="1" applyBorder="1" applyAlignment="1">
      <alignment horizontal="center" vertical="center"/>
    </xf>
    <xf numFmtId="0" fontId="20" fillId="24" borderId="0" xfId="0" applyFont="1" applyFill="1" applyBorder="1" applyAlignment="1">
      <alignment vertical="center"/>
    </xf>
    <xf numFmtId="2" fontId="19" fillId="24" borderId="10" xfId="37" applyNumberFormat="1" applyFont="1" applyFill="1" applyBorder="1" applyAlignment="1">
      <alignment horizontal="left" vertical="center" wrapText="1"/>
    </xf>
    <xf numFmtId="4" fontId="22" fillId="24" borderId="10" xfId="0" applyNumberFormat="1" applyFont="1" applyFill="1" applyBorder="1" applyAlignment="1">
      <alignment horizontal="center" vertical="center" wrapText="1"/>
    </xf>
    <xf numFmtId="4" fontId="21" fillId="24" borderId="10" xfId="0" applyNumberFormat="1" applyFont="1" applyFill="1" applyBorder="1" applyAlignment="1">
      <alignment horizontal="left" vertical="center" wrapText="1"/>
    </xf>
    <xf numFmtId="4" fontId="22" fillId="24" borderId="10" xfId="0" applyNumberFormat="1" applyFont="1" applyFill="1" applyBorder="1" applyAlignment="1">
      <alignment horizontal="left" vertical="center" wrapText="1"/>
    </xf>
    <xf numFmtId="0" fontId="20" fillId="24" borderId="0" xfId="0" applyFont="1" applyFill="1" applyBorder="1" applyAlignment="1">
      <alignment horizontal="left"/>
    </xf>
    <xf numFmtId="3" fontId="20" fillId="0" borderId="10" xfId="37" applyNumberFormat="1" applyFont="1" applyFill="1" applyBorder="1" applyAlignment="1">
      <alignment horizontal="center" vertical="center" wrapText="1"/>
    </xf>
    <xf numFmtId="4" fontId="20" fillId="24" borderId="11" xfId="37" applyNumberFormat="1" applyFont="1" applyFill="1" applyBorder="1" applyAlignment="1">
      <alignment horizontal="center" vertical="center" wrapText="1"/>
    </xf>
    <xf numFmtId="4" fontId="20" fillId="24" borderId="12" xfId="37" applyNumberFormat="1" applyFont="1" applyFill="1" applyBorder="1" applyAlignment="1">
      <alignment horizontal="center" vertical="center" wrapText="1"/>
    </xf>
    <xf numFmtId="4" fontId="20" fillId="24" borderId="13" xfId="37" applyNumberFormat="1" applyFont="1" applyFill="1" applyBorder="1" applyAlignment="1">
      <alignment horizontal="center" vertical="center" wrapText="1"/>
    </xf>
    <xf numFmtId="4" fontId="19" fillId="24" borderId="11" xfId="37" applyNumberFormat="1" applyFont="1" applyFill="1" applyBorder="1" applyAlignment="1">
      <alignment horizontal="center" vertical="center" wrapText="1"/>
    </xf>
    <xf numFmtId="4" fontId="19" fillId="24" borderId="12" xfId="37" applyNumberFormat="1" applyFont="1" applyFill="1" applyBorder="1" applyAlignment="1">
      <alignment horizontal="center" vertical="center" wrapText="1"/>
    </xf>
    <xf numFmtId="4" fontId="19" fillId="24" borderId="13" xfId="37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/>
    </xf>
    <xf numFmtId="4" fontId="25" fillId="24" borderId="0" xfId="0" applyNumberFormat="1" applyFont="1" applyFill="1" applyAlignment="1">
      <alignment horizontal="center" vertical="center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tabSelected="1" zoomScale="91" zoomScaleNormal="91" zoomScaleSheetLayoutView="90" workbookViewId="0">
      <pane ySplit="5" topLeftCell="A6" activePane="bottomLeft" state="frozen"/>
      <selection pane="bottomLeft" activeCell="F90" sqref="F90"/>
    </sheetView>
  </sheetViews>
  <sheetFormatPr defaultRowHeight="15.75" x14ac:dyDescent="0.25"/>
  <cols>
    <col min="1" max="1" width="53.5703125" style="9" customWidth="1"/>
    <col min="2" max="2" width="17.5703125" style="14" customWidth="1"/>
    <col min="3" max="3" width="14.28515625" style="14" customWidth="1"/>
    <col min="4" max="4" width="17.5703125" style="14" customWidth="1"/>
    <col min="5" max="5" width="14" style="14" customWidth="1"/>
    <col min="6" max="6" width="19.85546875" style="5" customWidth="1"/>
    <col min="7" max="7" width="18.85546875" style="14" customWidth="1"/>
    <col min="8" max="8" width="21.7109375" style="14" customWidth="1"/>
    <col min="9" max="10" width="18.5703125" style="14" customWidth="1"/>
    <col min="11" max="11" width="18.5703125" style="20" customWidth="1"/>
    <col min="12" max="12" width="19.42578125" style="14" customWidth="1"/>
    <col min="13" max="13" width="18.42578125" style="14" customWidth="1"/>
    <col min="14" max="16384" width="9.140625" style="4"/>
  </cols>
  <sheetData>
    <row r="1" spans="1:13" x14ac:dyDescent="0.25">
      <c r="A1" s="10"/>
      <c r="F1" s="7"/>
    </row>
    <row r="2" spans="1:13" x14ac:dyDescent="0.25">
      <c r="A2" s="47" t="s">
        <v>76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</row>
    <row r="3" spans="1:13" x14ac:dyDescent="0.25">
      <c r="A3" s="10"/>
      <c r="F3" s="8"/>
      <c r="M3" s="14" t="s">
        <v>54</v>
      </c>
    </row>
    <row r="4" spans="1:13" s="18" customFormat="1" ht="99.75" x14ac:dyDescent="0.25">
      <c r="A4" s="17" t="s">
        <v>0</v>
      </c>
      <c r="B4" s="16" t="s">
        <v>55</v>
      </c>
      <c r="C4" s="16" t="s">
        <v>32</v>
      </c>
      <c r="D4" s="16" t="s">
        <v>33</v>
      </c>
      <c r="E4" s="16" t="s">
        <v>73</v>
      </c>
      <c r="F4" s="19" t="s">
        <v>40</v>
      </c>
      <c r="G4" s="16" t="s">
        <v>34</v>
      </c>
      <c r="H4" s="16" t="s">
        <v>35</v>
      </c>
      <c r="I4" s="16" t="s">
        <v>36</v>
      </c>
      <c r="J4" s="16" t="s">
        <v>37</v>
      </c>
      <c r="K4" s="16" t="s">
        <v>38</v>
      </c>
      <c r="L4" s="16" t="s">
        <v>39</v>
      </c>
      <c r="M4" s="16" t="s">
        <v>77</v>
      </c>
    </row>
    <row r="5" spans="1:13" s="3" customFormat="1" x14ac:dyDescent="0.25">
      <c r="A5" s="13">
        <v>1</v>
      </c>
      <c r="B5" s="13">
        <v>2</v>
      </c>
      <c r="C5" s="13">
        <v>3</v>
      </c>
      <c r="D5" s="13">
        <v>4</v>
      </c>
      <c r="E5" s="13">
        <v>5</v>
      </c>
      <c r="F5" s="2">
        <v>6</v>
      </c>
      <c r="G5" s="15">
        <v>7</v>
      </c>
      <c r="H5" s="15">
        <v>8</v>
      </c>
      <c r="I5" s="15">
        <v>9</v>
      </c>
      <c r="J5" s="15">
        <v>10</v>
      </c>
      <c r="K5" s="15">
        <v>11</v>
      </c>
      <c r="L5" s="15">
        <v>12</v>
      </c>
      <c r="M5" s="15">
        <v>13</v>
      </c>
    </row>
    <row r="6" spans="1:13" s="3" customFormat="1" x14ac:dyDescent="0.25">
      <c r="A6" s="13"/>
      <c r="B6" s="13"/>
      <c r="C6" s="13"/>
      <c r="D6" s="13"/>
      <c r="E6" s="13"/>
      <c r="F6" s="2"/>
      <c r="G6" s="15"/>
      <c r="H6" s="15"/>
      <c r="I6" s="15"/>
      <c r="J6" s="15"/>
      <c r="K6" s="15"/>
      <c r="L6" s="15"/>
      <c r="M6" s="15"/>
    </row>
    <row r="7" spans="1:13" x14ac:dyDescent="0.25">
      <c r="A7" s="40" t="s">
        <v>1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</row>
    <row r="8" spans="1:13" s="26" customFormat="1" ht="110.25" x14ac:dyDescent="0.25">
      <c r="A8" s="24" t="s">
        <v>2</v>
      </c>
      <c r="B8" s="25">
        <v>4042889.54</v>
      </c>
      <c r="C8" s="25"/>
      <c r="D8" s="25">
        <v>4042889.54</v>
      </c>
      <c r="E8" s="25"/>
      <c r="F8" s="25">
        <v>185337600</v>
      </c>
      <c r="G8" s="25">
        <v>185337600</v>
      </c>
      <c r="H8" s="25">
        <f>G8-F8</f>
        <v>0</v>
      </c>
      <c r="I8" s="25">
        <v>93242900</v>
      </c>
      <c r="J8" s="25">
        <f>G8-I8</f>
        <v>92094700</v>
      </c>
      <c r="K8" s="25">
        <v>78116299.329999998</v>
      </c>
      <c r="L8" s="25">
        <f>I8+E8-K8</f>
        <v>15126600.670000002</v>
      </c>
      <c r="M8" s="25">
        <f>B8+C8-D8+E8+I8-K8</f>
        <v>15126600.670000002</v>
      </c>
    </row>
    <row r="9" spans="1:13" s="26" customFormat="1" ht="95.25" customHeight="1" x14ac:dyDescent="0.25">
      <c r="A9" s="24" t="s">
        <v>71</v>
      </c>
      <c r="B9" s="25">
        <v>104132984.66</v>
      </c>
      <c r="C9" s="25"/>
      <c r="D9" s="25">
        <v>104132984.66</v>
      </c>
      <c r="E9" s="25"/>
      <c r="F9" s="25"/>
      <c r="G9" s="25"/>
      <c r="H9" s="25"/>
      <c r="I9" s="25"/>
      <c r="J9" s="25"/>
      <c r="K9" s="25"/>
      <c r="L9" s="25"/>
      <c r="M9" s="25"/>
    </row>
    <row r="10" spans="1:13" s="26" customFormat="1" ht="95.25" customHeight="1" x14ac:dyDescent="0.25">
      <c r="A10" s="24" t="s">
        <v>56</v>
      </c>
      <c r="B10" s="25"/>
      <c r="C10" s="25"/>
      <c r="D10" s="25"/>
      <c r="E10" s="25"/>
      <c r="F10" s="25">
        <v>3049810900</v>
      </c>
      <c r="G10" s="25">
        <v>3049810900</v>
      </c>
      <c r="H10" s="25">
        <f t="shared" ref="H10:H32" si="0">G10-F10</f>
        <v>0</v>
      </c>
      <c r="I10" s="25">
        <v>1675862300</v>
      </c>
      <c r="J10" s="25">
        <f t="shared" ref="J10:J32" si="1">G10-I10</f>
        <v>1373948600</v>
      </c>
      <c r="K10" s="25">
        <v>1670567431.78</v>
      </c>
      <c r="L10" s="25">
        <f t="shared" ref="L10:L32" si="2">I10+E10-K10</f>
        <v>5294868.2200000286</v>
      </c>
      <c r="M10" s="25">
        <f t="shared" ref="M10:M32" si="3">B10+C10-D10+E10+I10-K10</f>
        <v>5294868.2200000286</v>
      </c>
    </row>
    <row r="11" spans="1:13" s="26" customFormat="1" ht="63" x14ac:dyDescent="0.25">
      <c r="A11" s="24" t="s">
        <v>6</v>
      </c>
      <c r="B11" s="25">
        <v>91948458</v>
      </c>
      <c r="C11" s="25"/>
      <c r="D11" s="25">
        <v>91948458</v>
      </c>
      <c r="E11" s="25"/>
      <c r="F11" s="25">
        <v>41675300</v>
      </c>
      <c r="G11" s="25">
        <v>131813700</v>
      </c>
      <c r="H11" s="25">
        <f t="shared" si="0"/>
        <v>90138400</v>
      </c>
      <c r="I11" s="25">
        <v>1624104</v>
      </c>
      <c r="J11" s="25">
        <f t="shared" si="1"/>
        <v>130189596</v>
      </c>
      <c r="K11" s="25">
        <v>0</v>
      </c>
      <c r="L11" s="25">
        <f t="shared" ref="L11" si="4">I11+E11-K11</f>
        <v>1624104</v>
      </c>
      <c r="M11" s="25">
        <f t="shared" ref="M11" si="5">B11+C11-D11+E11+I11-K11</f>
        <v>1624104</v>
      </c>
    </row>
    <row r="12" spans="1:13" s="26" customFormat="1" ht="70.5" customHeight="1" x14ac:dyDescent="0.25">
      <c r="A12" s="24" t="s">
        <v>31</v>
      </c>
      <c r="B12" s="25">
        <v>227205.56</v>
      </c>
      <c r="C12" s="25"/>
      <c r="D12" s="25">
        <v>227205.56</v>
      </c>
      <c r="E12" s="25"/>
      <c r="F12" s="25">
        <v>14983300</v>
      </c>
      <c r="G12" s="25">
        <v>14983300</v>
      </c>
      <c r="H12" s="25">
        <f t="shared" si="0"/>
        <v>0</v>
      </c>
      <c r="I12" s="25">
        <v>5776400</v>
      </c>
      <c r="J12" s="25">
        <f t="shared" si="1"/>
        <v>9206900</v>
      </c>
      <c r="K12" s="25">
        <v>5776400</v>
      </c>
      <c r="L12" s="25">
        <f t="shared" si="2"/>
        <v>0</v>
      </c>
      <c r="M12" s="25">
        <f t="shared" si="3"/>
        <v>0</v>
      </c>
    </row>
    <row r="13" spans="1:13" s="26" customFormat="1" ht="31.5" x14ac:dyDescent="0.25">
      <c r="A13" s="24" t="s">
        <v>41</v>
      </c>
      <c r="B13" s="25">
        <v>783870.26</v>
      </c>
      <c r="C13" s="25"/>
      <c r="D13" s="25">
        <v>783870.26</v>
      </c>
      <c r="E13" s="25"/>
      <c r="F13" s="25"/>
      <c r="G13" s="25"/>
      <c r="H13" s="25"/>
      <c r="I13" s="25"/>
      <c r="J13" s="25"/>
      <c r="K13" s="25"/>
      <c r="L13" s="25"/>
      <c r="M13" s="25"/>
    </row>
    <row r="14" spans="1:13" s="26" customFormat="1" ht="31.5" x14ac:dyDescent="0.25">
      <c r="A14" s="24" t="s">
        <v>57</v>
      </c>
      <c r="B14" s="25"/>
      <c r="C14" s="25"/>
      <c r="D14" s="25"/>
      <c r="E14" s="25"/>
      <c r="F14" s="25">
        <v>38477000</v>
      </c>
      <c r="G14" s="25">
        <v>38477000</v>
      </c>
      <c r="H14" s="25">
        <f t="shared" si="0"/>
        <v>0</v>
      </c>
      <c r="I14" s="25">
        <v>17350000</v>
      </c>
      <c r="J14" s="25">
        <f t="shared" si="1"/>
        <v>21127000</v>
      </c>
      <c r="K14" s="25">
        <v>16879344.289999999</v>
      </c>
      <c r="L14" s="25">
        <f t="shared" si="2"/>
        <v>470655.71000000089</v>
      </c>
      <c r="M14" s="25">
        <f t="shared" si="3"/>
        <v>470655.71000000089</v>
      </c>
    </row>
    <row r="15" spans="1:13" s="26" customFormat="1" ht="47.25" customHeight="1" x14ac:dyDescent="0.25">
      <c r="A15" s="24" t="s">
        <v>42</v>
      </c>
      <c r="B15" s="25">
        <v>178341.8</v>
      </c>
      <c r="C15" s="25"/>
      <c r="D15" s="25">
        <v>178341.8</v>
      </c>
      <c r="E15" s="25"/>
      <c r="F15" s="25">
        <v>10264700</v>
      </c>
      <c r="G15" s="25">
        <f>7878000+2386700</f>
        <v>10264700</v>
      </c>
      <c r="H15" s="25">
        <f t="shared" si="0"/>
        <v>0</v>
      </c>
      <c r="I15" s="25">
        <f>3570609.05+980000</f>
        <v>4550609.05</v>
      </c>
      <c r="J15" s="25">
        <f t="shared" si="1"/>
        <v>5714090.9500000002</v>
      </c>
      <c r="K15" s="25">
        <f>3570609.05+979672.21</f>
        <v>4550281.26</v>
      </c>
      <c r="L15" s="25">
        <f t="shared" si="2"/>
        <v>327.79000000003725</v>
      </c>
      <c r="M15" s="25">
        <f t="shared" si="3"/>
        <v>327.79000000003725</v>
      </c>
    </row>
    <row r="16" spans="1:13" s="26" customFormat="1" ht="102.75" customHeight="1" x14ac:dyDescent="0.25">
      <c r="A16" s="24" t="s">
        <v>7</v>
      </c>
      <c r="B16" s="25">
        <v>34915.18</v>
      </c>
      <c r="C16" s="25"/>
      <c r="D16" s="25">
        <v>34915.18</v>
      </c>
      <c r="E16" s="25"/>
      <c r="F16" s="25">
        <v>22742800</v>
      </c>
      <c r="G16" s="25">
        <v>22742800</v>
      </c>
      <c r="H16" s="25">
        <f t="shared" si="0"/>
        <v>0</v>
      </c>
      <c r="I16" s="25">
        <v>10160000</v>
      </c>
      <c r="J16" s="25">
        <f t="shared" si="1"/>
        <v>12582800</v>
      </c>
      <c r="K16" s="25">
        <v>8311845.1200000001</v>
      </c>
      <c r="L16" s="25">
        <f t="shared" si="2"/>
        <v>1848154.88</v>
      </c>
      <c r="M16" s="25">
        <f t="shared" si="3"/>
        <v>1848154.88</v>
      </c>
    </row>
    <row r="17" spans="1:13" s="26" customFormat="1" ht="167.25" customHeight="1" x14ac:dyDescent="0.25">
      <c r="A17" s="24" t="s">
        <v>43</v>
      </c>
      <c r="B17" s="25">
        <v>53657.62</v>
      </c>
      <c r="C17" s="25"/>
      <c r="D17" s="25">
        <v>53657.62</v>
      </c>
      <c r="E17" s="25"/>
      <c r="F17" s="25">
        <v>4932400</v>
      </c>
      <c r="G17" s="25">
        <v>4932400</v>
      </c>
      <c r="H17" s="25">
        <f t="shared" si="0"/>
        <v>0</v>
      </c>
      <c r="I17" s="25">
        <v>2568047</v>
      </c>
      <c r="J17" s="25">
        <f t="shared" si="1"/>
        <v>2364353</v>
      </c>
      <c r="K17" s="25">
        <v>2467172.63</v>
      </c>
      <c r="L17" s="25">
        <f t="shared" si="2"/>
        <v>100874.37000000011</v>
      </c>
      <c r="M17" s="25">
        <f t="shared" si="3"/>
        <v>100874.37000000011</v>
      </c>
    </row>
    <row r="18" spans="1:13" s="26" customFormat="1" ht="84.75" customHeight="1" x14ac:dyDescent="0.25">
      <c r="A18" s="24" t="s">
        <v>4</v>
      </c>
      <c r="B18" s="25">
        <v>944101.07</v>
      </c>
      <c r="C18" s="25"/>
      <c r="D18" s="25">
        <v>944101.07</v>
      </c>
      <c r="E18" s="25"/>
      <c r="F18" s="25">
        <v>92036000</v>
      </c>
      <c r="G18" s="25">
        <v>92036000</v>
      </c>
      <c r="H18" s="25">
        <f t="shared" si="0"/>
        <v>0</v>
      </c>
      <c r="I18" s="25">
        <v>49297700</v>
      </c>
      <c r="J18" s="25">
        <f t="shared" si="1"/>
        <v>42738300</v>
      </c>
      <c r="K18" s="25">
        <v>41663132.039999999</v>
      </c>
      <c r="L18" s="25">
        <f t="shared" si="2"/>
        <v>7634567.9600000009</v>
      </c>
      <c r="M18" s="25">
        <f t="shared" si="3"/>
        <v>7634567.9600000009</v>
      </c>
    </row>
    <row r="19" spans="1:13" s="26" customFormat="1" ht="78.75" x14ac:dyDescent="0.25">
      <c r="A19" s="24" t="s">
        <v>28</v>
      </c>
      <c r="B19" s="25"/>
      <c r="C19" s="25"/>
      <c r="D19" s="25"/>
      <c r="E19" s="25"/>
      <c r="F19" s="25">
        <v>689200</v>
      </c>
      <c r="G19" s="25">
        <v>689200</v>
      </c>
      <c r="H19" s="25">
        <f t="shared" si="0"/>
        <v>0</v>
      </c>
      <c r="I19" s="25">
        <v>420000</v>
      </c>
      <c r="J19" s="25">
        <f t="shared" si="1"/>
        <v>269200</v>
      </c>
      <c r="K19" s="25">
        <v>45390</v>
      </c>
      <c r="L19" s="25">
        <f t="shared" si="2"/>
        <v>374610</v>
      </c>
      <c r="M19" s="25">
        <f t="shared" si="3"/>
        <v>374610</v>
      </c>
    </row>
    <row r="20" spans="1:13" s="26" customFormat="1" ht="32.25" customHeight="1" x14ac:dyDescent="0.25">
      <c r="A20" s="24" t="s">
        <v>8</v>
      </c>
      <c r="B20" s="25"/>
      <c r="C20" s="25"/>
      <c r="D20" s="25"/>
      <c r="E20" s="25"/>
      <c r="F20" s="25">
        <v>31644500</v>
      </c>
      <c r="G20" s="25">
        <v>31644500</v>
      </c>
      <c r="H20" s="25">
        <f t="shared" si="0"/>
        <v>0</v>
      </c>
      <c r="I20" s="25">
        <v>0</v>
      </c>
      <c r="J20" s="25">
        <f t="shared" si="1"/>
        <v>31644500</v>
      </c>
      <c r="K20" s="25"/>
      <c r="L20" s="25">
        <f t="shared" si="2"/>
        <v>0</v>
      </c>
      <c r="M20" s="25">
        <f t="shared" si="3"/>
        <v>0</v>
      </c>
    </row>
    <row r="21" spans="1:13" s="26" customFormat="1" ht="63" x14ac:dyDescent="0.25">
      <c r="A21" s="24" t="s">
        <v>5</v>
      </c>
      <c r="B21" s="25">
        <v>20820.59</v>
      </c>
      <c r="C21" s="25"/>
      <c r="D21" s="25">
        <v>20820.59</v>
      </c>
      <c r="E21" s="25"/>
      <c r="F21" s="25">
        <v>3668600</v>
      </c>
      <c r="G21" s="25">
        <v>3668600</v>
      </c>
      <c r="H21" s="25">
        <f t="shared" si="0"/>
        <v>0</v>
      </c>
      <c r="I21" s="25">
        <v>1613500</v>
      </c>
      <c r="J21" s="25">
        <f t="shared" si="1"/>
        <v>2055100</v>
      </c>
      <c r="K21" s="25">
        <v>1409068.92</v>
      </c>
      <c r="L21" s="25">
        <f t="shared" si="2"/>
        <v>204431.08000000007</v>
      </c>
      <c r="M21" s="25">
        <f t="shared" si="3"/>
        <v>204431.08000000007</v>
      </c>
    </row>
    <row r="22" spans="1:13" s="26" customFormat="1" ht="36" customHeight="1" x14ac:dyDescent="0.25">
      <c r="A22" s="24" t="s">
        <v>58</v>
      </c>
      <c r="B22" s="25"/>
      <c r="C22" s="25"/>
      <c r="D22" s="25"/>
      <c r="E22" s="25"/>
      <c r="F22" s="25">
        <v>33300</v>
      </c>
      <c r="G22" s="25">
        <v>33300</v>
      </c>
      <c r="H22" s="25">
        <f t="shared" si="0"/>
        <v>0</v>
      </c>
      <c r="I22" s="25">
        <v>30400</v>
      </c>
      <c r="J22" s="25">
        <f t="shared" si="1"/>
        <v>2900</v>
      </c>
      <c r="K22" s="25">
        <v>30400</v>
      </c>
      <c r="L22" s="25">
        <f t="shared" si="2"/>
        <v>0</v>
      </c>
      <c r="M22" s="25">
        <f t="shared" si="3"/>
        <v>0</v>
      </c>
    </row>
    <row r="23" spans="1:13" s="26" customFormat="1" ht="16.5" customHeight="1" x14ac:dyDescent="0.25">
      <c r="A23" s="24" t="s">
        <v>59</v>
      </c>
      <c r="B23" s="25"/>
      <c r="C23" s="25"/>
      <c r="D23" s="25"/>
      <c r="E23" s="25"/>
      <c r="F23" s="25">
        <v>23786300</v>
      </c>
      <c r="G23" s="25">
        <v>23786300</v>
      </c>
      <c r="H23" s="25">
        <f t="shared" si="0"/>
        <v>0</v>
      </c>
      <c r="I23" s="25">
        <v>18385130.800000001</v>
      </c>
      <c r="J23" s="25">
        <f t="shared" si="1"/>
        <v>5401169.1999999993</v>
      </c>
      <c r="K23" s="25">
        <v>17646455.800000001</v>
      </c>
      <c r="L23" s="25">
        <f t="shared" si="2"/>
        <v>738675</v>
      </c>
      <c r="M23" s="25">
        <f t="shared" si="3"/>
        <v>738675</v>
      </c>
    </row>
    <row r="24" spans="1:13" s="26" customFormat="1" ht="31.5" x14ac:dyDescent="0.25">
      <c r="A24" s="24" t="s">
        <v>60</v>
      </c>
      <c r="B24" s="25"/>
      <c r="C24" s="25"/>
      <c r="D24" s="25"/>
      <c r="E24" s="25"/>
      <c r="F24" s="25">
        <v>10372000</v>
      </c>
      <c r="G24" s="25">
        <v>10372000</v>
      </c>
      <c r="H24" s="25">
        <f t="shared" si="0"/>
        <v>0</v>
      </c>
      <c r="I24" s="25">
        <v>0</v>
      </c>
      <c r="J24" s="25">
        <f t="shared" si="1"/>
        <v>10372000</v>
      </c>
      <c r="K24" s="25">
        <v>0</v>
      </c>
      <c r="L24" s="25">
        <f t="shared" si="2"/>
        <v>0</v>
      </c>
      <c r="M24" s="25">
        <f t="shared" si="3"/>
        <v>0</v>
      </c>
    </row>
    <row r="25" spans="1:13" s="26" customFormat="1" ht="137.25" customHeight="1" x14ac:dyDescent="0.25">
      <c r="A25" s="24" t="s">
        <v>9</v>
      </c>
      <c r="B25" s="25"/>
      <c r="C25" s="25"/>
      <c r="D25" s="25"/>
      <c r="E25" s="25"/>
      <c r="F25" s="25">
        <v>22700</v>
      </c>
      <c r="G25" s="25">
        <v>22700</v>
      </c>
      <c r="H25" s="25">
        <f t="shared" si="0"/>
        <v>0</v>
      </c>
      <c r="I25" s="25">
        <v>0</v>
      </c>
      <c r="J25" s="25">
        <f t="shared" si="1"/>
        <v>22700</v>
      </c>
      <c r="K25" s="25">
        <v>0</v>
      </c>
      <c r="L25" s="25">
        <f t="shared" si="2"/>
        <v>0</v>
      </c>
      <c r="M25" s="25">
        <f t="shared" si="3"/>
        <v>0</v>
      </c>
    </row>
    <row r="26" spans="1:13" s="26" customFormat="1" ht="64.5" customHeight="1" x14ac:dyDescent="0.25">
      <c r="A26" s="24" t="s">
        <v>10</v>
      </c>
      <c r="B26" s="25"/>
      <c r="C26" s="25"/>
      <c r="D26" s="25"/>
      <c r="E26" s="25"/>
      <c r="F26" s="25">
        <v>7566800</v>
      </c>
      <c r="G26" s="25">
        <v>7566800</v>
      </c>
      <c r="H26" s="25">
        <f t="shared" si="0"/>
        <v>0</v>
      </c>
      <c r="I26" s="25">
        <v>7566800</v>
      </c>
      <c r="J26" s="25">
        <f t="shared" si="1"/>
        <v>0</v>
      </c>
      <c r="K26" s="25">
        <v>2775865.57</v>
      </c>
      <c r="L26" s="25">
        <f t="shared" si="2"/>
        <v>4790934.43</v>
      </c>
      <c r="M26" s="25">
        <f t="shared" si="3"/>
        <v>4790934.43</v>
      </c>
    </row>
    <row r="27" spans="1:13" s="26" customFormat="1" ht="47.25" x14ac:dyDescent="0.25">
      <c r="A27" s="24" t="s">
        <v>44</v>
      </c>
      <c r="B27" s="25"/>
      <c r="C27" s="25"/>
      <c r="D27" s="25"/>
      <c r="E27" s="25"/>
      <c r="F27" s="25">
        <v>1916800</v>
      </c>
      <c r="G27" s="25">
        <v>1916800</v>
      </c>
      <c r="H27" s="25">
        <f t="shared" si="0"/>
        <v>0</v>
      </c>
      <c r="I27" s="25">
        <v>1916800</v>
      </c>
      <c r="J27" s="25">
        <f>G27-I27</f>
        <v>0</v>
      </c>
      <c r="K27" s="25">
        <v>1916800</v>
      </c>
      <c r="L27" s="25">
        <f t="shared" si="2"/>
        <v>0</v>
      </c>
      <c r="M27" s="25">
        <f t="shared" si="3"/>
        <v>0</v>
      </c>
    </row>
    <row r="28" spans="1:13" s="26" customFormat="1" ht="63" x14ac:dyDescent="0.25">
      <c r="A28" s="24" t="s">
        <v>11</v>
      </c>
      <c r="B28" s="25"/>
      <c r="C28" s="25"/>
      <c r="D28" s="25"/>
      <c r="E28" s="25"/>
      <c r="F28" s="25">
        <v>221000</v>
      </c>
      <c r="G28" s="25">
        <v>221000</v>
      </c>
      <c r="H28" s="25">
        <f t="shared" si="0"/>
        <v>0</v>
      </c>
      <c r="I28" s="25">
        <v>0</v>
      </c>
      <c r="J28" s="25">
        <f t="shared" si="1"/>
        <v>221000</v>
      </c>
      <c r="K28" s="25">
        <v>0</v>
      </c>
      <c r="L28" s="25">
        <f t="shared" si="2"/>
        <v>0</v>
      </c>
      <c r="M28" s="25">
        <f t="shared" si="3"/>
        <v>0</v>
      </c>
    </row>
    <row r="29" spans="1:13" s="26" customFormat="1" ht="31.5" x14ac:dyDescent="0.25">
      <c r="A29" s="24" t="s">
        <v>45</v>
      </c>
      <c r="B29" s="25"/>
      <c r="C29" s="25"/>
      <c r="D29" s="25"/>
      <c r="E29" s="25"/>
      <c r="F29" s="25">
        <v>1946100</v>
      </c>
      <c r="G29" s="25">
        <v>1946100</v>
      </c>
      <c r="H29" s="25">
        <f t="shared" si="0"/>
        <v>0</v>
      </c>
      <c r="I29" s="25">
        <v>0</v>
      </c>
      <c r="J29" s="25">
        <f t="shared" si="1"/>
        <v>1946100</v>
      </c>
      <c r="K29" s="25">
        <v>0</v>
      </c>
      <c r="L29" s="25">
        <f t="shared" si="2"/>
        <v>0</v>
      </c>
      <c r="M29" s="25">
        <f t="shared" si="3"/>
        <v>0</v>
      </c>
    </row>
    <row r="30" spans="1:13" s="26" customFormat="1" ht="63" x14ac:dyDescent="0.25">
      <c r="A30" s="24" t="s">
        <v>24</v>
      </c>
      <c r="B30" s="25"/>
      <c r="C30" s="25"/>
      <c r="D30" s="25"/>
      <c r="E30" s="25"/>
      <c r="F30" s="25">
        <v>18900000</v>
      </c>
      <c r="G30" s="25">
        <v>18900000</v>
      </c>
      <c r="H30" s="25">
        <f t="shared" si="0"/>
        <v>0</v>
      </c>
      <c r="I30" s="25">
        <v>0</v>
      </c>
      <c r="J30" s="25">
        <f t="shared" si="1"/>
        <v>18900000</v>
      </c>
      <c r="K30" s="25">
        <v>0</v>
      </c>
      <c r="L30" s="25">
        <f t="shared" si="2"/>
        <v>0</v>
      </c>
      <c r="M30" s="25">
        <f t="shared" si="3"/>
        <v>0</v>
      </c>
    </row>
    <row r="31" spans="1:13" s="26" customFormat="1" ht="78.75" x14ac:dyDescent="0.25">
      <c r="A31" s="24" t="s">
        <v>25</v>
      </c>
      <c r="B31" s="25"/>
      <c r="C31" s="25"/>
      <c r="D31" s="25"/>
      <c r="E31" s="25"/>
      <c r="F31" s="25">
        <v>8101000</v>
      </c>
      <c r="G31" s="25">
        <v>8101000</v>
      </c>
      <c r="H31" s="25">
        <f t="shared" si="0"/>
        <v>0</v>
      </c>
      <c r="I31" s="25">
        <v>0</v>
      </c>
      <c r="J31" s="25">
        <f t="shared" si="1"/>
        <v>8101000</v>
      </c>
      <c r="K31" s="25">
        <v>0</v>
      </c>
      <c r="L31" s="25">
        <f t="shared" si="2"/>
        <v>0</v>
      </c>
      <c r="M31" s="25">
        <f t="shared" si="3"/>
        <v>0</v>
      </c>
    </row>
    <row r="32" spans="1:13" s="26" customFormat="1" ht="63" x14ac:dyDescent="0.25">
      <c r="A32" s="24" t="s">
        <v>12</v>
      </c>
      <c r="B32" s="25"/>
      <c r="C32" s="25"/>
      <c r="D32" s="25"/>
      <c r="E32" s="25"/>
      <c r="F32" s="25">
        <v>12900</v>
      </c>
      <c r="G32" s="25">
        <v>12900</v>
      </c>
      <c r="H32" s="25">
        <f t="shared" si="0"/>
        <v>0</v>
      </c>
      <c r="I32" s="25">
        <v>0</v>
      </c>
      <c r="J32" s="25">
        <f t="shared" si="1"/>
        <v>12900</v>
      </c>
      <c r="K32" s="25">
        <v>0</v>
      </c>
      <c r="L32" s="25">
        <f t="shared" si="2"/>
        <v>0</v>
      </c>
      <c r="M32" s="25">
        <f t="shared" si="3"/>
        <v>0</v>
      </c>
    </row>
    <row r="33" spans="1:13" s="29" customFormat="1" x14ac:dyDescent="0.25">
      <c r="A33" s="27" t="s">
        <v>13</v>
      </c>
      <c r="B33" s="28">
        <f t="shared" ref="B33:K33" si="6">SUM(B8:B32)</f>
        <v>202367244.28</v>
      </c>
      <c r="C33" s="28">
        <f t="shared" si="6"/>
        <v>0</v>
      </c>
      <c r="D33" s="28">
        <f t="shared" si="6"/>
        <v>202367244.28</v>
      </c>
      <c r="E33" s="28">
        <f t="shared" si="6"/>
        <v>0</v>
      </c>
      <c r="F33" s="28">
        <f t="shared" si="6"/>
        <v>3569141200</v>
      </c>
      <c r="G33" s="28">
        <f t="shared" si="6"/>
        <v>3659279600</v>
      </c>
      <c r="H33" s="28">
        <f t="shared" si="6"/>
        <v>90138400</v>
      </c>
      <c r="I33" s="28">
        <f t="shared" si="6"/>
        <v>1890364690.8499999</v>
      </c>
      <c r="J33" s="28">
        <f t="shared" si="6"/>
        <v>1768914909.1500001</v>
      </c>
      <c r="K33" s="28">
        <f t="shared" si="6"/>
        <v>1852155886.7399998</v>
      </c>
      <c r="L33" s="28">
        <f t="shared" ref="L33" si="7">I33+E33-K33</f>
        <v>38208804.110000134</v>
      </c>
      <c r="M33" s="28">
        <f t="shared" ref="M33" si="8">B33+C33-D33+E33+I33-K33</f>
        <v>38208804.110000134</v>
      </c>
    </row>
    <row r="34" spans="1:13" s="26" customFormat="1" x14ac:dyDescent="0.25">
      <c r="A34" s="44" t="s">
        <v>17</v>
      </c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46"/>
    </row>
    <row r="35" spans="1:13" s="26" customFormat="1" ht="31.5" x14ac:dyDescent="0.25">
      <c r="A35" s="24" t="s">
        <v>46</v>
      </c>
      <c r="B35" s="25"/>
      <c r="C35" s="25"/>
      <c r="D35" s="25"/>
      <c r="E35" s="25">
        <f>550804.8+861515.2</f>
        <v>1412320</v>
      </c>
      <c r="F35" s="25">
        <v>1315884000</v>
      </c>
      <c r="G35" s="25">
        <v>541474500</v>
      </c>
      <c r="H35" s="30">
        <f t="shared" ref="H35:H63" si="9">G35-F35</f>
        <v>-774409500</v>
      </c>
      <c r="I35" s="30">
        <v>14130143.76</v>
      </c>
      <c r="J35" s="25">
        <f t="shared" ref="J35:J63" si="10">G35-I35</f>
        <v>527344356.24000001</v>
      </c>
      <c r="K35" s="31">
        <v>14130143.76</v>
      </c>
      <c r="L35" s="25">
        <f t="shared" ref="L35" si="11">I35+E35-K35</f>
        <v>1412320</v>
      </c>
      <c r="M35" s="25">
        <f t="shared" ref="M35" si="12">B35+C35-D35+E35+I35-K35</f>
        <v>1412320</v>
      </c>
    </row>
    <row r="36" spans="1:13" s="32" customFormat="1" ht="126" x14ac:dyDescent="0.25">
      <c r="A36" s="24" t="s">
        <v>14</v>
      </c>
      <c r="B36" s="25"/>
      <c r="C36" s="25"/>
      <c r="D36" s="25"/>
      <c r="E36" s="25"/>
      <c r="F36" s="25">
        <v>40080000</v>
      </c>
      <c r="G36" s="25">
        <v>40080000</v>
      </c>
      <c r="H36" s="30">
        <f t="shared" si="9"/>
        <v>0</v>
      </c>
      <c r="I36" s="30">
        <v>20512000</v>
      </c>
      <c r="J36" s="25">
        <f t="shared" si="10"/>
        <v>19568000</v>
      </c>
      <c r="K36" s="30">
        <v>20512000</v>
      </c>
      <c r="L36" s="25">
        <f t="shared" ref="L36:L58" si="13">I36+E36-K36</f>
        <v>0</v>
      </c>
      <c r="M36" s="25">
        <f t="shared" ref="M36:M58" si="14">B36+C36-D36+E36+I36-K36</f>
        <v>0</v>
      </c>
    </row>
    <row r="37" spans="1:13" s="32" customFormat="1" ht="78.75" x14ac:dyDescent="0.25">
      <c r="A37" s="24" t="s">
        <v>61</v>
      </c>
      <c r="B37" s="25"/>
      <c r="C37" s="25"/>
      <c r="D37" s="25"/>
      <c r="E37" s="25"/>
      <c r="F37" s="25">
        <v>193020200</v>
      </c>
      <c r="G37" s="25">
        <v>0</v>
      </c>
      <c r="H37" s="30">
        <f t="shared" si="9"/>
        <v>-193020200</v>
      </c>
      <c r="I37" s="30">
        <v>0</v>
      </c>
      <c r="J37" s="25">
        <f t="shared" si="10"/>
        <v>0</v>
      </c>
      <c r="K37" s="31"/>
      <c r="L37" s="25">
        <f t="shared" si="13"/>
        <v>0</v>
      </c>
      <c r="M37" s="25">
        <f t="shared" si="14"/>
        <v>0</v>
      </c>
    </row>
    <row r="38" spans="1:13" s="32" customFormat="1" ht="52.5" customHeight="1" x14ac:dyDescent="0.25">
      <c r="A38" s="24" t="s">
        <v>62</v>
      </c>
      <c r="B38" s="25"/>
      <c r="C38" s="25"/>
      <c r="D38" s="25"/>
      <c r="E38" s="25"/>
      <c r="F38" s="25">
        <v>263612700</v>
      </c>
      <c r="G38" s="25">
        <v>263612700</v>
      </c>
      <c r="H38" s="30">
        <f t="shared" si="9"/>
        <v>0</v>
      </c>
      <c r="I38" s="30">
        <v>0</v>
      </c>
      <c r="J38" s="25">
        <f t="shared" si="10"/>
        <v>263612700</v>
      </c>
      <c r="K38" s="31"/>
      <c r="L38" s="25">
        <f t="shared" si="13"/>
        <v>0</v>
      </c>
      <c r="M38" s="25">
        <f t="shared" si="14"/>
        <v>0</v>
      </c>
    </row>
    <row r="39" spans="1:13" s="32" customFormat="1" ht="31.5" x14ac:dyDescent="0.25">
      <c r="A39" s="24" t="s">
        <v>47</v>
      </c>
      <c r="B39" s="25"/>
      <c r="C39" s="25"/>
      <c r="D39" s="25"/>
      <c r="E39" s="25"/>
      <c r="F39" s="25">
        <v>132500000</v>
      </c>
      <c r="G39" s="25">
        <v>132500000</v>
      </c>
      <c r="H39" s="30">
        <f t="shared" si="9"/>
        <v>0</v>
      </c>
      <c r="I39" s="30">
        <v>0</v>
      </c>
      <c r="J39" s="25">
        <f t="shared" si="10"/>
        <v>132500000</v>
      </c>
      <c r="K39" s="31"/>
      <c r="L39" s="25">
        <f t="shared" si="13"/>
        <v>0</v>
      </c>
      <c r="M39" s="25">
        <f t="shared" si="14"/>
        <v>0</v>
      </c>
    </row>
    <row r="40" spans="1:13" s="32" customFormat="1" ht="94.5" x14ac:dyDescent="0.25">
      <c r="A40" s="24" t="s">
        <v>29</v>
      </c>
      <c r="B40" s="25"/>
      <c r="C40" s="25"/>
      <c r="D40" s="25"/>
      <c r="E40" s="25"/>
      <c r="F40" s="25">
        <v>23128500</v>
      </c>
      <c r="G40" s="25">
        <v>23128500</v>
      </c>
      <c r="H40" s="30">
        <f t="shared" si="9"/>
        <v>0</v>
      </c>
      <c r="I40" s="30">
        <v>0</v>
      </c>
      <c r="J40" s="25">
        <f t="shared" si="10"/>
        <v>23128500</v>
      </c>
      <c r="K40" s="31"/>
      <c r="L40" s="25">
        <f t="shared" si="13"/>
        <v>0</v>
      </c>
      <c r="M40" s="25">
        <f t="shared" si="14"/>
        <v>0</v>
      </c>
    </row>
    <row r="41" spans="1:13" s="32" customFormat="1" ht="47.25" x14ac:dyDescent="0.25">
      <c r="A41" s="24" t="s">
        <v>48</v>
      </c>
      <c r="B41" s="25"/>
      <c r="C41" s="25"/>
      <c r="D41" s="25"/>
      <c r="E41" s="25"/>
      <c r="F41" s="25">
        <v>651100</v>
      </c>
      <c r="G41" s="25">
        <v>651100</v>
      </c>
      <c r="H41" s="30">
        <f t="shared" si="9"/>
        <v>0</v>
      </c>
      <c r="I41" s="30">
        <v>527150</v>
      </c>
      <c r="J41" s="25">
        <f t="shared" si="10"/>
        <v>123950</v>
      </c>
      <c r="K41" s="31">
        <v>527150</v>
      </c>
      <c r="L41" s="25">
        <f t="shared" si="13"/>
        <v>0</v>
      </c>
      <c r="M41" s="25">
        <f t="shared" si="14"/>
        <v>0</v>
      </c>
    </row>
    <row r="42" spans="1:13" s="32" customFormat="1" ht="31.5" x14ac:dyDescent="0.25">
      <c r="A42" s="24" t="s">
        <v>49</v>
      </c>
      <c r="B42" s="25"/>
      <c r="C42" s="25"/>
      <c r="D42" s="25"/>
      <c r="E42" s="25"/>
      <c r="F42" s="25">
        <v>418892100</v>
      </c>
      <c r="G42" s="25">
        <v>418892100</v>
      </c>
      <c r="H42" s="30">
        <f t="shared" si="9"/>
        <v>0</v>
      </c>
      <c r="I42" s="30">
        <v>0</v>
      </c>
      <c r="J42" s="25">
        <f t="shared" si="10"/>
        <v>418892100</v>
      </c>
      <c r="K42" s="31"/>
      <c r="L42" s="25">
        <f t="shared" si="13"/>
        <v>0</v>
      </c>
      <c r="M42" s="25">
        <f t="shared" si="14"/>
        <v>0</v>
      </c>
    </row>
    <row r="43" spans="1:13" s="32" customFormat="1" ht="31.5" x14ac:dyDescent="0.25">
      <c r="A43" s="24" t="s">
        <v>63</v>
      </c>
      <c r="B43" s="25"/>
      <c r="C43" s="25"/>
      <c r="D43" s="25"/>
      <c r="E43" s="25"/>
      <c r="F43" s="25">
        <v>34843300</v>
      </c>
      <c r="G43" s="25">
        <f>13588900+21254450.56</f>
        <v>34843350.560000002</v>
      </c>
      <c r="H43" s="30">
        <f t="shared" si="9"/>
        <v>50.560000002384186</v>
      </c>
      <c r="I43" s="30">
        <f>8186697.67+5234113.96</f>
        <v>13420811.629999999</v>
      </c>
      <c r="J43" s="25">
        <f t="shared" si="10"/>
        <v>21422538.930000003</v>
      </c>
      <c r="K43" s="31">
        <f>5234113.96+8186697.67</f>
        <v>13420811.629999999</v>
      </c>
      <c r="L43" s="25">
        <f t="shared" si="13"/>
        <v>0</v>
      </c>
      <c r="M43" s="25">
        <f t="shared" si="14"/>
        <v>0</v>
      </c>
    </row>
    <row r="44" spans="1:13" s="32" customFormat="1" ht="31.5" x14ac:dyDescent="0.25">
      <c r="A44" s="24" t="s">
        <v>50</v>
      </c>
      <c r="B44" s="25"/>
      <c r="C44" s="25"/>
      <c r="D44" s="25"/>
      <c r="E44" s="25"/>
      <c r="F44" s="25">
        <v>4532200</v>
      </c>
      <c r="G44" s="25">
        <v>4532200</v>
      </c>
      <c r="H44" s="30">
        <f t="shared" si="9"/>
        <v>0</v>
      </c>
      <c r="I44" s="30">
        <v>0</v>
      </c>
      <c r="J44" s="25">
        <f t="shared" si="10"/>
        <v>4532200</v>
      </c>
      <c r="K44" s="31"/>
      <c r="L44" s="25">
        <f t="shared" ref="L44:L57" si="15">I44+E44-K44</f>
        <v>0</v>
      </c>
      <c r="M44" s="25">
        <f t="shared" ref="M44:M57" si="16">B44+C44-D44+E44+I44-K44</f>
        <v>0</v>
      </c>
    </row>
    <row r="45" spans="1:13" s="32" customFormat="1" ht="78.75" x14ac:dyDescent="0.25">
      <c r="A45" s="24" t="s">
        <v>64</v>
      </c>
      <c r="B45" s="25"/>
      <c r="C45" s="25"/>
      <c r="D45" s="25"/>
      <c r="E45" s="25"/>
      <c r="F45" s="25">
        <v>1261700</v>
      </c>
      <c r="G45" s="25">
        <f>883191.51+378508.49</f>
        <v>1261700</v>
      </c>
      <c r="H45" s="30">
        <f t="shared" si="9"/>
        <v>0</v>
      </c>
      <c r="I45" s="30">
        <v>0</v>
      </c>
      <c r="J45" s="25">
        <f t="shared" si="10"/>
        <v>1261700</v>
      </c>
      <c r="K45" s="31"/>
      <c r="L45" s="25">
        <f t="shared" si="15"/>
        <v>0</v>
      </c>
      <c r="M45" s="25">
        <f t="shared" si="16"/>
        <v>0</v>
      </c>
    </row>
    <row r="46" spans="1:13" s="32" customFormat="1" ht="110.25" x14ac:dyDescent="0.25">
      <c r="A46" s="24" t="s">
        <v>26</v>
      </c>
      <c r="B46" s="25"/>
      <c r="C46" s="25"/>
      <c r="D46" s="25"/>
      <c r="E46" s="25"/>
      <c r="F46" s="25">
        <v>17064100</v>
      </c>
      <c r="G46" s="25">
        <v>17064100</v>
      </c>
      <c r="H46" s="30">
        <f t="shared" si="9"/>
        <v>0</v>
      </c>
      <c r="I46" s="30">
        <v>9371639.6999999993</v>
      </c>
      <c r="J46" s="25">
        <f t="shared" si="10"/>
        <v>7692460.3000000007</v>
      </c>
      <c r="K46" s="31">
        <v>9371639.6999999993</v>
      </c>
      <c r="L46" s="25">
        <f t="shared" si="15"/>
        <v>0</v>
      </c>
      <c r="M46" s="25">
        <f t="shared" si="16"/>
        <v>0</v>
      </c>
    </row>
    <row r="47" spans="1:13" s="32" customFormat="1" ht="47.25" x14ac:dyDescent="0.25">
      <c r="A47" s="24" t="s">
        <v>65</v>
      </c>
      <c r="B47" s="25"/>
      <c r="C47" s="25"/>
      <c r="D47" s="25"/>
      <c r="E47" s="25"/>
      <c r="F47" s="25">
        <v>1677700</v>
      </c>
      <c r="G47" s="25">
        <v>1677700</v>
      </c>
      <c r="H47" s="30">
        <f t="shared" si="9"/>
        <v>0</v>
      </c>
      <c r="I47" s="30">
        <v>0</v>
      </c>
      <c r="J47" s="25">
        <f t="shared" si="10"/>
        <v>1677700</v>
      </c>
      <c r="K47" s="31"/>
      <c r="L47" s="25">
        <f t="shared" si="15"/>
        <v>0</v>
      </c>
      <c r="M47" s="25">
        <f t="shared" si="16"/>
        <v>0</v>
      </c>
    </row>
    <row r="48" spans="1:13" s="32" customFormat="1" ht="78.75" x14ac:dyDescent="0.25">
      <c r="A48" s="24" t="s">
        <v>30</v>
      </c>
      <c r="B48" s="25"/>
      <c r="C48" s="25"/>
      <c r="D48" s="25"/>
      <c r="E48" s="25"/>
      <c r="F48" s="25">
        <v>558700</v>
      </c>
      <c r="G48" s="25">
        <f>167600+391100</f>
        <v>558700</v>
      </c>
      <c r="H48" s="30">
        <f t="shared" si="9"/>
        <v>0</v>
      </c>
      <c r="I48" s="30">
        <v>0</v>
      </c>
      <c r="J48" s="25">
        <f t="shared" si="10"/>
        <v>558700</v>
      </c>
      <c r="K48" s="31"/>
      <c r="L48" s="25">
        <f t="shared" si="15"/>
        <v>0</v>
      </c>
      <c r="M48" s="25">
        <f t="shared" si="16"/>
        <v>0</v>
      </c>
    </row>
    <row r="49" spans="1:13" s="32" customFormat="1" ht="47.25" x14ac:dyDescent="0.25">
      <c r="A49" s="24" t="s">
        <v>66</v>
      </c>
      <c r="B49" s="25"/>
      <c r="C49" s="25">
        <v>990763.46</v>
      </c>
      <c r="D49" s="25">
        <v>990763.46</v>
      </c>
      <c r="E49" s="25"/>
      <c r="F49" s="25">
        <v>133285700</v>
      </c>
      <c r="G49" s="25">
        <v>133285700</v>
      </c>
      <c r="H49" s="30">
        <f t="shared" si="9"/>
        <v>0</v>
      </c>
      <c r="I49" s="30">
        <v>2275369.9</v>
      </c>
      <c r="J49" s="25">
        <f t="shared" si="10"/>
        <v>131010330.09999999</v>
      </c>
      <c r="K49" s="31">
        <v>2275369.9</v>
      </c>
      <c r="L49" s="25">
        <f t="shared" si="15"/>
        <v>0</v>
      </c>
      <c r="M49" s="25">
        <f t="shared" si="16"/>
        <v>0</v>
      </c>
    </row>
    <row r="50" spans="1:13" s="32" customFormat="1" ht="63" x14ac:dyDescent="0.25">
      <c r="A50" s="24" t="s">
        <v>51</v>
      </c>
      <c r="B50" s="25"/>
      <c r="C50" s="25"/>
      <c r="D50" s="25"/>
      <c r="E50" s="25"/>
      <c r="F50" s="25">
        <v>222601200</v>
      </c>
      <c r="G50" s="25">
        <f>66780400+155820800</f>
        <v>222601200</v>
      </c>
      <c r="H50" s="30">
        <f t="shared" si="9"/>
        <v>0</v>
      </c>
      <c r="I50" s="30">
        <v>0</v>
      </c>
      <c r="J50" s="25">
        <f t="shared" si="10"/>
        <v>222601200</v>
      </c>
      <c r="K50" s="31"/>
      <c r="L50" s="25">
        <f t="shared" si="15"/>
        <v>0</v>
      </c>
      <c r="M50" s="25">
        <f t="shared" si="16"/>
        <v>0</v>
      </c>
    </row>
    <row r="51" spans="1:13" s="32" customFormat="1" ht="31.5" x14ac:dyDescent="0.25">
      <c r="A51" s="24" t="s">
        <v>52</v>
      </c>
      <c r="B51" s="25"/>
      <c r="C51" s="25"/>
      <c r="D51" s="25"/>
      <c r="E51" s="25"/>
      <c r="F51" s="25">
        <v>11790300</v>
      </c>
      <c r="G51" s="25">
        <f>458900+11331400</f>
        <v>11790300</v>
      </c>
      <c r="H51" s="30">
        <f t="shared" si="9"/>
        <v>0</v>
      </c>
      <c r="I51" s="30">
        <v>0</v>
      </c>
      <c r="J51" s="25">
        <f t="shared" si="10"/>
        <v>11790300</v>
      </c>
      <c r="K51" s="31"/>
      <c r="L51" s="25">
        <f t="shared" si="15"/>
        <v>0</v>
      </c>
      <c r="M51" s="25">
        <f t="shared" si="16"/>
        <v>0</v>
      </c>
    </row>
    <row r="52" spans="1:13" s="32" customFormat="1" ht="31.5" x14ac:dyDescent="0.25">
      <c r="A52" s="24" t="s">
        <v>15</v>
      </c>
      <c r="B52" s="25"/>
      <c r="C52" s="25"/>
      <c r="D52" s="25"/>
      <c r="E52" s="25"/>
      <c r="F52" s="25">
        <v>96400</v>
      </c>
      <c r="G52" s="25">
        <v>96400</v>
      </c>
      <c r="H52" s="30">
        <f t="shared" si="9"/>
        <v>0</v>
      </c>
      <c r="I52" s="30">
        <v>44800</v>
      </c>
      <c r="J52" s="25">
        <f t="shared" si="10"/>
        <v>51600</v>
      </c>
      <c r="K52" s="31">
        <v>44800</v>
      </c>
      <c r="L52" s="25">
        <f t="shared" si="15"/>
        <v>0</v>
      </c>
      <c r="M52" s="25">
        <f t="shared" si="16"/>
        <v>0</v>
      </c>
    </row>
    <row r="53" spans="1:13" s="32" customFormat="1" ht="63" x14ac:dyDescent="0.25">
      <c r="A53" s="24" t="s">
        <v>67</v>
      </c>
      <c r="B53" s="25">
        <v>0.02</v>
      </c>
      <c r="C53" s="25"/>
      <c r="D53" s="25">
        <v>0.02</v>
      </c>
      <c r="E53" s="25"/>
      <c r="F53" s="25">
        <v>102827300</v>
      </c>
      <c r="G53" s="25">
        <f>30848200+71979100</f>
        <v>102827300</v>
      </c>
      <c r="H53" s="30">
        <f t="shared" si="9"/>
        <v>0</v>
      </c>
      <c r="I53" s="30">
        <f>11550206.21+26950483.04</f>
        <v>38500689.25</v>
      </c>
      <c r="J53" s="25">
        <f t="shared" si="10"/>
        <v>64326610.75</v>
      </c>
      <c r="K53" s="31">
        <f>11550206.21+26950483.04</f>
        <v>38500689.25</v>
      </c>
      <c r="L53" s="25">
        <f t="shared" si="15"/>
        <v>0</v>
      </c>
      <c r="M53" s="25">
        <f t="shared" si="16"/>
        <v>0</v>
      </c>
    </row>
    <row r="54" spans="1:13" s="32" customFormat="1" ht="78.75" x14ac:dyDescent="0.25">
      <c r="A54" s="24" t="s">
        <v>68</v>
      </c>
      <c r="B54" s="25"/>
      <c r="C54" s="25"/>
      <c r="D54" s="25"/>
      <c r="E54" s="25"/>
      <c r="F54" s="25">
        <v>106700</v>
      </c>
      <c r="G54" s="25">
        <v>106700</v>
      </c>
      <c r="H54" s="30">
        <f t="shared" si="9"/>
        <v>0</v>
      </c>
      <c r="I54" s="30">
        <v>86400</v>
      </c>
      <c r="J54" s="25">
        <f t="shared" si="10"/>
        <v>20300</v>
      </c>
      <c r="K54" s="31">
        <v>86400</v>
      </c>
      <c r="L54" s="25">
        <f t="shared" si="15"/>
        <v>0</v>
      </c>
      <c r="M54" s="25">
        <f t="shared" si="16"/>
        <v>0</v>
      </c>
    </row>
    <row r="55" spans="1:13" s="32" customFormat="1" ht="63" x14ac:dyDescent="0.25">
      <c r="A55" s="24" t="s">
        <v>74</v>
      </c>
      <c r="B55" s="25"/>
      <c r="C55" s="25"/>
      <c r="D55" s="25"/>
      <c r="E55" s="25"/>
      <c r="F55" s="25"/>
      <c r="G55" s="25">
        <f>682302.05+1067192.95</f>
        <v>1749495</v>
      </c>
      <c r="H55" s="30">
        <f t="shared" si="9"/>
        <v>1749495</v>
      </c>
      <c r="I55" s="30">
        <v>0</v>
      </c>
      <c r="J55" s="25">
        <f t="shared" si="10"/>
        <v>1749495</v>
      </c>
      <c r="K55" s="31"/>
      <c r="L55" s="25">
        <f t="shared" ref="L55" si="17">I55+E55-K55</f>
        <v>0</v>
      </c>
      <c r="M55" s="25">
        <f t="shared" ref="M55" si="18">B55+C55-D55+E55+I55-K55</f>
        <v>0</v>
      </c>
    </row>
    <row r="56" spans="1:13" s="32" customFormat="1" ht="110.25" x14ac:dyDescent="0.25">
      <c r="A56" s="24" t="s">
        <v>75</v>
      </c>
      <c r="B56" s="25"/>
      <c r="C56" s="25"/>
      <c r="D56" s="25"/>
      <c r="E56" s="25"/>
      <c r="F56" s="25">
        <v>600300</v>
      </c>
      <c r="G56" s="25">
        <v>600300</v>
      </c>
      <c r="H56" s="30">
        <f t="shared" si="9"/>
        <v>0</v>
      </c>
      <c r="I56" s="30">
        <v>199392</v>
      </c>
      <c r="J56" s="25">
        <f t="shared" si="10"/>
        <v>400908</v>
      </c>
      <c r="K56" s="31">
        <v>199392</v>
      </c>
      <c r="L56" s="25">
        <f t="shared" si="15"/>
        <v>0</v>
      </c>
      <c r="M56" s="25">
        <f t="shared" si="16"/>
        <v>0</v>
      </c>
    </row>
    <row r="57" spans="1:13" s="32" customFormat="1" ht="31.5" x14ac:dyDescent="0.25">
      <c r="A57" s="24" t="s">
        <v>16</v>
      </c>
      <c r="B57" s="25"/>
      <c r="C57" s="25"/>
      <c r="D57" s="25"/>
      <c r="E57" s="25"/>
      <c r="F57" s="25">
        <v>32961600</v>
      </c>
      <c r="G57" s="25">
        <v>62961600</v>
      </c>
      <c r="H57" s="30">
        <f t="shared" si="9"/>
        <v>30000000</v>
      </c>
      <c r="I57" s="30">
        <v>0</v>
      </c>
      <c r="J57" s="25">
        <f t="shared" si="10"/>
        <v>62961600</v>
      </c>
      <c r="K57" s="31"/>
      <c r="L57" s="25">
        <f t="shared" si="15"/>
        <v>0</v>
      </c>
      <c r="M57" s="25">
        <f t="shared" si="16"/>
        <v>0</v>
      </c>
    </row>
    <row r="58" spans="1:13" s="32" customFormat="1" ht="31.5" x14ac:dyDescent="0.25">
      <c r="A58" s="24" t="s">
        <v>27</v>
      </c>
      <c r="B58" s="25"/>
      <c r="C58" s="25"/>
      <c r="D58" s="25"/>
      <c r="E58" s="25"/>
      <c r="F58" s="25">
        <v>33410500</v>
      </c>
      <c r="G58" s="25">
        <f>13030100+20380412.82</f>
        <v>33410512.82</v>
      </c>
      <c r="H58" s="30">
        <f t="shared" si="9"/>
        <v>12.820000000298023</v>
      </c>
      <c r="I58" s="30"/>
      <c r="J58" s="25">
        <f t="shared" si="10"/>
        <v>33410512.82</v>
      </c>
      <c r="K58" s="31"/>
      <c r="L58" s="25">
        <f t="shared" si="13"/>
        <v>0</v>
      </c>
      <c r="M58" s="25">
        <f t="shared" si="14"/>
        <v>0</v>
      </c>
    </row>
    <row r="59" spans="1:13" s="32" customFormat="1" ht="141.75" x14ac:dyDescent="0.25">
      <c r="A59" s="24" t="s">
        <v>78</v>
      </c>
      <c r="B59" s="25"/>
      <c r="C59" s="25"/>
      <c r="D59" s="25"/>
      <c r="E59" s="25"/>
      <c r="F59" s="25">
        <v>0</v>
      </c>
      <c r="G59" s="25">
        <v>346188600</v>
      </c>
      <c r="H59" s="30">
        <f t="shared" si="9"/>
        <v>346188600</v>
      </c>
      <c r="I59" s="30">
        <v>1153158.82</v>
      </c>
      <c r="J59" s="25">
        <f t="shared" si="10"/>
        <v>345035441.18000001</v>
      </c>
      <c r="K59" s="31">
        <v>1153158.82</v>
      </c>
      <c r="L59" s="25">
        <f t="shared" ref="L59:L63" si="19">I59+E59-K59</f>
        <v>0</v>
      </c>
      <c r="M59" s="25">
        <f t="shared" ref="M59:M63" si="20">B59+C59-D59+E59+I59-K59</f>
        <v>0</v>
      </c>
    </row>
    <row r="60" spans="1:13" s="32" customFormat="1" ht="78.75" x14ac:dyDescent="0.25">
      <c r="A60" s="24" t="s">
        <v>79</v>
      </c>
      <c r="B60" s="25"/>
      <c r="C60" s="25"/>
      <c r="D60" s="25"/>
      <c r="E60" s="25"/>
      <c r="F60" s="25">
        <v>0</v>
      </c>
      <c r="G60" s="25">
        <v>94628300</v>
      </c>
      <c r="H60" s="30">
        <f t="shared" si="9"/>
        <v>94628300</v>
      </c>
      <c r="I60" s="30">
        <v>0</v>
      </c>
      <c r="J60" s="25">
        <f t="shared" si="10"/>
        <v>94628300</v>
      </c>
      <c r="K60" s="31"/>
      <c r="L60" s="25">
        <f t="shared" si="19"/>
        <v>0</v>
      </c>
      <c r="M60" s="25">
        <f t="shared" si="20"/>
        <v>0</v>
      </c>
    </row>
    <row r="61" spans="1:13" s="32" customFormat="1" ht="31.5" x14ac:dyDescent="0.25">
      <c r="A61" s="24" t="s">
        <v>80</v>
      </c>
      <c r="B61" s="25"/>
      <c r="C61" s="25"/>
      <c r="D61" s="25"/>
      <c r="E61" s="25"/>
      <c r="F61" s="25">
        <v>0</v>
      </c>
      <c r="G61" s="25">
        <v>38102000</v>
      </c>
      <c r="H61" s="30">
        <f t="shared" si="9"/>
        <v>38102000</v>
      </c>
      <c r="I61" s="30">
        <v>0</v>
      </c>
      <c r="J61" s="25">
        <f t="shared" si="10"/>
        <v>38102000</v>
      </c>
      <c r="K61" s="31"/>
      <c r="L61" s="25">
        <f t="shared" si="19"/>
        <v>0</v>
      </c>
      <c r="M61" s="25">
        <f t="shared" si="20"/>
        <v>0</v>
      </c>
    </row>
    <row r="62" spans="1:13" s="32" customFormat="1" ht="78.75" x14ac:dyDescent="0.25">
      <c r="A62" s="24" t="s">
        <v>81</v>
      </c>
      <c r="B62" s="25"/>
      <c r="C62" s="25"/>
      <c r="D62" s="25"/>
      <c r="E62" s="25"/>
      <c r="F62" s="25">
        <v>0</v>
      </c>
      <c r="G62" s="25">
        <v>4200000</v>
      </c>
      <c r="H62" s="30">
        <f t="shared" si="9"/>
        <v>4200000</v>
      </c>
      <c r="I62" s="30">
        <v>0</v>
      </c>
      <c r="J62" s="25">
        <f t="shared" si="10"/>
        <v>4200000</v>
      </c>
      <c r="K62" s="31"/>
      <c r="L62" s="25">
        <f t="shared" si="19"/>
        <v>0</v>
      </c>
      <c r="M62" s="25">
        <f t="shared" si="20"/>
        <v>0</v>
      </c>
    </row>
    <row r="63" spans="1:13" s="32" customFormat="1" ht="31.5" x14ac:dyDescent="0.25">
      <c r="A63" s="24" t="s">
        <v>82</v>
      </c>
      <c r="B63" s="25"/>
      <c r="C63" s="25"/>
      <c r="D63" s="25"/>
      <c r="E63" s="25"/>
      <c r="F63" s="25">
        <v>0</v>
      </c>
      <c r="G63" s="25">
        <v>1906013.2</v>
      </c>
      <c r="H63" s="30">
        <f t="shared" si="9"/>
        <v>1906013.2</v>
      </c>
      <c r="I63" s="30">
        <v>0</v>
      </c>
      <c r="J63" s="25">
        <f t="shared" si="10"/>
        <v>1906013.2</v>
      </c>
      <c r="K63" s="31"/>
      <c r="L63" s="25">
        <f t="shared" si="19"/>
        <v>0</v>
      </c>
      <c r="M63" s="25">
        <f t="shared" si="20"/>
        <v>0</v>
      </c>
    </row>
    <row r="64" spans="1:13" s="34" customFormat="1" x14ac:dyDescent="0.25">
      <c r="A64" s="27" t="s">
        <v>18</v>
      </c>
      <c r="B64" s="33">
        <f>SUM(B35:B58)</f>
        <v>0.02</v>
      </c>
      <c r="C64" s="33">
        <f>SUM(C35:C58)</f>
        <v>990763.46</v>
      </c>
      <c r="D64" s="33">
        <f>SUM(D35:D58)</f>
        <v>990763.48</v>
      </c>
      <c r="E64" s="33">
        <f>SUM(E35:E58)</f>
        <v>1412320</v>
      </c>
      <c r="F64" s="33">
        <f>SUM(F35:F63)</f>
        <v>2985386300</v>
      </c>
      <c r="G64" s="33">
        <f t="shared" ref="G64:H64" si="21">SUM(G35:G63)</f>
        <v>2534731071.5799999</v>
      </c>
      <c r="H64" s="33">
        <f t="shared" si="21"/>
        <v>-450655228.42000002</v>
      </c>
      <c r="I64" s="33">
        <f>SUM(I35:I63)</f>
        <v>100221555.06</v>
      </c>
      <c r="J64" s="33">
        <f t="shared" ref="J64:M64" si="22">SUM(J35:J63)</f>
        <v>2434509516.5199995</v>
      </c>
      <c r="K64" s="33">
        <f t="shared" si="22"/>
        <v>100221555.06</v>
      </c>
      <c r="L64" s="33">
        <f t="shared" si="22"/>
        <v>1412320</v>
      </c>
      <c r="M64" s="33">
        <f t="shared" si="22"/>
        <v>1412320</v>
      </c>
    </row>
    <row r="65" spans="1:13" s="32" customFormat="1" x14ac:dyDescent="0.25">
      <c r="A65" s="41" t="s">
        <v>19</v>
      </c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3"/>
    </row>
    <row r="66" spans="1:13" s="26" customFormat="1" ht="31.5" x14ac:dyDescent="0.25">
      <c r="A66" s="35" t="s">
        <v>20</v>
      </c>
      <c r="B66" s="25"/>
      <c r="C66" s="25"/>
      <c r="D66" s="25"/>
      <c r="E66" s="25"/>
      <c r="F66" s="25">
        <v>3428800</v>
      </c>
      <c r="G66" s="25">
        <v>6353600</v>
      </c>
      <c r="H66" s="30">
        <f t="shared" ref="H66:H70" si="23">G66-F66</f>
        <v>2924800</v>
      </c>
      <c r="I66" s="30">
        <v>1360062.21</v>
      </c>
      <c r="J66" s="30">
        <f t="shared" ref="J66:J70" si="24">G66-I66</f>
        <v>4993537.79</v>
      </c>
      <c r="K66" s="31">
        <v>1360062.21</v>
      </c>
      <c r="L66" s="25">
        <f t="shared" ref="L66" si="25">I66+E66-K66</f>
        <v>0</v>
      </c>
      <c r="M66" s="25">
        <f t="shared" ref="M66" si="26">B66+C66-D66+E66+I66-K66</f>
        <v>0</v>
      </c>
    </row>
    <row r="67" spans="1:13" s="26" customFormat="1" ht="71.25" customHeight="1" x14ac:dyDescent="0.25">
      <c r="A67" s="35" t="s">
        <v>69</v>
      </c>
      <c r="B67" s="25">
        <v>1598.7</v>
      </c>
      <c r="C67" s="25">
        <v>8700</v>
      </c>
      <c r="D67" s="25">
        <v>10298.700000000001</v>
      </c>
      <c r="E67" s="25"/>
      <c r="F67" s="25">
        <v>89838000</v>
      </c>
      <c r="G67" s="25">
        <v>89838000</v>
      </c>
      <c r="H67" s="30">
        <f t="shared" si="23"/>
        <v>0</v>
      </c>
      <c r="I67" s="30">
        <v>49270511.170000002</v>
      </c>
      <c r="J67" s="30">
        <f t="shared" si="24"/>
        <v>40567488.829999998</v>
      </c>
      <c r="K67" s="31">
        <v>49270511.170000002</v>
      </c>
      <c r="L67" s="25">
        <f t="shared" ref="L67" si="27">I67+E67-K67</f>
        <v>0</v>
      </c>
      <c r="M67" s="25">
        <f t="shared" ref="M67" si="28">B67+C67-D67+E67+I67-K67</f>
        <v>0</v>
      </c>
    </row>
    <row r="68" spans="1:13" s="26" customFormat="1" ht="140.25" customHeight="1" x14ac:dyDescent="0.25">
      <c r="A68" s="35" t="s">
        <v>70</v>
      </c>
      <c r="B68" s="25">
        <v>377569.82</v>
      </c>
      <c r="C68" s="25">
        <v>18333.490000000002</v>
      </c>
      <c r="D68" s="25">
        <v>395903.31</v>
      </c>
      <c r="E68" s="25"/>
      <c r="F68" s="25">
        <v>0</v>
      </c>
      <c r="G68" s="25"/>
      <c r="H68" s="30">
        <f t="shared" si="23"/>
        <v>0</v>
      </c>
      <c r="I68" s="30"/>
      <c r="J68" s="30"/>
      <c r="K68" s="31"/>
      <c r="L68" s="25">
        <f t="shared" ref="L68" si="29">I68+E68-K68</f>
        <v>0</v>
      </c>
      <c r="M68" s="25">
        <f t="shared" ref="M68" si="30">B68+C68-D68+E68+I68-K68</f>
        <v>0</v>
      </c>
    </row>
    <row r="69" spans="1:13" s="26" customFormat="1" ht="47.25" x14ac:dyDescent="0.25">
      <c r="A69" s="35" t="s">
        <v>72</v>
      </c>
      <c r="B69" s="25">
        <v>7598800</v>
      </c>
      <c r="C69" s="25"/>
      <c r="D69" s="25">
        <v>7598800</v>
      </c>
      <c r="E69" s="25"/>
      <c r="F69" s="25">
        <v>0</v>
      </c>
      <c r="G69" s="25"/>
      <c r="H69" s="30"/>
      <c r="I69" s="30"/>
      <c r="J69" s="30"/>
      <c r="K69" s="31"/>
      <c r="L69" s="25"/>
      <c r="M69" s="25"/>
    </row>
    <row r="70" spans="1:13" s="26" customFormat="1" ht="47.25" x14ac:dyDescent="0.25">
      <c r="A70" s="35" t="s">
        <v>83</v>
      </c>
      <c r="B70" s="25">
        <v>1400000</v>
      </c>
      <c r="C70" s="25"/>
      <c r="D70" s="25">
        <v>1400000</v>
      </c>
      <c r="E70" s="25"/>
      <c r="F70" s="25">
        <v>0</v>
      </c>
      <c r="G70" s="25">
        <v>5679611</v>
      </c>
      <c r="H70" s="30">
        <f t="shared" si="23"/>
        <v>5679611</v>
      </c>
      <c r="I70" s="30">
        <v>5679611</v>
      </c>
      <c r="J70" s="30">
        <f t="shared" si="24"/>
        <v>0</v>
      </c>
      <c r="K70" s="31">
        <v>3695567</v>
      </c>
      <c r="L70" s="25">
        <f t="shared" ref="L70" si="31">I70+E70-K70</f>
        <v>1984044</v>
      </c>
      <c r="M70" s="25">
        <f t="shared" ref="M70" si="32">B70+C70-D70+E70+I70-K70</f>
        <v>1984044</v>
      </c>
    </row>
    <row r="71" spans="1:13" s="29" customFormat="1" x14ac:dyDescent="0.25">
      <c r="A71" s="27" t="s">
        <v>21</v>
      </c>
      <c r="B71" s="36">
        <f t="shared" ref="B71" si="33">SUM(B66:B70)</f>
        <v>9377968.5199999996</v>
      </c>
      <c r="C71" s="36">
        <f t="shared" ref="C71" si="34">SUM(C66:C70)</f>
        <v>27033.49</v>
      </c>
      <c r="D71" s="36">
        <f t="shared" ref="D71" si="35">SUM(D66:D70)</f>
        <v>9405002.0099999998</v>
      </c>
      <c r="E71" s="36">
        <f t="shared" ref="E71" si="36">SUM(E66:E70)</f>
        <v>0</v>
      </c>
      <c r="F71" s="36">
        <f>SUM(F66:F70)</f>
        <v>93266800</v>
      </c>
      <c r="G71" s="36">
        <f t="shared" ref="G71:H71" si="37">SUM(G66:G70)</f>
        <v>101871211</v>
      </c>
      <c r="H71" s="36">
        <f t="shared" si="37"/>
        <v>8604411</v>
      </c>
      <c r="I71" s="36">
        <f t="shared" ref="G71:M71" si="38">SUM(I66:I70)</f>
        <v>56310184.380000003</v>
      </c>
      <c r="J71" s="36">
        <f t="shared" si="38"/>
        <v>45561026.619999997</v>
      </c>
      <c r="K71" s="36">
        <f t="shared" si="38"/>
        <v>54326140.380000003</v>
      </c>
      <c r="L71" s="36">
        <f t="shared" si="38"/>
        <v>1984044</v>
      </c>
      <c r="M71" s="36">
        <f t="shared" si="38"/>
        <v>1984044</v>
      </c>
    </row>
    <row r="72" spans="1:13" s="26" customFormat="1" x14ac:dyDescent="0.25">
      <c r="A72" s="41" t="s">
        <v>3</v>
      </c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3"/>
    </row>
    <row r="73" spans="1:13" s="26" customFormat="1" ht="31.5" x14ac:dyDescent="0.25">
      <c r="A73" s="37" t="s">
        <v>53</v>
      </c>
      <c r="B73" s="25"/>
      <c r="C73" s="25"/>
      <c r="D73" s="25"/>
      <c r="E73" s="25"/>
      <c r="F73" s="25">
        <v>998449000</v>
      </c>
      <c r="G73" s="25">
        <v>998449000</v>
      </c>
      <c r="H73" s="30">
        <f t="shared" ref="H73" si="39">G73-F73</f>
        <v>0</v>
      </c>
      <c r="I73" s="30">
        <v>499224600</v>
      </c>
      <c r="J73" s="30">
        <f t="shared" ref="J73" si="40">G73-I73</f>
        <v>499224400</v>
      </c>
      <c r="K73" s="30">
        <v>499224600</v>
      </c>
      <c r="L73" s="25">
        <f t="shared" ref="L73" si="41">I73+E73-K73</f>
        <v>0</v>
      </c>
      <c r="M73" s="25">
        <f t="shared" ref="M73" si="42">B73+C73-D73+E73+I73-K73</f>
        <v>0</v>
      </c>
    </row>
    <row r="74" spans="1:13" s="39" customFormat="1" x14ac:dyDescent="0.25">
      <c r="A74" s="38" t="s">
        <v>22</v>
      </c>
      <c r="B74" s="28">
        <f t="shared" ref="B74:K74" si="43">B73</f>
        <v>0</v>
      </c>
      <c r="C74" s="28">
        <f t="shared" si="43"/>
        <v>0</v>
      </c>
      <c r="D74" s="28">
        <f t="shared" si="43"/>
        <v>0</v>
      </c>
      <c r="E74" s="28">
        <f t="shared" si="43"/>
        <v>0</v>
      </c>
      <c r="F74" s="28">
        <f t="shared" si="43"/>
        <v>998449000</v>
      </c>
      <c r="G74" s="28">
        <f t="shared" si="43"/>
        <v>998449000</v>
      </c>
      <c r="H74" s="28">
        <f t="shared" si="43"/>
        <v>0</v>
      </c>
      <c r="I74" s="28">
        <f t="shared" si="43"/>
        <v>499224600</v>
      </c>
      <c r="J74" s="28">
        <f t="shared" si="43"/>
        <v>499224400</v>
      </c>
      <c r="K74" s="28">
        <f t="shared" si="43"/>
        <v>499224600</v>
      </c>
      <c r="L74" s="28">
        <f t="shared" ref="L74" si="44">I74+E74-K74</f>
        <v>0</v>
      </c>
      <c r="M74" s="28">
        <f t="shared" ref="M74" si="45">B74+C74-D74+E74+I74-K74</f>
        <v>0</v>
      </c>
    </row>
    <row r="75" spans="1:13" s="6" customFormat="1" x14ac:dyDescent="0.25">
      <c r="A75" s="21" t="s">
        <v>23</v>
      </c>
      <c r="B75" s="1">
        <f t="shared" ref="B75:I75" si="46">B74+B71+B64+B33</f>
        <v>211745212.81999999</v>
      </c>
      <c r="C75" s="1">
        <f t="shared" si="46"/>
        <v>1017796.95</v>
      </c>
      <c r="D75" s="1">
        <f t="shared" si="46"/>
        <v>212763009.77000001</v>
      </c>
      <c r="E75" s="1">
        <f t="shared" si="46"/>
        <v>1412320</v>
      </c>
      <c r="F75" s="1">
        <f t="shared" si="46"/>
        <v>7646243300</v>
      </c>
      <c r="G75" s="1">
        <f t="shared" si="46"/>
        <v>7294330882.5799999</v>
      </c>
      <c r="H75" s="1">
        <f t="shared" si="46"/>
        <v>-351912417.42000002</v>
      </c>
      <c r="I75" s="1">
        <f t="shared" si="46"/>
        <v>2546121030.29</v>
      </c>
      <c r="J75" s="1">
        <f t="shared" ref="J75" si="47">J74+J71+J64+J33</f>
        <v>4748209852.289999</v>
      </c>
      <c r="K75" s="1">
        <f t="shared" ref="K75" si="48">K74+K71+K64+K33</f>
        <v>2505928182.1799998</v>
      </c>
      <c r="L75" s="1">
        <f t="shared" ref="L75" si="49">L74+L71+L64+L33</f>
        <v>41605168.110000134</v>
      </c>
      <c r="M75" s="1">
        <f t="shared" ref="M75" si="50">M74+M71+M64+M33</f>
        <v>41605168.110000134</v>
      </c>
    </row>
    <row r="76" spans="1:13" x14ac:dyDescent="0.25">
      <c r="A76" s="11"/>
      <c r="F76" s="8"/>
    </row>
    <row r="77" spans="1:13" ht="19.5" x14ac:dyDescent="0.25">
      <c r="A77" s="12"/>
      <c r="B77" s="22"/>
      <c r="C77" s="22"/>
      <c r="D77" s="22"/>
      <c r="E77" s="22"/>
      <c r="F77" s="23"/>
      <c r="G77" s="22"/>
      <c r="H77" s="22"/>
      <c r="I77" s="22"/>
      <c r="J77" s="22"/>
      <c r="K77" s="48"/>
      <c r="L77" s="22"/>
      <c r="M77" s="22"/>
    </row>
    <row r="78" spans="1:13" x14ac:dyDescent="0.25">
      <c r="B78" s="22"/>
      <c r="C78" s="22"/>
      <c r="D78" s="22"/>
      <c r="E78" s="22"/>
      <c r="F78" s="23"/>
      <c r="G78" s="22"/>
      <c r="H78" s="22"/>
      <c r="I78" s="22"/>
    </row>
    <row r="79" spans="1:13" x14ac:dyDescent="0.25">
      <c r="B79" s="22"/>
      <c r="C79" s="22"/>
      <c r="D79" s="22"/>
      <c r="E79" s="22"/>
      <c r="F79" s="23"/>
      <c r="G79" s="22"/>
      <c r="H79" s="22"/>
      <c r="I79" s="22"/>
    </row>
  </sheetData>
  <autoFilter ref="A5:M77"/>
  <mergeCells count="5">
    <mergeCell ref="A7:M7"/>
    <mergeCell ref="A65:M65"/>
    <mergeCell ref="A72:M72"/>
    <mergeCell ref="A34:M34"/>
    <mergeCell ref="A2:M2"/>
  </mergeCells>
  <pageMargins left="0.39370078740157483" right="0.39370078740157483" top="0.78740157480314965" bottom="0.39370078740157483" header="0.39370078740157483" footer="0"/>
  <pageSetup paperSize="9" scale="50" fitToHeight="3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2021-08-05T05:12:25Z</cp:lastPrinted>
  <dcterms:created xsi:type="dcterms:W3CDTF">2013-11-25T11:49:42Z</dcterms:created>
  <dcterms:modified xsi:type="dcterms:W3CDTF">2021-08-20T05:07:18Z</dcterms:modified>
</cp:coreProperties>
</file>