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Годовой отчёт за 2020 год\заключение с приложениями 2020 год\"/>
    </mc:Choice>
  </mc:AlternateContent>
  <bookViews>
    <workbookView xWindow="120" yWindow="360" windowWidth="9720" windowHeight="7080"/>
  </bookViews>
  <sheets>
    <sheet name="расходы" sheetId="6" r:id="rId1"/>
  </sheets>
  <definedNames>
    <definedName name="_xlnm.Print_Titles" localSheetId="0">расходы!$6:$8</definedName>
  </definedNames>
  <calcPr calcId="152511"/>
</workbook>
</file>

<file path=xl/calcChain.xml><?xml version="1.0" encoding="utf-8"?>
<calcChain xmlns="http://schemas.openxmlformats.org/spreadsheetml/2006/main">
  <c r="I46" i="6" l="1"/>
  <c r="J46" i="6"/>
  <c r="L46" i="6"/>
  <c r="G47" i="6"/>
  <c r="E47" i="6"/>
  <c r="I9" i="6" l="1"/>
  <c r="J9" i="6"/>
  <c r="I18" i="6"/>
  <c r="J18" i="6"/>
  <c r="I22" i="6"/>
  <c r="J22" i="6"/>
  <c r="I30" i="6"/>
  <c r="J30" i="6"/>
  <c r="I35" i="6"/>
  <c r="J35" i="6"/>
  <c r="I37" i="6"/>
  <c r="J37" i="6"/>
  <c r="I43" i="6"/>
  <c r="J43" i="6"/>
  <c r="I49" i="6"/>
  <c r="J49" i="6"/>
  <c r="I54" i="6"/>
  <c r="J54" i="6"/>
  <c r="I58" i="6"/>
  <c r="J58" i="6"/>
  <c r="I61" i="6"/>
  <c r="J61" i="6"/>
  <c r="E62" i="6"/>
  <c r="F61" i="6"/>
  <c r="D61" i="6"/>
  <c r="E61" i="6" s="1"/>
  <c r="C61" i="6"/>
  <c r="E60" i="6"/>
  <c r="E59" i="6"/>
  <c r="F58" i="6"/>
  <c r="D58" i="6"/>
  <c r="E58" i="6" s="1"/>
  <c r="C58" i="6"/>
  <c r="E57" i="6"/>
  <c r="E56" i="6"/>
  <c r="E55" i="6"/>
  <c r="F54" i="6"/>
  <c r="D54" i="6"/>
  <c r="E54" i="6" s="1"/>
  <c r="C54" i="6"/>
  <c r="E53" i="6"/>
  <c r="E52" i="6"/>
  <c r="E51" i="6"/>
  <c r="E50" i="6"/>
  <c r="F49" i="6"/>
  <c r="D49" i="6"/>
  <c r="E49" i="6" s="1"/>
  <c r="C49" i="6"/>
  <c r="E48" i="6"/>
  <c r="F46" i="6"/>
  <c r="D46" i="6"/>
  <c r="E46" i="6" s="1"/>
  <c r="C46" i="6"/>
  <c r="E45" i="6"/>
  <c r="E44" i="6"/>
  <c r="F43" i="6"/>
  <c r="E43" i="6"/>
  <c r="D43" i="6"/>
  <c r="C43" i="6"/>
  <c r="E42" i="6"/>
  <c r="E41" i="6"/>
  <c r="E40" i="6"/>
  <c r="E39" i="6"/>
  <c r="E38" i="6"/>
  <c r="F37" i="6"/>
  <c r="D37" i="6"/>
  <c r="E37" i="6" s="1"/>
  <c r="C37" i="6"/>
  <c r="E36" i="6"/>
  <c r="F35" i="6"/>
  <c r="D35" i="6"/>
  <c r="E35" i="6" s="1"/>
  <c r="C35" i="6"/>
  <c r="E34" i="6"/>
  <c r="E33" i="6"/>
  <c r="E32" i="6"/>
  <c r="E31" i="6"/>
  <c r="F30" i="6"/>
  <c r="D30" i="6"/>
  <c r="E30" i="6" s="1"/>
  <c r="C30" i="6"/>
  <c r="E29" i="6"/>
  <c r="E28" i="6"/>
  <c r="E27" i="6"/>
  <c r="E26" i="6"/>
  <c r="E25" i="6"/>
  <c r="E24" i="6"/>
  <c r="E23" i="6"/>
  <c r="F22" i="6"/>
  <c r="D22" i="6"/>
  <c r="E22" i="6" s="1"/>
  <c r="C22" i="6"/>
  <c r="E21" i="6"/>
  <c r="E20" i="6"/>
  <c r="E19" i="6"/>
  <c r="F18" i="6"/>
  <c r="E18" i="6"/>
  <c r="D18" i="6"/>
  <c r="C18" i="6"/>
  <c r="E17" i="6"/>
  <c r="E16" i="6"/>
  <c r="E15" i="6"/>
  <c r="E14" i="6"/>
  <c r="E13" i="6"/>
  <c r="E12" i="6"/>
  <c r="E11" i="6"/>
  <c r="E10" i="6"/>
  <c r="F9" i="6"/>
  <c r="E9" i="6"/>
  <c r="D9" i="6"/>
  <c r="C9" i="6"/>
  <c r="H60" i="6" l="1"/>
  <c r="H59" i="6"/>
  <c r="H58" i="6"/>
  <c r="H57" i="6"/>
  <c r="H56" i="6"/>
  <c r="H55" i="6"/>
  <c r="H54" i="6"/>
  <c r="H53" i="6"/>
  <c r="H52" i="6"/>
  <c r="H51" i="6"/>
  <c r="H50" i="6"/>
  <c r="H48" i="6"/>
  <c r="H45" i="6"/>
  <c r="H44" i="6"/>
  <c r="H42" i="6"/>
  <c r="H41" i="6"/>
  <c r="H40" i="6"/>
  <c r="H39" i="6"/>
  <c r="H38" i="6"/>
  <c r="H36" i="6"/>
  <c r="H34" i="6"/>
  <c r="H33" i="6"/>
  <c r="H32" i="6"/>
  <c r="H31" i="6"/>
  <c r="H29" i="6"/>
  <c r="H28" i="6"/>
  <c r="H27" i="6"/>
  <c r="H26" i="6"/>
  <c r="H24" i="6"/>
  <c r="H23" i="6"/>
  <c r="H22" i="6"/>
  <c r="H21" i="6"/>
  <c r="H20" i="6"/>
  <c r="H19" i="6"/>
  <c r="H17" i="6"/>
  <c r="H16" i="6"/>
  <c r="H14" i="6"/>
  <c r="H13" i="6"/>
  <c r="H12" i="6"/>
  <c r="H11" i="6"/>
  <c r="H10" i="6"/>
  <c r="C63" i="6" l="1"/>
  <c r="H30" i="6"/>
  <c r="D63" i="6"/>
  <c r="H63" i="6" s="1"/>
  <c r="G18" i="6"/>
  <c r="F63" i="6"/>
  <c r="G46" i="6" s="1"/>
  <c r="H49" i="6"/>
  <c r="G43" i="6"/>
  <c r="G61" i="6"/>
  <c r="G55" i="6"/>
  <c r="G52" i="6"/>
  <c r="G45" i="6"/>
  <c r="G42" i="6"/>
  <c r="G38" i="6"/>
  <c r="G32" i="6"/>
  <c r="G29" i="6"/>
  <c r="G25" i="6"/>
  <c r="G15" i="6"/>
  <c r="G11" i="6"/>
  <c r="G57" i="6"/>
  <c r="G50" i="6"/>
  <c r="G27" i="6"/>
  <c r="G13" i="6"/>
  <c r="G54" i="6"/>
  <c r="G48" i="6"/>
  <c r="G44" i="6"/>
  <c r="G41" i="6"/>
  <c r="G31" i="6"/>
  <c r="G28" i="6"/>
  <c r="G21" i="6"/>
  <c r="G10" i="6"/>
  <c r="G63" i="6"/>
  <c r="G59" i="6"/>
  <c r="G56" i="6"/>
  <c r="G53" i="6"/>
  <c r="G39" i="6"/>
  <c r="G36" i="6"/>
  <c r="G33" i="6"/>
  <c r="G26" i="6"/>
  <c r="G19" i="6"/>
  <c r="G16" i="6"/>
  <c r="G12" i="6"/>
  <c r="G62" i="6"/>
  <c r="G60" i="6"/>
  <c r="G40" i="6"/>
  <c r="G34" i="6"/>
  <c r="G23" i="6"/>
  <c r="G20" i="6"/>
  <c r="G17" i="6"/>
  <c r="G51" i="6"/>
  <c r="G37" i="6"/>
  <c r="G24" i="6"/>
  <c r="G14" i="6"/>
  <c r="G58" i="6"/>
  <c r="H35" i="6"/>
  <c r="G9" i="6"/>
  <c r="G30" i="6"/>
  <c r="H37" i="6"/>
  <c r="H9" i="6"/>
  <c r="G22" i="6"/>
  <c r="H43" i="6"/>
  <c r="H46" i="6"/>
  <c r="G49" i="6"/>
  <c r="H18" i="6"/>
  <c r="N10" i="6"/>
  <c r="O10" i="6"/>
  <c r="P10" i="6"/>
  <c r="N11" i="6"/>
  <c r="O11" i="6"/>
  <c r="P11" i="6"/>
  <c r="N12" i="6"/>
  <c r="O12" i="6"/>
  <c r="P12" i="6"/>
  <c r="N13" i="6"/>
  <c r="O13" i="6"/>
  <c r="P13" i="6"/>
  <c r="N14" i="6"/>
  <c r="O14" i="6"/>
  <c r="P14" i="6"/>
  <c r="O15" i="6"/>
  <c r="P15" i="6"/>
  <c r="N16" i="6"/>
  <c r="O16" i="6"/>
  <c r="P16" i="6"/>
  <c r="N17" i="6"/>
  <c r="O17" i="6"/>
  <c r="P17" i="6"/>
  <c r="N19" i="6"/>
  <c r="O19" i="6"/>
  <c r="P19" i="6"/>
  <c r="N20" i="6"/>
  <c r="O20" i="6"/>
  <c r="P20" i="6"/>
  <c r="N21" i="6"/>
  <c r="O21" i="6"/>
  <c r="P21" i="6"/>
  <c r="N23" i="6"/>
  <c r="O23" i="6"/>
  <c r="P23" i="6"/>
  <c r="N24" i="6"/>
  <c r="O24" i="6"/>
  <c r="P24" i="6"/>
  <c r="O25" i="6"/>
  <c r="P25" i="6"/>
  <c r="N26" i="6"/>
  <c r="O26" i="6"/>
  <c r="P26" i="6"/>
  <c r="N27" i="6"/>
  <c r="O27" i="6"/>
  <c r="P27" i="6"/>
  <c r="N28" i="6"/>
  <c r="O28" i="6"/>
  <c r="P28" i="6"/>
  <c r="N29" i="6"/>
  <c r="O29" i="6"/>
  <c r="P29" i="6"/>
  <c r="N31" i="6"/>
  <c r="O31" i="6"/>
  <c r="P31" i="6"/>
  <c r="N32" i="6"/>
  <c r="O32" i="6"/>
  <c r="P32" i="6"/>
  <c r="N33" i="6"/>
  <c r="O33" i="6"/>
  <c r="P33" i="6"/>
  <c r="N34" i="6"/>
  <c r="O34" i="6"/>
  <c r="P34" i="6"/>
  <c r="N36" i="6"/>
  <c r="O36" i="6"/>
  <c r="P36" i="6"/>
  <c r="N38" i="6"/>
  <c r="O38" i="6"/>
  <c r="P38" i="6"/>
  <c r="N39" i="6"/>
  <c r="O39" i="6"/>
  <c r="P39" i="6"/>
  <c r="N40" i="6"/>
  <c r="O40" i="6"/>
  <c r="P40" i="6"/>
  <c r="N41" i="6"/>
  <c r="O41" i="6"/>
  <c r="P41" i="6"/>
  <c r="N42" i="6"/>
  <c r="O42" i="6"/>
  <c r="P42" i="6"/>
  <c r="N44" i="6"/>
  <c r="O44" i="6"/>
  <c r="P44" i="6"/>
  <c r="N45" i="6"/>
  <c r="O45" i="6"/>
  <c r="P45" i="6"/>
  <c r="N48" i="6"/>
  <c r="O48" i="6"/>
  <c r="P48" i="6"/>
  <c r="N50" i="6"/>
  <c r="O50" i="6"/>
  <c r="P50" i="6"/>
  <c r="N51" i="6"/>
  <c r="O51" i="6"/>
  <c r="P51" i="6"/>
  <c r="N52" i="6"/>
  <c r="O52" i="6"/>
  <c r="P52" i="6"/>
  <c r="N53" i="6"/>
  <c r="O53" i="6"/>
  <c r="P53" i="6"/>
  <c r="N55" i="6"/>
  <c r="O55" i="6"/>
  <c r="P55" i="6"/>
  <c r="N56" i="6"/>
  <c r="O56" i="6"/>
  <c r="P56" i="6"/>
  <c r="N57" i="6"/>
  <c r="O57" i="6"/>
  <c r="P57" i="6"/>
  <c r="N59" i="6"/>
  <c r="O59" i="6"/>
  <c r="P59" i="6"/>
  <c r="N60" i="6"/>
  <c r="O60" i="6"/>
  <c r="P60" i="6"/>
  <c r="O62" i="6"/>
  <c r="P62" i="6"/>
  <c r="G35" i="6" l="1"/>
  <c r="E63" i="6"/>
  <c r="L35" i="6" l="1"/>
  <c r="P35" i="6" s="1"/>
  <c r="L22" i="6"/>
  <c r="P22" i="6" s="1"/>
  <c r="K56" i="6" l="1"/>
  <c r="K57" i="6"/>
  <c r="K25" i="6"/>
  <c r="N22" i="6" l="1"/>
  <c r="O22" i="6"/>
  <c r="L37" i="6"/>
  <c r="P37" i="6" s="1"/>
  <c r="P46" i="6"/>
  <c r="K10" i="6"/>
  <c r="K11" i="6"/>
  <c r="K12" i="6"/>
  <c r="K13" i="6"/>
  <c r="K14" i="6"/>
  <c r="K15" i="6"/>
  <c r="K16" i="6"/>
  <c r="K17" i="6"/>
  <c r="K19" i="6"/>
  <c r="K20" i="6"/>
  <c r="K21" i="6"/>
  <c r="K23" i="6"/>
  <c r="K24" i="6"/>
  <c r="K26" i="6"/>
  <c r="K27" i="6"/>
  <c r="K28" i="6"/>
  <c r="K29" i="6"/>
  <c r="K31" i="6"/>
  <c r="K32" i="6"/>
  <c r="K33" i="6"/>
  <c r="K34" i="6"/>
  <c r="K36" i="6"/>
  <c r="K38" i="6"/>
  <c r="K39" i="6"/>
  <c r="K40" i="6"/>
  <c r="K41" i="6"/>
  <c r="K42" i="6"/>
  <c r="K44" i="6"/>
  <c r="K45" i="6"/>
  <c r="K48" i="6"/>
  <c r="K50" i="6"/>
  <c r="K51" i="6"/>
  <c r="K52" i="6"/>
  <c r="K53" i="6"/>
  <c r="K55" i="6"/>
  <c r="K59" i="6"/>
  <c r="K60" i="6"/>
  <c r="K62" i="6"/>
  <c r="N46" i="6" l="1"/>
  <c r="O46" i="6"/>
  <c r="N37" i="6"/>
  <c r="O37" i="6"/>
  <c r="N35" i="6"/>
  <c r="O35" i="6"/>
  <c r="K46" i="6"/>
  <c r="J63" i="6"/>
  <c r="K35" i="6"/>
  <c r="K18" i="6"/>
  <c r="K37" i="6"/>
  <c r="L9" i="6" l="1"/>
  <c r="L61" i="6"/>
  <c r="K61" i="6"/>
  <c r="P61" i="6" l="1"/>
  <c r="O61" i="6"/>
  <c r="P9" i="6"/>
  <c r="O9" i="6"/>
  <c r="N9" i="6"/>
  <c r="K9" i="6"/>
  <c r="L18" i="6" l="1"/>
  <c r="K22" i="6"/>
  <c r="L58" i="6"/>
  <c r="K58" i="6"/>
  <c r="L54" i="6"/>
  <c r="K54" i="6"/>
  <c r="L49" i="6"/>
  <c r="L43" i="6"/>
  <c r="K43" i="6"/>
  <c r="L30" i="6"/>
  <c r="K30" i="6"/>
  <c r="P58" i="6" l="1"/>
  <c r="O58" i="6"/>
  <c r="N58" i="6"/>
  <c r="P54" i="6"/>
  <c r="N54" i="6"/>
  <c r="O54" i="6"/>
  <c r="P49" i="6"/>
  <c r="O49" i="6"/>
  <c r="N49" i="6"/>
  <c r="P43" i="6"/>
  <c r="O43" i="6"/>
  <c r="N43" i="6"/>
  <c r="P30" i="6"/>
  <c r="O30" i="6"/>
  <c r="N30" i="6"/>
  <c r="P18" i="6"/>
  <c r="O18" i="6"/>
  <c r="N18" i="6"/>
  <c r="L63" i="6"/>
  <c r="I63" i="6"/>
  <c r="K49" i="6"/>
  <c r="K63" i="6" s="1"/>
  <c r="M10" i="6" l="1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P63" i="6"/>
  <c r="M63" i="6"/>
  <c r="O63" i="6"/>
  <c r="N63" i="6"/>
  <c r="M9" i="6"/>
</calcChain>
</file>

<file path=xl/sharedStrings.xml><?xml version="1.0" encoding="utf-8"?>
<sst xmlns="http://schemas.openxmlformats.org/spreadsheetml/2006/main" count="130" uniqueCount="124">
  <si>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</si>
  <si>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</si>
  <si>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</si>
  <si>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</si>
  <si>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</si>
  <si>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</si>
  <si>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</si>
  <si>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</si>
  <si>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</si>
  <si>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</si>
  <si>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</si>
  <si>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</si>
  <si>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</si>
  <si>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</si>
  <si>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</si>
  <si>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</si>
  <si>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</si>
  <si>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</si>
  <si>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</si>
  <si>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</si>
  <si>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</si>
  <si>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</si>
  <si>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</si>
  <si>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</si>
  <si>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</si>
  <si>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</si>
  <si>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</si>
  <si>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</si>
  <si>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</si>
  <si>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</si>
  <si>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</si>
  <si>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</si>
  <si>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</si>
  <si>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</si>
  <si>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</si>
  <si>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</si>
  <si>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</si>
  <si>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</si>
  <si>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</si>
  <si>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</si>
  <si>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</si>
  <si>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</si>
  <si>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</si>
  <si>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</si>
  <si>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</si>
  <si>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</si>
  <si>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</si>
  <si>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</si>
  <si>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</si>
  <si>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</si>
  <si>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</si>
  <si>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</si>
  <si>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</si>
  <si>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</si>
  <si>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</si>
  <si>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</si>
  <si>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</si>
  <si>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</si>
  <si>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</si>
  <si>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</si>
  <si>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</si>
  <si>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</si>
  <si>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</si>
  <si>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</si>
  <si>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</si>
  <si>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</si>
  <si>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</si>
  <si>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</si>
  <si>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</si>
  <si>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</si>
  <si>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</si>
  <si>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</si>
  <si>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</si>
  <si>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</si>
  <si>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</si>
  <si>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</si>
  <si>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</si>
  <si>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</si>
  <si>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</si>
  <si>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</si>
  <si>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</si>
  <si>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</si>
  <si>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</si>
  <si>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</si>
  <si>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</si>
  <si>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</si>
  <si>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</si>
  <si>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</si>
  <si>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</si>
  <si>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</si>
  <si>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</si>
  <si>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</si>
  <si>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</si>
  <si>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</si>
  <si>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</si>
  <si>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</si>
  <si>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</si>
  <si>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</si>
  <si>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</si>
  <si>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</si>
  <si>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Уточненный план по сводной бюджетной росписи, руб.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</si>
  <si>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</si>
  <si>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</si>
  <si>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</si>
  <si>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</si>
  <si>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</si>
  <si>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</si>
  <si>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</si>
  <si>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</si>
  <si>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</si>
  <si>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</si>
  <si>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</si>
  <si>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</si>
  <si>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</si>
  <si>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</si>
  <si>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0407</t>
  </si>
  <si>
    <t>Лесное хозяйство</t>
  </si>
  <si>
    <t>2019 год</t>
  </si>
  <si>
    <t>Сравнительный анализ исполнения расходной части бюджета по разделам, подразделам за 2019-2020 годы</t>
  </si>
  <si>
    <t>2020 год</t>
  </si>
  <si>
    <t xml:space="preserve"> уточненного плана и исполнения 2020 года, руб.</t>
  </si>
  <si>
    <t>исполнения 2020 года и 2019 года, руб.</t>
  </si>
  <si>
    <t>0907</t>
  </si>
  <si>
    <t>Санитарно-эпидемиологическое благополучие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</si>
</sst>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3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3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I9" sqref="I9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8" width="9.42578125" style="17" customWidth="1"/>
    <col min="9" max="9" width="19.5703125" style="40" customWidth="1"/>
    <col min="10" max="10" width="18.42578125" style="17" customWidth="1"/>
    <col min="11" max="11" width="18.140625" style="18" customWidth="1"/>
    <col min="12" max="12" width="18.140625" style="45" customWidth="1"/>
    <col min="13" max="14" width="9.42578125" style="17" customWidth="1"/>
    <col min="15" max="15" width="17" style="17" customWidth="1"/>
    <col min="16" max="16" width="17.42578125" style="17" customWidth="1"/>
  </cols>
  <sheetData>
    <row r="1" spans="1:18" x14ac:dyDescent="0.2">
      <c r="O1" s="55" t="s">
        <v>107</v>
      </c>
      <c r="P1" s="56"/>
    </row>
    <row r="2" spans="1:18" x14ac:dyDescent="0.2">
      <c r="O2" s="56"/>
      <c r="P2" s="56"/>
    </row>
    <row r="4" spans="1:18" ht="15" customHeight="1" x14ac:dyDescent="0.25">
      <c r="A4" s="1"/>
      <c r="B4" s="59" t="s">
        <v>118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8" x14ac:dyDescent="0.2">
      <c r="B5" s="15"/>
    </row>
    <row r="6" spans="1:18" s="31" customFormat="1" ht="12.75" customHeight="1" x14ac:dyDescent="0.2">
      <c r="A6" s="66" t="s">
        <v>19</v>
      </c>
      <c r="B6" s="66" t="s">
        <v>15</v>
      </c>
      <c r="C6" s="61" t="s">
        <v>117</v>
      </c>
      <c r="D6" s="62"/>
      <c r="E6" s="62"/>
      <c r="F6" s="62"/>
      <c r="G6" s="62"/>
      <c r="H6" s="63"/>
      <c r="I6" s="61" t="s">
        <v>119</v>
      </c>
      <c r="J6" s="62"/>
      <c r="K6" s="62"/>
      <c r="L6" s="62"/>
      <c r="M6" s="62"/>
      <c r="N6" s="63"/>
      <c r="O6" s="64" t="s">
        <v>16</v>
      </c>
      <c r="P6" s="65"/>
    </row>
    <row r="7" spans="1:18" s="31" customFormat="1" ht="99.75" customHeight="1" x14ac:dyDescent="0.2">
      <c r="A7" s="66"/>
      <c r="B7" s="66"/>
      <c r="C7" s="32" t="s">
        <v>93</v>
      </c>
      <c r="D7" s="32" t="s">
        <v>100</v>
      </c>
      <c r="E7" s="33" t="s">
        <v>78</v>
      </c>
      <c r="F7" s="34" t="s">
        <v>17</v>
      </c>
      <c r="G7" s="34" t="s">
        <v>18</v>
      </c>
      <c r="H7" s="35" t="s">
        <v>94</v>
      </c>
      <c r="I7" s="32" t="s">
        <v>93</v>
      </c>
      <c r="J7" s="32" t="s">
        <v>100</v>
      </c>
      <c r="K7" s="33" t="s">
        <v>78</v>
      </c>
      <c r="L7" s="46" t="s">
        <v>17</v>
      </c>
      <c r="M7" s="34" t="s">
        <v>18</v>
      </c>
      <c r="N7" s="35" t="s">
        <v>94</v>
      </c>
      <c r="O7" s="39" t="s">
        <v>120</v>
      </c>
      <c r="P7" s="39" t="s">
        <v>121</v>
      </c>
    </row>
    <row r="8" spans="1:18" s="26" customFormat="1" ht="15" x14ac:dyDescent="0.2">
      <c r="A8" s="23">
        <v>1</v>
      </c>
      <c r="B8" s="23">
        <v>2</v>
      </c>
      <c r="C8" s="24">
        <v>3</v>
      </c>
      <c r="D8" s="24">
        <v>4</v>
      </c>
      <c r="E8" s="25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5">
        <v>11</v>
      </c>
      <c r="L8" s="47">
        <v>12</v>
      </c>
      <c r="M8" s="24">
        <v>13</v>
      </c>
      <c r="N8" s="24">
        <v>14</v>
      </c>
      <c r="O8" s="41">
        <v>15</v>
      </c>
      <c r="P8" s="41">
        <v>16</v>
      </c>
    </row>
    <row r="9" spans="1:18" s="7" customFormat="1" ht="18" customHeight="1" x14ac:dyDescent="0.2">
      <c r="A9" s="11" t="s">
        <v>0</v>
      </c>
      <c r="B9" s="5" t="s">
        <v>1</v>
      </c>
      <c r="C9" s="19">
        <f>SUM(C10:C17)</f>
        <v>660868150</v>
      </c>
      <c r="D9" s="19">
        <f>SUM(D10:D17)</f>
        <v>713558987</v>
      </c>
      <c r="E9" s="20">
        <f>D9-C9</f>
        <v>52690837</v>
      </c>
      <c r="F9" s="48">
        <f>SUM(F10:F17)</f>
        <v>688137817.83999991</v>
      </c>
      <c r="G9" s="21">
        <f t="shared" ref="G9:G40" si="0">F9/F$63*100</f>
        <v>8.0848421787336875</v>
      </c>
      <c r="H9" s="21">
        <f>F9/D9*100</f>
        <v>96.437411675399431</v>
      </c>
      <c r="I9" s="19">
        <f>SUM(I10:I17)</f>
        <v>734820700</v>
      </c>
      <c r="J9" s="19">
        <f>SUM(J10:J17)</f>
        <v>844438748</v>
      </c>
      <c r="K9" s="20">
        <f>J9-I9</f>
        <v>109618048</v>
      </c>
      <c r="L9" s="48">
        <f>SUM(L10:L17)</f>
        <v>761990896.78999996</v>
      </c>
      <c r="M9" s="21">
        <f t="shared" ref="M9:M46" si="1">L9/L$63*100</f>
        <v>7.8795821373316084</v>
      </c>
      <c r="N9" s="21">
        <f>L9/J9*100</f>
        <v>90.236372809126465</v>
      </c>
      <c r="O9" s="39">
        <f>J9-L9</f>
        <v>82447851.210000038</v>
      </c>
      <c r="P9" s="39">
        <f>L9-F9</f>
        <v>73853078.950000048</v>
      </c>
      <c r="R9" s="44"/>
    </row>
    <row r="10" spans="1:18" s="30" customFormat="1" ht="30" customHeight="1" x14ac:dyDescent="0.2">
      <c r="A10" s="12" t="s">
        <v>20</v>
      </c>
      <c r="B10" s="3" t="s">
        <v>21</v>
      </c>
      <c r="C10" s="27">
        <v>5633400</v>
      </c>
      <c r="D10" s="27">
        <v>5941343</v>
      </c>
      <c r="E10" s="28">
        <f t="shared" ref="E10:E62" si="2">D10-C10</f>
        <v>307943</v>
      </c>
      <c r="F10" s="49">
        <v>5939410.5899999999</v>
      </c>
      <c r="G10" s="29">
        <f t="shared" si="0"/>
        <v>6.9781366479141183E-2</v>
      </c>
      <c r="H10" s="29">
        <f t="shared" ref="H10:H60" si="3">F10/D10*100</f>
        <v>99.967475198789231</v>
      </c>
      <c r="I10" s="27">
        <v>5900200</v>
      </c>
      <c r="J10" s="27">
        <v>5900200</v>
      </c>
      <c r="K10" s="28">
        <f t="shared" ref="K10:K62" si="4">J10-I10</f>
        <v>0</v>
      </c>
      <c r="L10" s="49">
        <v>5900191.8799999999</v>
      </c>
      <c r="M10" s="29">
        <f t="shared" si="1"/>
        <v>6.1012600990809018E-2</v>
      </c>
      <c r="N10" s="29">
        <f t="shared" ref="N10:N63" si="5">L10/J10*100</f>
        <v>99.999862377546521</v>
      </c>
      <c r="O10" s="27">
        <f t="shared" ref="O10:O63" si="6">J10-L10</f>
        <v>8.1200000001117587</v>
      </c>
      <c r="P10" s="27">
        <f t="shared" ref="P10:P63" si="7">L10-F10</f>
        <v>-39218.709999999963</v>
      </c>
    </row>
    <row r="11" spans="1:18" s="30" customFormat="1" ht="45" customHeight="1" x14ac:dyDescent="0.2">
      <c r="A11" s="12" t="s">
        <v>22</v>
      </c>
      <c r="B11" s="3" t="s">
        <v>23</v>
      </c>
      <c r="C11" s="27">
        <v>30531300</v>
      </c>
      <c r="D11" s="27">
        <v>31004287</v>
      </c>
      <c r="E11" s="28">
        <f t="shared" si="2"/>
        <v>472987</v>
      </c>
      <c r="F11" s="49">
        <v>30801476.620000001</v>
      </c>
      <c r="G11" s="29">
        <f t="shared" si="0"/>
        <v>0.36188256318526707</v>
      </c>
      <c r="H11" s="29">
        <f t="shared" si="3"/>
        <v>99.345863428499428</v>
      </c>
      <c r="I11" s="27">
        <v>32063900</v>
      </c>
      <c r="J11" s="27">
        <v>32302835</v>
      </c>
      <c r="K11" s="28">
        <f t="shared" si="4"/>
        <v>238935</v>
      </c>
      <c r="L11" s="49">
        <v>31705174.41</v>
      </c>
      <c r="M11" s="29">
        <f t="shared" si="1"/>
        <v>0.32785631297491613</v>
      </c>
      <c r="N11" s="29">
        <f t="shared" si="5"/>
        <v>98.149820008058114</v>
      </c>
      <c r="O11" s="27">
        <f t="shared" si="6"/>
        <v>597660.58999999985</v>
      </c>
      <c r="P11" s="27">
        <f t="shared" si="7"/>
        <v>903697.78999999911</v>
      </c>
    </row>
    <row r="12" spans="1:18" s="30" customFormat="1" ht="61.5" customHeight="1" x14ac:dyDescent="0.2">
      <c r="A12" s="12" t="s">
        <v>24</v>
      </c>
      <c r="B12" s="3" t="s">
        <v>25</v>
      </c>
      <c r="C12" s="27">
        <v>190146700</v>
      </c>
      <c r="D12" s="27">
        <v>207077834</v>
      </c>
      <c r="E12" s="28">
        <f t="shared" si="2"/>
        <v>16931134</v>
      </c>
      <c r="F12" s="49">
        <v>206310306.03999999</v>
      </c>
      <c r="G12" s="29">
        <f t="shared" si="0"/>
        <v>2.4239130896995311</v>
      </c>
      <c r="H12" s="29">
        <f t="shared" si="3"/>
        <v>99.629352912779652</v>
      </c>
      <c r="I12" s="27">
        <v>215794900</v>
      </c>
      <c r="J12" s="27">
        <v>212718940</v>
      </c>
      <c r="K12" s="28">
        <f t="shared" si="4"/>
        <v>-3075960</v>
      </c>
      <c r="L12" s="49">
        <v>209107740.69999999</v>
      </c>
      <c r="M12" s="29">
        <f t="shared" si="1"/>
        <v>2.1623376674689867</v>
      </c>
      <c r="N12" s="29">
        <f t="shared" si="5"/>
        <v>98.302361181378572</v>
      </c>
      <c r="O12" s="27">
        <f t="shared" si="6"/>
        <v>3611199.3000000119</v>
      </c>
      <c r="P12" s="27">
        <f t="shared" si="7"/>
        <v>2797434.6599999964</v>
      </c>
    </row>
    <row r="13" spans="1:18" s="30" customFormat="1" ht="15" customHeight="1" x14ac:dyDescent="0.2">
      <c r="A13" s="12" t="s">
        <v>26</v>
      </c>
      <c r="B13" s="4" t="s">
        <v>27</v>
      </c>
      <c r="C13" s="27">
        <v>15400</v>
      </c>
      <c r="D13" s="27">
        <v>15400</v>
      </c>
      <c r="E13" s="28">
        <f t="shared" si="2"/>
        <v>0</v>
      </c>
      <c r="F13" s="49">
        <v>15400</v>
      </c>
      <c r="G13" s="29">
        <f t="shared" si="0"/>
        <v>1.8093260728397871E-4</v>
      </c>
      <c r="H13" s="29">
        <f t="shared" si="3"/>
        <v>100</v>
      </c>
      <c r="I13" s="27">
        <v>18100</v>
      </c>
      <c r="J13" s="27">
        <v>107000</v>
      </c>
      <c r="K13" s="28">
        <f t="shared" si="4"/>
        <v>88900</v>
      </c>
      <c r="L13" s="49">
        <v>107000</v>
      </c>
      <c r="M13" s="29">
        <f t="shared" si="1"/>
        <v>1.1064637284332803E-3</v>
      </c>
      <c r="N13" s="29">
        <f t="shared" si="5"/>
        <v>100</v>
      </c>
      <c r="O13" s="27">
        <f t="shared" si="6"/>
        <v>0</v>
      </c>
      <c r="P13" s="27">
        <f t="shared" si="7"/>
        <v>91600</v>
      </c>
    </row>
    <row r="14" spans="1:18" s="30" customFormat="1" ht="45" x14ac:dyDescent="0.2">
      <c r="A14" s="12" t="s">
        <v>28</v>
      </c>
      <c r="B14" s="3" t="s">
        <v>29</v>
      </c>
      <c r="C14" s="27">
        <v>79668400</v>
      </c>
      <c r="D14" s="27">
        <v>83707578</v>
      </c>
      <c r="E14" s="28">
        <f t="shared" si="2"/>
        <v>4039178</v>
      </c>
      <c r="F14" s="49">
        <v>83107810.25</v>
      </c>
      <c r="G14" s="29">
        <f t="shared" si="0"/>
        <v>0.97642290871393977</v>
      </c>
      <c r="H14" s="29">
        <f t="shared" si="3"/>
        <v>99.283496471490309</v>
      </c>
      <c r="I14" s="27">
        <v>84872400</v>
      </c>
      <c r="J14" s="27">
        <v>85334819</v>
      </c>
      <c r="K14" s="28">
        <f t="shared" si="4"/>
        <v>462419</v>
      </c>
      <c r="L14" s="49">
        <v>84746868.230000004</v>
      </c>
      <c r="M14" s="29">
        <f t="shared" si="1"/>
        <v>0.87634893266177305</v>
      </c>
      <c r="N14" s="29">
        <f t="shared" si="5"/>
        <v>99.311007186878783</v>
      </c>
      <c r="O14" s="27">
        <f t="shared" si="6"/>
        <v>587950.76999999583</v>
      </c>
      <c r="P14" s="27">
        <f t="shared" si="7"/>
        <v>1639057.9800000042</v>
      </c>
    </row>
    <row r="15" spans="1:18" s="30" customFormat="1" ht="15" x14ac:dyDescent="0.2">
      <c r="A15" s="12" t="s">
        <v>105</v>
      </c>
      <c r="B15" s="3" t="s">
        <v>106</v>
      </c>
      <c r="C15" s="27">
        <v>0</v>
      </c>
      <c r="D15" s="27">
        <v>0</v>
      </c>
      <c r="E15" s="28">
        <f t="shared" si="2"/>
        <v>0</v>
      </c>
      <c r="F15" s="49">
        <v>0</v>
      </c>
      <c r="G15" s="29">
        <f t="shared" si="0"/>
        <v>0</v>
      </c>
      <c r="H15" s="29">
        <v>0</v>
      </c>
      <c r="I15" s="27">
        <v>0</v>
      </c>
      <c r="J15" s="27">
        <v>2385487</v>
      </c>
      <c r="K15" s="28">
        <f t="shared" si="4"/>
        <v>2385487</v>
      </c>
      <c r="L15" s="49">
        <v>2385487</v>
      </c>
      <c r="M15" s="29">
        <f t="shared" si="1"/>
        <v>2.4667802244384304E-2</v>
      </c>
      <c r="N15" s="29">
        <v>0</v>
      </c>
      <c r="O15" s="27">
        <f t="shared" si="6"/>
        <v>0</v>
      </c>
      <c r="P15" s="27">
        <f t="shared" si="7"/>
        <v>2385487</v>
      </c>
    </row>
    <row r="16" spans="1:18" s="30" customFormat="1" ht="19.5" customHeight="1" x14ac:dyDescent="0.2">
      <c r="A16" s="12" t="s">
        <v>72</v>
      </c>
      <c r="B16" s="3" t="s">
        <v>30</v>
      </c>
      <c r="C16" s="27">
        <v>5000000</v>
      </c>
      <c r="D16" s="27">
        <v>4987580</v>
      </c>
      <c r="E16" s="28">
        <f t="shared" si="2"/>
        <v>-12420</v>
      </c>
      <c r="F16" s="49">
        <v>0</v>
      </c>
      <c r="G16" s="29">
        <f t="shared" si="0"/>
        <v>0</v>
      </c>
      <c r="H16" s="29">
        <f t="shared" si="3"/>
        <v>0</v>
      </c>
      <c r="I16" s="27">
        <v>5000000</v>
      </c>
      <c r="J16" s="27">
        <v>55532926</v>
      </c>
      <c r="K16" s="28">
        <f t="shared" si="4"/>
        <v>50532926</v>
      </c>
      <c r="L16" s="49">
        <v>0</v>
      </c>
      <c r="M16" s="29">
        <f t="shared" si="1"/>
        <v>0</v>
      </c>
      <c r="N16" s="29">
        <f t="shared" si="5"/>
        <v>0</v>
      </c>
      <c r="O16" s="27">
        <f t="shared" si="6"/>
        <v>55532926</v>
      </c>
      <c r="P16" s="27">
        <f t="shared" si="7"/>
        <v>0</v>
      </c>
    </row>
    <row r="17" spans="1:18" s="30" customFormat="1" ht="15" x14ac:dyDescent="0.2">
      <c r="A17" s="12" t="s">
        <v>73</v>
      </c>
      <c r="B17" s="3" t="s">
        <v>31</v>
      </c>
      <c r="C17" s="27">
        <v>349872950</v>
      </c>
      <c r="D17" s="27">
        <v>380824965</v>
      </c>
      <c r="E17" s="28">
        <f t="shared" si="2"/>
        <v>30952015</v>
      </c>
      <c r="F17" s="49">
        <v>361963414.33999997</v>
      </c>
      <c r="G17" s="29">
        <f t="shared" si="0"/>
        <v>4.2526613180485251</v>
      </c>
      <c r="H17" s="29">
        <f t="shared" si="3"/>
        <v>95.047186399662635</v>
      </c>
      <c r="I17" s="27">
        <v>391171200</v>
      </c>
      <c r="J17" s="27">
        <v>450156541</v>
      </c>
      <c r="K17" s="28">
        <f t="shared" si="4"/>
        <v>58985341</v>
      </c>
      <c r="L17" s="49">
        <v>428038434.56999999</v>
      </c>
      <c r="M17" s="29">
        <f t="shared" si="1"/>
        <v>4.4262523572623076</v>
      </c>
      <c r="N17" s="29">
        <f t="shared" si="5"/>
        <v>95.086574465659041</v>
      </c>
      <c r="O17" s="27">
        <f t="shared" si="6"/>
        <v>22118106.430000007</v>
      </c>
      <c r="P17" s="27">
        <f t="shared" si="7"/>
        <v>66075020.230000019</v>
      </c>
    </row>
    <row r="18" spans="1:18" s="7" customFormat="1" ht="30" customHeight="1" x14ac:dyDescent="0.2">
      <c r="A18" s="11" t="s">
        <v>2</v>
      </c>
      <c r="B18" s="6" t="s">
        <v>3</v>
      </c>
      <c r="C18" s="19">
        <f>C20+C21+C19</f>
        <v>40793300</v>
      </c>
      <c r="D18" s="19">
        <f>D20+D21+D19</f>
        <v>41233946</v>
      </c>
      <c r="E18" s="20">
        <f t="shared" si="2"/>
        <v>440646</v>
      </c>
      <c r="F18" s="48">
        <f>F20+F21+F19</f>
        <v>38359558.810000002</v>
      </c>
      <c r="G18" s="21">
        <f t="shared" si="0"/>
        <v>0.45068149284132575</v>
      </c>
      <c r="H18" s="21">
        <f t="shared" si="3"/>
        <v>93.029075631034686</v>
      </c>
      <c r="I18" s="19">
        <f>I20+I21+I19</f>
        <v>41453200</v>
      </c>
      <c r="J18" s="19">
        <f>J20+J21+J19</f>
        <v>41556486</v>
      </c>
      <c r="K18" s="20">
        <f t="shared" si="4"/>
        <v>103286</v>
      </c>
      <c r="L18" s="48">
        <f>L20+L21+L19</f>
        <v>39583597.289999999</v>
      </c>
      <c r="M18" s="21">
        <f t="shared" si="1"/>
        <v>0.40932537048873724</v>
      </c>
      <c r="N18" s="21">
        <f t="shared" si="5"/>
        <v>95.252513145601384</v>
      </c>
      <c r="O18" s="42">
        <f t="shared" si="6"/>
        <v>1972888.7100000009</v>
      </c>
      <c r="P18" s="42">
        <f t="shared" si="7"/>
        <v>1224038.4799999967</v>
      </c>
      <c r="R18" s="44"/>
    </row>
    <row r="19" spans="1:18" s="30" customFormat="1" ht="18.75" customHeight="1" x14ac:dyDescent="0.2">
      <c r="A19" s="12" t="s">
        <v>95</v>
      </c>
      <c r="B19" s="3" t="s">
        <v>96</v>
      </c>
      <c r="C19" s="22">
        <v>10463100</v>
      </c>
      <c r="D19" s="22">
        <v>10931369</v>
      </c>
      <c r="E19" s="28">
        <f t="shared" si="2"/>
        <v>468269</v>
      </c>
      <c r="F19" s="50">
        <v>10620313.529999999</v>
      </c>
      <c r="G19" s="29">
        <f t="shared" si="0"/>
        <v>0.12477668942572828</v>
      </c>
      <c r="H19" s="29">
        <f t="shared" si="3"/>
        <v>97.154469216069813</v>
      </c>
      <c r="I19" s="22">
        <v>10773900</v>
      </c>
      <c r="J19" s="22">
        <v>11345509</v>
      </c>
      <c r="K19" s="28">
        <f t="shared" si="4"/>
        <v>571609</v>
      </c>
      <c r="L19" s="50">
        <v>11167018.48</v>
      </c>
      <c r="M19" s="29">
        <f t="shared" si="1"/>
        <v>0.11547570937256207</v>
      </c>
      <c r="N19" s="29">
        <f t="shared" si="5"/>
        <v>98.426773800981522</v>
      </c>
      <c r="O19" s="27">
        <f t="shared" si="6"/>
        <v>178490.51999999955</v>
      </c>
      <c r="P19" s="27">
        <f t="shared" si="7"/>
        <v>546704.95000000112</v>
      </c>
    </row>
    <row r="20" spans="1:18" s="30" customFormat="1" ht="48.75" customHeight="1" x14ac:dyDescent="0.2">
      <c r="A20" s="12" t="s">
        <v>32</v>
      </c>
      <c r="B20" s="3" t="s">
        <v>33</v>
      </c>
      <c r="C20" s="27">
        <v>27036900</v>
      </c>
      <c r="D20" s="27">
        <v>27014777</v>
      </c>
      <c r="E20" s="28">
        <f t="shared" si="2"/>
        <v>-22123</v>
      </c>
      <c r="F20" s="49">
        <v>24460859.09</v>
      </c>
      <c r="G20" s="29">
        <f t="shared" si="0"/>
        <v>0.28738746828309814</v>
      </c>
      <c r="H20" s="29">
        <f t="shared" si="3"/>
        <v>90.546218797216056</v>
      </c>
      <c r="I20" s="27">
        <v>27386000</v>
      </c>
      <c r="J20" s="27">
        <v>26917677</v>
      </c>
      <c r="K20" s="28">
        <f t="shared" si="4"/>
        <v>-468323</v>
      </c>
      <c r="L20" s="49">
        <v>25127668.039999999</v>
      </c>
      <c r="M20" s="29">
        <f t="shared" si="1"/>
        <v>0.25983975015301097</v>
      </c>
      <c r="N20" s="29">
        <f t="shared" si="5"/>
        <v>93.350061522768101</v>
      </c>
      <c r="O20" s="27">
        <f t="shared" si="6"/>
        <v>1790008.9600000009</v>
      </c>
      <c r="P20" s="27">
        <f t="shared" si="7"/>
        <v>666808.94999999925</v>
      </c>
    </row>
    <row r="21" spans="1:18" s="30" customFormat="1" ht="31.5" customHeight="1" x14ac:dyDescent="0.2">
      <c r="A21" s="12" t="s">
        <v>74</v>
      </c>
      <c r="B21" s="3" t="s">
        <v>75</v>
      </c>
      <c r="C21" s="27">
        <v>3293300</v>
      </c>
      <c r="D21" s="27">
        <v>3287800</v>
      </c>
      <c r="E21" s="28">
        <f t="shared" si="2"/>
        <v>-5500</v>
      </c>
      <c r="F21" s="49">
        <v>3278386.19</v>
      </c>
      <c r="G21" s="29">
        <f t="shared" si="0"/>
        <v>3.8517335132499303E-2</v>
      </c>
      <c r="H21" s="29">
        <f t="shared" si="3"/>
        <v>99.713674493582332</v>
      </c>
      <c r="I21" s="27">
        <v>3293300</v>
      </c>
      <c r="J21" s="27">
        <v>3293300</v>
      </c>
      <c r="K21" s="28">
        <f t="shared" si="4"/>
        <v>0</v>
      </c>
      <c r="L21" s="49">
        <v>3288910.77</v>
      </c>
      <c r="M21" s="29">
        <f t="shared" si="1"/>
        <v>3.4009910963164212E-2</v>
      </c>
      <c r="N21" s="29">
        <f t="shared" si="5"/>
        <v>99.866722436461913</v>
      </c>
      <c r="O21" s="27">
        <f t="shared" si="6"/>
        <v>4389.2299999999814</v>
      </c>
      <c r="P21" s="27">
        <f t="shared" si="7"/>
        <v>10524.580000000075</v>
      </c>
    </row>
    <row r="22" spans="1:18" s="7" customFormat="1" ht="15" customHeight="1" x14ac:dyDescent="0.2">
      <c r="A22" s="11" t="s">
        <v>4</v>
      </c>
      <c r="B22" s="6" t="s">
        <v>5</v>
      </c>
      <c r="C22" s="19">
        <f>C23+C24+C26+C27+C29+C28</f>
        <v>705440055</v>
      </c>
      <c r="D22" s="19">
        <f>D23+D24+D26+D27+D29+D28+D25</f>
        <v>841637985</v>
      </c>
      <c r="E22" s="20">
        <f t="shared" si="2"/>
        <v>136197930</v>
      </c>
      <c r="F22" s="48">
        <f>SUM(F23:F29)</f>
        <v>767833563.66000009</v>
      </c>
      <c r="G22" s="21">
        <f t="shared" si="0"/>
        <v>9.021177183970952</v>
      </c>
      <c r="H22" s="21">
        <f t="shared" si="3"/>
        <v>91.230859032580398</v>
      </c>
      <c r="I22" s="19">
        <f>I23+I24+I26+I27+I29+I28</f>
        <v>596704392</v>
      </c>
      <c r="J22" s="19">
        <f>J23+J24+J26+J27+J29+J28+J25</f>
        <v>762588457</v>
      </c>
      <c r="K22" s="20">
        <f t="shared" si="4"/>
        <v>165884065</v>
      </c>
      <c r="L22" s="48">
        <f>SUM(L23:L29)</f>
        <v>733792795.97000015</v>
      </c>
      <c r="M22" s="21">
        <f t="shared" si="1"/>
        <v>7.587991709592969</v>
      </c>
      <c r="N22" s="21">
        <f t="shared" si="5"/>
        <v>96.223957920464585</v>
      </c>
      <c r="O22" s="42">
        <f t="shared" si="6"/>
        <v>28795661.029999852</v>
      </c>
      <c r="P22" s="42">
        <f t="shared" si="7"/>
        <v>-34040767.689999938</v>
      </c>
      <c r="R22" s="44"/>
    </row>
    <row r="23" spans="1:18" s="30" customFormat="1" ht="15" x14ac:dyDescent="0.2">
      <c r="A23" s="12" t="s">
        <v>34</v>
      </c>
      <c r="B23" s="4" t="s">
        <v>39</v>
      </c>
      <c r="C23" s="27">
        <v>4362800</v>
      </c>
      <c r="D23" s="27">
        <v>3496359</v>
      </c>
      <c r="E23" s="28">
        <f t="shared" si="2"/>
        <v>-866441</v>
      </c>
      <c r="F23" s="49">
        <v>3496278.86</v>
      </c>
      <c r="G23" s="29">
        <f t="shared" si="0"/>
        <v>4.1077327917640051E-2</v>
      </c>
      <c r="H23" s="29">
        <f t="shared" si="3"/>
        <v>99.997707901276726</v>
      </c>
      <c r="I23" s="27">
        <v>3501500</v>
      </c>
      <c r="J23" s="27">
        <v>2954453</v>
      </c>
      <c r="K23" s="28">
        <f t="shared" si="4"/>
        <v>-547047</v>
      </c>
      <c r="L23" s="49">
        <v>2954452.2</v>
      </c>
      <c r="M23" s="29">
        <f t="shared" si="1"/>
        <v>3.0551347632615959E-2</v>
      </c>
      <c r="N23" s="29">
        <f t="shared" si="5"/>
        <v>99.999972922229603</v>
      </c>
      <c r="O23" s="27">
        <f t="shared" si="6"/>
        <v>0.79999999981373549</v>
      </c>
      <c r="P23" s="27">
        <f t="shared" si="7"/>
        <v>-541826.65999999968</v>
      </c>
    </row>
    <row r="24" spans="1:18" s="30" customFormat="1" ht="15" x14ac:dyDescent="0.2">
      <c r="A24" s="12" t="s">
        <v>35</v>
      </c>
      <c r="B24" s="3" t="s">
        <v>40</v>
      </c>
      <c r="C24" s="22">
        <v>32845100</v>
      </c>
      <c r="D24" s="22">
        <v>44652300</v>
      </c>
      <c r="E24" s="28">
        <f t="shared" si="2"/>
        <v>11807200</v>
      </c>
      <c r="F24" s="50">
        <v>40854104.659999996</v>
      </c>
      <c r="G24" s="29">
        <f t="shared" si="0"/>
        <v>0.47998958924586654</v>
      </c>
      <c r="H24" s="29">
        <f t="shared" si="3"/>
        <v>91.493841661011857</v>
      </c>
      <c r="I24" s="22">
        <v>26795700</v>
      </c>
      <c r="J24" s="22">
        <v>44068025</v>
      </c>
      <c r="K24" s="28">
        <f t="shared" si="4"/>
        <v>17272325</v>
      </c>
      <c r="L24" s="50">
        <v>40333071.520000003</v>
      </c>
      <c r="M24" s="29">
        <f t="shared" si="1"/>
        <v>0.41707552049705932</v>
      </c>
      <c r="N24" s="29">
        <f t="shared" si="5"/>
        <v>91.524572567071033</v>
      </c>
      <c r="O24" s="27">
        <f t="shared" si="6"/>
        <v>3734953.4799999967</v>
      </c>
      <c r="P24" s="27">
        <f t="shared" si="7"/>
        <v>-521033.13999999315</v>
      </c>
    </row>
    <row r="25" spans="1:18" s="30" customFormat="1" ht="15" x14ac:dyDescent="0.2">
      <c r="A25" s="12" t="s">
        <v>115</v>
      </c>
      <c r="B25" s="3" t="s">
        <v>116</v>
      </c>
      <c r="C25" s="22">
        <v>0</v>
      </c>
      <c r="D25" s="22">
        <v>0</v>
      </c>
      <c r="E25" s="28">
        <f t="shared" si="2"/>
        <v>0</v>
      </c>
      <c r="F25" s="50">
        <v>0</v>
      </c>
      <c r="G25" s="29">
        <f t="shared" si="0"/>
        <v>0</v>
      </c>
      <c r="H25" s="29">
        <v>0</v>
      </c>
      <c r="I25" s="22">
        <v>0</v>
      </c>
      <c r="J25" s="22">
        <v>200400</v>
      </c>
      <c r="K25" s="28">
        <f t="shared" si="4"/>
        <v>200400</v>
      </c>
      <c r="L25" s="50">
        <v>119900</v>
      </c>
      <c r="M25" s="29">
        <f t="shared" si="1"/>
        <v>1.2398598227957973E-3</v>
      </c>
      <c r="N25" s="29">
        <v>0</v>
      </c>
      <c r="O25" s="27">
        <f t="shared" si="6"/>
        <v>80500</v>
      </c>
      <c r="P25" s="27">
        <f t="shared" si="7"/>
        <v>119900</v>
      </c>
    </row>
    <row r="26" spans="1:18" s="30" customFormat="1" ht="16.5" customHeight="1" x14ac:dyDescent="0.2">
      <c r="A26" s="12" t="s">
        <v>36</v>
      </c>
      <c r="B26" s="3" t="s">
        <v>41</v>
      </c>
      <c r="C26" s="22">
        <v>263686300</v>
      </c>
      <c r="D26" s="22">
        <v>263686300</v>
      </c>
      <c r="E26" s="28">
        <f t="shared" si="2"/>
        <v>0</v>
      </c>
      <c r="F26" s="50">
        <v>263400178.81</v>
      </c>
      <c r="G26" s="29">
        <f t="shared" si="0"/>
        <v>3.0946546176077598</v>
      </c>
      <c r="H26" s="29">
        <f t="shared" si="3"/>
        <v>99.891491825703497</v>
      </c>
      <c r="I26" s="22">
        <v>263685932</v>
      </c>
      <c r="J26" s="22">
        <v>288562094</v>
      </c>
      <c r="K26" s="28">
        <f t="shared" si="4"/>
        <v>24876162</v>
      </c>
      <c r="L26" s="50">
        <v>288554970.13999999</v>
      </c>
      <c r="M26" s="29">
        <f t="shared" si="1"/>
        <v>2.9838841880285814</v>
      </c>
      <c r="N26" s="29">
        <f t="shared" si="5"/>
        <v>99.997531255785802</v>
      </c>
      <c r="O26" s="27">
        <f t="shared" si="6"/>
        <v>7123.8600000143051</v>
      </c>
      <c r="P26" s="27">
        <f t="shared" si="7"/>
        <v>25154791.329999983</v>
      </c>
    </row>
    <row r="27" spans="1:18" s="30" customFormat="1" ht="18" customHeight="1" x14ac:dyDescent="0.2">
      <c r="A27" s="12" t="s">
        <v>37</v>
      </c>
      <c r="B27" s="3" t="s">
        <v>97</v>
      </c>
      <c r="C27" s="27">
        <v>316102900</v>
      </c>
      <c r="D27" s="27">
        <v>438925915</v>
      </c>
      <c r="E27" s="28">
        <f t="shared" si="2"/>
        <v>122823015</v>
      </c>
      <c r="F27" s="49">
        <v>375490251.36000001</v>
      </c>
      <c r="G27" s="29">
        <f t="shared" si="0"/>
        <v>4.4115863758624245</v>
      </c>
      <c r="H27" s="29">
        <f t="shared" si="3"/>
        <v>85.547523745550549</v>
      </c>
      <c r="I27" s="27">
        <v>224943200</v>
      </c>
      <c r="J27" s="27">
        <v>339643212</v>
      </c>
      <c r="K27" s="28">
        <f t="shared" si="4"/>
        <v>114700012</v>
      </c>
      <c r="L27" s="49">
        <v>319777963.29000002</v>
      </c>
      <c r="M27" s="29">
        <f t="shared" si="1"/>
        <v>3.3067543694640564</v>
      </c>
      <c r="N27" s="29">
        <f t="shared" si="5"/>
        <v>94.151142137355606</v>
      </c>
      <c r="O27" s="27">
        <f t="shared" si="6"/>
        <v>19865248.709999979</v>
      </c>
      <c r="P27" s="27">
        <f t="shared" si="7"/>
        <v>-55712288.069999993</v>
      </c>
    </row>
    <row r="28" spans="1:18" s="30" customFormat="1" ht="18" customHeight="1" x14ac:dyDescent="0.2">
      <c r="A28" s="12" t="s">
        <v>99</v>
      </c>
      <c r="B28" s="4" t="s">
        <v>98</v>
      </c>
      <c r="C28" s="27">
        <v>15498500</v>
      </c>
      <c r="D28" s="27">
        <v>20112501</v>
      </c>
      <c r="E28" s="28">
        <f t="shared" si="2"/>
        <v>4614001</v>
      </c>
      <c r="F28" s="49">
        <v>19661365.609999999</v>
      </c>
      <c r="G28" s="29">
        <f t="shared" si="0"/>
        <v>0.23099884042732821</v>
      </c>
      <c r="H28" s="29">
        <f t="shared" si="3"/>
        <v>97.756940372557338</v>
      </c>
      <c r="I28" s="27">
        <v>15615400</v>
      </c>
      <c r="J28" s="27">
        <v>20062547</v>
      </c>
      <c r="K28" s="28">
        <f t="shared" si="4"/>
        <v>4447147</v>
      </c>
      <c r="L28" s="49">
        <v>19015311.690000001</v>
      </c>
      <c r="M28" s="29">
        <f t="shared" si="1"/>
        <v>0.19663320252185362</v>
      </c>
      <c r="N28" s="29">
        <f t="shared" si="5"/>
        <v>94.780147754918659</v>
      </c>
      <c r="O28" s="27">
        <f t="shared" si="6"/>
        <v>1047235.3099999987</v>
      </c>
      <c r="P28" s="27">
        <f t="shared" si="7"/>
        <v>-646053.91999999806</v>
      </c>
    </row>
    <row r="29" spans="1:18" s="30" customFormat="1" ht="17.25" customHeight="1" x14ac:dyDescent="0.2">
      <c r="A29" s="12" t="s">
        <v>38</v>
      </c>
      <c r="B29" s="3" t="s">
        <v>42</v>
      </c>
      <c r="C29" s="27">
        <v>72944455</v>
      </c>
      <c r="D29" s="27">
        <v>70764610</v>
      </c>
      <c r="E29" s="28">
        <f t="shared" si="2"/>
        <v>-2179845</v>
      </c>
      <c r="F29" s="49">
        <v>64931384.359999999</v>
      </c>
      <c r="G29" s="29">
        <f t="shared" si="0"/>
        <v>0.76287043290993228</v>
      </c>
      <c r="H29" s="29">
        <f t="shared" si="3"/>
        <v>91.756860328912992</v>
      </c>
      <c r="I29" s="27">
        <v>62162660</v>
      </c>
      <c r="J29" s="27">
        <v>67097726</v>
      </c>
      <c r="K29" s="28">
        <f t="shared" si="4"/>
        <v>4935066</v>
      </c>
      <c r="L29" s="49">
        <v>63037127.130000003</v>
      </c>
      <c r="M29" s="29">
        <f t="shared" si="1"/>
        <v>0.65185322162600445</v>
      </c>
      <c r="N29" s="29">
        <f t="shared" si="5"/>
        <v>93.948231762727701</v>
      </c>
      <c r="O29" s="27">
        <f t="shared" si="6"/>
        <v>4060598.8699999973</v>
      </c>
      <c r="P29" s="27">
        <f t="shared" si="7"/>
        <v>-1894257.2299999967</v>
      </c>
    </row>
    <row r="30" spans="1:18" s="7" customFormat="1" ht="13.5" customHeight="1" x14ac:dyDescent="0.2">
      <c r="A30" s="11" t="s">
        <v>6</v>
      </c>
      <c r="B30" s="6" t="s">
        <v>7</v>
      </c>
      <c r="C30" s="19">
        <f>C31+C32+C33+C34</f>
        <v>653187526</v>
      </c>
      <c r="D30" s="19">
        <f>D31+D32+D33+D34</f>
        <v>1512170690.23</v>
      </c>
      <c r="E30" s="20">
        <f t="shared" si="2"/>
        <v>858983164.23000002</v>
      </c>
      <c r="F30" s="48">
        <f>F31+F32+F33+F34</f>
        <v>1272243389.6399999</v>
      </c>
      <c r="G30" s="21">
        <f t="shared" si="0"/>
        <v>14.947422960218962</v>
      </c>
      <c r="H30" s="21">
        <f t="shared" si="3"/>
        <v>84.133583454556486</v>
      </c>
      <c r="I30" s="19">
        <f>I31+I32+I33+I34</f>
        <v>2022139960</v>
      </c>
      <c r="J30" s="19">
        <f>J31+J32+J33+J34</f>
        <v>2711073761.3000002</v>
      </c>
      <c r="K30" s="20">
        <f t="shared" si="4"/>
        <v>688933801.30000019</v>
      </c>
      <c r="L30" s="48">
        <f>L31+L32+L33+L34</f>
        <v>2435145558.0100002</v>
      </c>
      <c r="M30" s="21">
        <f t="shared" si="1"/>
        <v>25.181310592462481</v>
      </c>
      <c r="N30" s="21">
        <f t="shared" si="5"/>
        <v>89.82218015500662</v>
      </c>
      <c r="O30" s="42">
        <f t="shared" si="6"/>
        <v>275928203.28999996</v>
      </c>
      <c r="P30" s="42">
        <f t="shared" si="7"/>
        <v>1162902168.3700004</v>
      </c>
      <c r="R30" s="44"/>
    </row>
    <row r="31" spans="1:18" s="30" customFormat="1" ht="15" x14ac:dyDescent="0.2">
      <c r="A31" s="12" t="s">
        <v>43</v>
      </c>
      <c r="B31" s="3" t="s">
        <v>47</v>
      </c>
      <c r="C31" s="27">
        <v>177232400</v>
      </c>
      <c r="D31" s="27">
        <v>576433538.75</v>
      </c>
      <c r="E31" s="28">
        <f t="shared" si="2"/>
        <v>399201138.75</v>
      </c>
      <c r="F31" s="49">
        <v>504088563.62</v>
      </c>
      <c r="G31" s="29">
        <f t="shared" si="0"/>
        <v>5.9224713063508041</v>
      </c>
      <c r="H31" s="29">
        <f t="shared" si="3"/>
        <v>87.449554846013896</v>
      </c>
      <c r="I31" s="27">
        <v>1380805900</v>
      </c>
      <c r="J31" s="27">
        <v>1516909308</v>
      </c>
      <c r="K31" s="28">
        <f t="shared" si="4"/>
        <v>136103408</v>
      </c>
      <c r="L31" s="49">
        <v>1399279348.6300001</v>
      </c>
      <c r="M31" s="29">
        <f t="shared" si="1"/>
        <v>14.469643413129363</v>
      </c>
      <c r="N31" s="29">
        <f t="shared" si="5"/>
        <v>92.245419106492818</v>
      </c>
      <c r="O31" s="27">
        <f t="shared" si="6"/>
        <v>117629959.36999989</v>
      </c>
      <c r="P31" s="27">
        <f t="shared" si="7"/>
        <v>895190785.01000011</v>
      </c>
    </row>
    <row r="32" spans="1:18" s="30" customFormat="1" ht="14.25" customHeight="1" x14ac:dyDescent="0.2">
      <c r="A32" s="12" t="s">
        <v>44</v>
      </c>
      <c r="B32" s="3" t="s">
        <v>48</v>
      </c>
      <c r="C32" s="27">
        <v>52249400</v>
      </c>
      <c r="D32" s="27">
        <v>437538435</v>
      </c>
      <c r="E32" s="28">
        <f t="shared" si="2"/>
        <v>385289035</v>
      </c>
      <c r="F32" s="49">
        <v>344529067.05000001</v>
      </c>
      <c r="G32" s="29">
        <f t="shared" si="0"/>
        <v>4.0478274276930666</v>
      </c>
      <c r="H32" s="29">
        <f t="shared" si="3"/>
        <v>78.742583391559648</v>
      </c>
      <c r="I32" s="27">
        <v>56852300</v>
      </c>
      <c r="J32" s="27">
        <v>358459148</v>
      </c>
      <c r="K32" s="28">
        <f t="shared" si="4"/>
        <v>301606848</v>
      </c>
      <c r="L32" s="49">
        <v>292402602.52999997</v>
      </c>
      <c r="M32" s="29">
        <f t="shared" si="1"/>
        <v>3.0236717177470864</v>
      </c>
      <c r="N32" s="29">
        <f t="shared" si="5"/>
        <v>81.572085455606782</v>
      </c>
      <c r="O32" s="27">
        <f t="shared" si="6"/>
        <v>66056545.470000029</v>
      </c>
      <c r="P32" s="27">
        <f t="shared" si="7"/>
        <v>-52126464.520000041</v>
      </c>
    </row>
    <row r="33" spans="1:18" s="30" customFormat="1" ht="15" x14ac:dyDescent="0.2">
      <c r="A33" s="12" t="s">
        <v>45</v>
      </c>
      <c r="B33" s="3" t="s">
        <v>49</v>
      </c>
      <c r="C33" s="27">
        <v>251414926</v>
      </c>
      <c r="D33" s="27">
        <v>315457884.48000002</v>
      </c>
      <c r="E33" s="28">
        <f t="shared" si="2"/>
        <v>64042958.480000019</v>
      </c>
      <c r="F33" s="49">
        <v>254644858.13999999</v>
      </c>
      <c r="G33" s="29">
        <f t="shared" si="0"/>
        <v>2.9917894879694216</v>
      </c>
      <c r="H33" s="29">
        <f t="shared" si="3"/>
        <v>80.722299447279923</v>
      </c>
      <c r="I33" s="27">
        <v>260331607</v>
      </c>
      <c r="J33" s="27">
        <v>378149325.30000001</v>
      </c>
      <c r="K33" s="28">
        <f t="shared" si="4"/>
        <v>117817718.30000001</v>
      </c>
      <c r="L33" s="49">
        <v>313002377.07999998</v>
      </c>
      <c r="M33" s="29">
        <f t="shared" si="1"/>
        <v>3.2366895060973482</v>
      </c>
      <c r="N33" s="29">
        <f t="shared" si="5"/>
        <v>82.77216330656772</v>
      </c>
      <c r="O33" s="27">
        <f t="shared" si="6"/>
        <v>65146948.220000029</v>
      </c>
      <c r="P33" s="27">
        <f t="shared" si="7"/>
        <v>58357518.939999998</v>
      </c>
    </row>
    <row r="34" spans="1:18" s="30" customFormat="1" ht="30" customHeight="1" x14ac:dyDescent="0.2">
      <c r="A34" s="12" t="s">
        <v>46</v>
      </c>
      <c r="B34" s="3" t="s">
        <v>50</v>
      </c>
      <c r="C34" s="27">
        <v>172290800</v>
      </c>
      <c r="D34" s="27">
        <v>182740832</v>
      </c>
      <c r="E34" s="28">
        <f t="shared" si="2"/>
        <v>10450032</v>
      </c>
      <c r="F34" s="49">
        <v>168980900.83000001</v>
      </c>
      <c r="G34" s="29">
        <f t="shared" si="0"/>
        <v>1.9853347382056716</v>
      </c>
      <c r="H34" s="29">
        <f t="shared" si="3"/>
        <v>92.470248154501135</v>
      </c>
      <c r="I34" s="27">
        <v>324150153</v>
      </c>
      <c r="J34" s="27">
        <v>457555980</v>
      </c>
      <c r="K34" s="28">
        <f t="shared" si="4"/>
        <v>133405827</v>
      </c>
      <c r="L34" s="49">
        <v>430461229.76999998</v>
      </c>
      <c r="M34" s="29">
        <f t="shared" si="1"/>
        <v>4.4513059554886834</v>
      </c>
      <c r="N34" s="29">
        <f t="shared" si="5"/>
        <v>94.078374796893698</v>
      </c>
      <c r="O34" s="27">
        <f t="shared" si="6"/>
        <v>27094750.230000019</v>
      </c>
      <c r="P34" s="27">
        <f t="shared" si="7"/>
        <v>261480328.93999997</v>
      </c>
    </row>
    <row r="35" spans="1:18" s="7" customFormat="1" ht="19.5" customHeight="1" x14ac:dyDescent="0.2">
      <c r="A35" s="11" t="s">
        <v>108</v>
      </c>
      <c r="B35" s="38" t="s">
        <v>110</v>
      </c>
      <c r="C35" s="52">
        <f>C36</f>
        <v>197500</v>
      </c>
      <c r="D35" s="52">
        <f>D36</f>
        <v>212800</v>
      </c>
      <c r="E35" s="20">
        <f t="shared" si="2"/>
        <v>15300</v>
      </c>
      <c r="F35" s="48">
        <f>SUM(F36)</f>
        <v>212308.32</v>
      </c>
      <c r="G35" s="21">
        <f t="shared" si="0"/>
        <v>2.4943829795896939E-3</v>
      </c>
      <c r="H35" s="21">
        <f t="shared" si="3"/>
        <v>99.768947368421053</v>
      </c>
      <c r="I35" s="39">
        <f>I36</f>
        <v>168960400</v>
      </c>
      <c r="J35" s="43">
        <f>J36</f>
        <v>221000</v>
      </c>
      <c r="K35" s="20">
        <f t="shared" si="4"/>
        <v>-168739400</v>
      </c>
      <c r="L35" s="48">
        <f>SUM(L36)</f>
        <v>217967.64</v>
      </c>
      <c r="M35" s="21">
        <f t="shared" si="1"/>
        <v>2.2539559591794674E-3</v>
      </c>
      <c r="N35" s="21">
        <f t="shared" si="5"/>
        <v>98.627891402714937</v>
      </c>
      <c r="O35" s="42">
        <f t="shared" si="6"/>
        <v>3032.359999999986</v>
      </c>
      <c r="P35" s="42">
        <f t="shared" si="7"/>
        <v>5659.320000000007</v>
      </c>
    </row>
    <row r="36" spans="1:18" s="30" customFormat="1" ht="21.75" customHeight="1" x14ac:dyDescent="0.2">
      <c r="A36" s="12" t="s">
        <v>109</v>
      </c>
      <c r="B36" s="3" t="s">
        <v>111</v>
      </c>
      <c r="C36" s="27">
        <v>197500</v>
      </c>
      <c r="D36" s="27">
        <v>212800</v>
      </c>
      <c r="E36" s="28">
        <f t="shared" si="2"/>
        <v>15300</v>
      </c>
      <c r="F36" s="49">
        <v>212308.32</v>
      </c>
      <c r="G36" s="29">
        <f t="shared" si="0"/>
        <v>2.4943829795896939E-3</v>
      </c>
      <c r="H36" s="29">
        <f t="shared" si="3"/>
        <v>99.768947368421053</v>
      </c>
      <c r="I36" s="27">
        <v>168960400</v>
      </c>
      <c r="J36" s="27">
        <v>221000</v>
      </c>
      <c r="K36" s="28">
        <f t="shared" si="4"/>
        <v>-168739400</v>
      </c>
      <c r="L36" s="49">
        <v>217967.64</v>
      </c>
      <c r="M36" s="29">
        <f t="shared" si="1"/>
        <v>2.2539559591794674E-3</v>
      </c>
      <c r="N36" s="29">
        <f t="shared" si="5"/>
        <v>98.627891402714937</v>
      </c>
      <c r="O36" s="27">
        <f t="shared" si="6"/>
        <v>3032.359999999986</v>
      </c>
      <c r="P36" s="27">
        <f t="shared" si="7"/>
        <v>5659.320000000007</v>
      </c>
    </row>
    <row r="37" spans="1:18" s="7" customFormat="1" ht="14.25" customHeight="1" x14ac:dyDescent="0.2">
      <c r="A37" s="11" t="s">
        <v>8</v>
      </c>
      <c r="B37" s="6" t="s">
        <v>9</v>
      </c>
      <c r="C37" s="19">
        <f>C38+C39+C41+C42+C40</f>
        <v>4236827704</v>
      </c>
      <c r="D37" s="19">
        <f>D38+D39+D41+D42+D40</f>
        <v>4667373283</v>
      </c>
      <c r="E37" s="20">
        <f t="shared" si="2"/>
        <v>430545579</v>
      </c>
      <c r="F37" s="48">
        <f>F38+F39+F41+F42+F40</f>
        <v>4348724856.7600002</v>
      </c>
      <c r="G37" s="21">
        <f t="shared" si="0"/>
        <v>51.092605629495694</v>
      </c>
      <c r="H37" s="21">
        <f t="shared" si="3"/>
        <v>93.172853189167142</v>
      </c>
      <c r="I37" s="19">
        <f>I38+I39+I41+I42+I40</f>
        <v>4619208759</v>
      </c>
      <c r="J37" s="19">
        <f>J38+J39+J41+J42+J40</f>
        <v>4610627243</v>
      </c>
      <c r="K37" s="20">
        <f t="shared" si="4"/>
        <v>-8581516</v>
      </c>
      <c r="L37" s="48">
        <f>L38+L39+L41+L42+L40</f>
        <v>4278091033.4100003</v>
      </c>
      <c r="M37" s="21">
        <f t="shared" si="1"/>
        <v>44.238808929007604</v>
      </c>
      <c r="N37" s="21">
        <f t="shared" si="5"/>
        <v>92.787614524794506</v>
      </c>
      <c r="O37" s="42">
        <f t="shared" si="6"/>
        <v>332536209.58999968</v>
      </c>
      <c r="P37" s="42">
        <f t="shared" si="7"/>
        <v>-70633823.349999905</v>
      </c>
      <c r="R37" s="44"/>
    </row>
    <row r="38" spans="1:18" s="30" customFormat="1" ht="15" x14ac:dyDescent="0.2">
      <c r="A38" s="12" t="s">
        <v>51</v>
      </c>
      <c r="B38" s="3" t="s">
        <v>55</v>
      </c>
      <c r="C38" s="27">
        <v>1113970670</v>
      </c>
      <c r="D38" s="27">
        <v>1177397592</v>
      </c>
      <c r="E38" s="28">
        <f t="shared" si="2"/>
        <v>63426922</v>
      </c>
      <c r="F38" s="49">
        <v>1160559444.6900001</v>
      </c>
      <c r="G38" s="29">
        <f t="shared" si="0"/>
        <v>13.635262742584947</v>
      </c>
      <c r="H38" s="29">
        <f t="shared" si="3"/>
        <v>98.569884342858415</v>
      </c>
      <c r="I38" s="27">
        <v>1362333480</v>
      </c>
      <c r="J38" s="27">
        <v>1396220788</v>
      </c>
      <c r="K38" s="28">
        <f t="shared" si="4"/>
        <v>33887308</v>
      </c>
      <c r="L38" s="49">
        <v>1323655311.5799999</v>
      </c>
      <c r="M38" s="29">
        <f t="shared" si="1"/>
        <v>13.687631693563757</v>
      </c>
      <c r="N38" s="29">
        <f t="shared" si="5"/>
        <v>94.802721958899809</v>
      </c>
      <c r="O38" s="27">
        <f t="shared" si="6"/>
        <v>72565476.420000076</v>
      </c>
      <c r="P38" s="27">
        <f t="shared" si="7"/>
        <v>163095866.88999987</v>
      </c>
    </row>
    <row r="39" spans="1:18" s="30" customFormat="1" ht="15" x14ac:dyDescent="0.2">
      <c r="A39" s="12" t="s">
        <v>52</v>
      </c>
      <c r="B39" s="3" t="s">
        <v>56</v>
      </c>
      <c r="C39" s="27">
        <v>2243614808</v>
      </c>
      <c r="D39" s="27">
        <v>2330896831</v>
      </c>
      <c r="E39" s="28">
        <f t="shared" si="2"/>
        <v>87282023</v>
      </c>
      <c r="F39" s="49">
        <v>2255444053</v>
      </c>
      <c r="G39" s="29">
        <f t="shared" si="0"/>
        <v>26.498920330677549</v>
      </c>
      <c r="H39" s="29">
        <f t="shared" si="3"/>
        <v>96.762929315596125</v>
      </c>
      <c r="I39" s="27">
        <v>2650909900</v>
      </c>
      <c r="J39" s="27">
        <v>2672141047</v>
      </c>
      <c r="K39" s="28">
        <f t="shared" si="4"/>
        <v>21231147</v>
      </c>
      <c r="L39" s="49">
        <v>2433785976.3600001</v>
      </c>
      <c r="M39" s="29">
        <f t="shared" si="1"/>
        <v>25.167251454316979</v>
      </c>
      <c r="N39" s="29">
        <f t="shared" si="5"/>
        <v>91.079996660071515</v>
      </c>
      <c r="O39" s="27">
        <f t="shared" si="6"/>
        <v>238355070.63999987</v>
      </c>
      <c r="P39" s="27">
        <f t="shared" si="7"/>
        <v>178341923.36000013</v>
      </c>
    </row>
    <row r="40" spans="1:18" s="30" customFormat="1" ht="15" x14ac:dyDescent="0.2">
      <c r="A40" s="12" t="s">
        <v>112</v>
      </c>
      <c r="B40" s="3" t="s">
        <v>113</v>
      </c>
      <c r="C40" s="27">
        <v>651137638</v>
      </c>
      <c r="D40" s="27">
        <v>929521991</v>
      </c>
      <c r="E40" s="28">
        <f t="shared" si="2"/>
        <v>278384353</v>
      </c>
      <c r="F40" s="49">
        <v>705921490.69000006</v>
      </c>
      <c r="G40" s="29">
        <f t="shared" si="0"/>
        <v>8.2937802498918582</v>
      </c>
      <c r="H40" s="29">
        <f t="shared" si="3"/>
        <v>75.944571244683985</v>
      </c>
      <c r="I40" s="27">
        <v>351694269</v>
      </c>
      <c r="J40" s="27">
        <v>355755743</v>
      </c>
      <c r="K40" s="28">
        <f t="shared" si="4"/>
        <v>4061474</v>
      </c>
      <c r="L40" s="49">
        <v>341613553.14999998</v>
      </c>
      <c r="M40" s="29">
        <f t="shared" si="1"/>
        <v>3.5325514551559767</v>
      </c>
      <c r="N40" s="29">
        <f t="shared" si="5"/>
        <v>96.024747280046014</v>
      </c>
      <c r="O40" s="27">
        <f t="shared" si="6"/>
        <v>14142189.850000024</v>
      </c>
      <c r="P40" s="27">
        <f t="shared" si="7"/>
        <v>-364307937.54000008</v>
      </c>
    </row>
    <row r="41" spans="1:18" s="30" customFormat="1" ht="15.75" customHeight="1" x14ac:dyDescent="0.2">
      <c r="A41" s="12" t="s">
        <v>53</v>
      </c>
      <c r="B41" s="3" t="s">
        <v>114</v>
      </c>
      <c r="C41" s="27">
        <v>101719388</v>
      </c>
      <c r="D41" s="27">
        <v>102879683</v>
      </c>
      <c r="E41" s="28">
        <f t="shared" si="2"/>
        <v>1160295</v>
      </c>
      <c r="F41" s="49">
        <v>101874977.12</v>
      </c>
      <c r="G41" s="29">
        <f t="shared" ref="G41:G63" si="8">F41/F$63*100</f>
        <v>1.1969159238517713</v>
      </c>
      <c r="H41" s="29">
        <f t="shared" si="3"/>
        <v>99.023416625418648</v>
      </c>
      <c r="I41" s="27">
        <v>122420910</v>
      </c>
      <c r="J41" s="27">
        <v>53808300</v>
      </c>
      <c r="K41" s="28">
        <f t="shared" si="4"/>
        <v>-68612610</v>
      </c>
      <c r="L41" s="49">
        <v>49816352.039999999</v>
      </c>
      <c r="M41" s="29">
        <f t="shared" si="1"/>
        <v>0.51514006182358174</v>
      </c>
      <c r="N41" s="29">
        <f t="shared" si="5"/>
        <v>92.581166920344998</v>
      </c>
      <c r="O41" s="27">
        <f t="shared" si="6"/>
        <v>3991947.9600000009</v>
      </c>
      <c r="P41" s="27">
        <f t="shared" si="7"/>
        <v>-52058625.080000006</v>
      </c>
    </row>
    <row r="42" spans="1:18" s="30" customFormat="1" ht="17.25" customHeight="1" x14ac:dyDescent="0.2">
      <c r="A42" s="12" t="s">
        <v>54</v>
      </c>
      <c r="B42" s="3" t="s">
        <v>57</v>
      </c>
      <c r="C42" s="27">
        <v>126385200</v>
      </c>
      <c r="D42" s="27">
        <v>126677186</v>
      </c>
      <c r="E42" s="28">
        <f t="shared" si="2"/>
        <v>291986</v>
      </c>
      <c r="F42" s="49">
        <v>124924891.26000001</v>
      </c>
      <c r="G42" s="29">
        <f t="shared" si="8"/>
        <v>1.4677263824895668</v>
      </c>
      <c r="H42" s="29">
        <f t="shared" si="3"/>
        <v>98.616724293196739</v>
      </c>
      <c r="I42" s="27">
        <v>131850200</v>
      </c>
      <c r="J42" s="27">
        <v>132701365</v>
      </c>
      <c r="K42" s="28">
        <f t="shared" si="4"/>
        <v>851165</v>
      </c>
      <c r="L42" s="49">
        <v>129219840.28</v>
      </c>
      <c r="M42" s="29">
        <f t="shared" si="1"/>
        <v>1.3362342641473062</v>
      </c>
      <c r="N42" s="29">
        <f t="shared" si="5"/>
        <v>97.376421320157476</v>
      </c>
      <c r="O42" s="27">
        <f t="shared" si="6"/>
        <v>3481524.7199999988</v>
      </c>
      <c r="P42" s="27">
        <f t="shared" si="7"/>
        <v>4294949.0199999958</v>
      </c>
    </row>
    <row r="43" spans="1:18" s="7" customFormat="1" ht="19.5" customHeight="1" x14ac:dyDescent="0.2">
      <c r="A43" s="11" t="s">
        <v>10</v>
      </c>
      <c r="B43" s="6" t="s">
        <v>76</v>
      </c>
      <c r="C43" s="19">
        <f>C44+C45</f>
        <v>404404893</v>
      </c>
      <c r="D43" s="19">
        <f>D44+D45</f>
        <v>474401467.12</v>
      </c>
      <c r="E43" s="20">
        <f t="shared" si="2"/>
        <v>69996574.120000005</v>
      </c>
      <c r="F43" s="48">
        <f>F44+F45</f>
        <v>435455916.08000004</v>
      </c>
      <c r="G43" s="21">
        <f t="shared" si="8"/>
        <v>5.1161152112719375</v>
      </c>
      <c r="H43" s="21">
        <f t="shared" si="3"/>
        <v>91.790592201067398</v>
      </c>
      <c r="I43" s="19">
        <f>I44+I45</f>
        <v>449947576</v>
      </c>
      <c r="J43" s="19">
        <f>J44+J45</f>
        <v>478040182.23000002</v>
      </c>
      <c r="K43" s="20">
        <f t="shared" si="4"/>
        <v>28092606.230000019</v>
      </c>
      <c r="L43" s="48">
        <f>L44+L45</f>
        <v>450740844.68000001</v>
      </c>
      <c r="M43" s="21">
        <f t="shared" si="1"/>
        <v>4.661013042633634</v>
      </c>
      <c r="N43" s="21">
        <f t="shared" si="5"/>
        <v>94.289321574882706</v>
      </c>
      <c r="O43" s="42">
        <f t="shared" si="6"/>
        <v>27299337.550000012</v>
      </c>
      <c r="P43" s="42">
        <f t="shared" si="7"/>
        <v>15284928.599999964</v>
      </c>
      <c r="R43" s="44"/>
    </row>
    <row r="44" spans="1:18" s="30" customFormat="1" ht="16.5" customHeight="1" x14ac:dyDescent="0.2">
      <c r="A44" s="12" t="s">
        <v>58</v>
      </c>
      <c r="B44" s="3" t="s">
        <v>60</v>
      </c>
      <c r="C44" s="27">
        <v>379497893</v>
      </c>
      <c r="D44" s="27">
        <v>449431011.12</v>
      </c>
      <c r="E44" s="28">
        <f t="shared" si="2"/>
        <v>69933118.120000005</v>
      </c>
      <c r="F44" s="49">
        <v>410900274.17000002</v>
      </c>
      <c r="G44" s="29">
        <f t="shared" si="8"/>
        <v>4.8276141519012858</v>
      </c>
      <c r="H44" s="29">
        <f t="shared" si="3"/>
        <v>91.426773854794789</v>
      </c>
      <c r="I44" s="27">
        <v>422863076</v>
      </c>
      <c r="J44" s="27">
        <v>451920050.23000002</v>
      </c>
      <c r="K44" s="28">
        <f t="shared" si="4"/>
        <v>29056974.230000019</v>
      </c>
      <c r="L44" s="49">
        <v>425312235.11000001</v>
      </c>
      <c r="M44" s="29">
        <f t="shared" si="1"/>
        <v>4.3980613215710518</v>
      </c>
      <c r="N44" s="29">
        <f t="shared" si="5"/>
        <v>94.112273817800684</v>
      </c>
      <c r="O44" s="27">
        <f t="shared" si="6"/>
        <v>26607815.120000005</v>
      </c>
      <c r="P44" s="27">
        <f t="shared" si="7"/>
        <v>14411960.939999998</v>
      </c>
    </row>
    <row r="45" spans="1:18" s="30" customFormat="1" ht="15" x14ac:dyDescent="0.2">
      <c r="A45" s="12" t="s">
        <v>59</v>
      </c>
      <c r="B45" s="3" t="s">
        <v>77</v>
      </c>
      <c r="C45" s="27">
        <v>24907000</v>
      </c>
      <c r="D45" s="27">
        <v>24970456</v>
      </c>
      <c r="E45" s="28">
        <f t="shared" si="2"/>
        <v>63456</v>
      </c>
      <c r="F45" s="49">
        <v>24555641.91</v>
      </c>
      <c r="G45" s="29">
        <f t="shared" si="8"/>
        <v>0.2885010593706519</v>
      </c>
      <c r="H45" s="29">
        <f t="shared" si="3"/>
        <v>98.338780477216758</v>
      </c>
      <c r="I45" s="27">
        <v>27084500</v>
      </c>
      <c r="J45" s="27">
        <v>26120132</v>
      </c>
      <c r="K45" s="28">
        <f t="shared" si="4"/>
        <v>-964368</v>
      </c>
      <c r="L45" s="49">
        <v>25428609.57</v>
      </c>
      <c r="M45" s="29">
        <f t="shared" si="1"/>
        <v>0.26295172106258313</v>
      </c>
      <c r="N45" s="29">
        <f t="shared" si="5"/>
        <v>97.352530875418239</v>
      </c>
      <c r="O45" s="27">
        <f t="shared" si="6"/>
        <v>691522.4299999997</v>
      </c>
      <c r="P45" s="27">
        <f t="shared" si="7"/>
        <v>872967.66000000015</v>
      </c>
    </row>
    <row r="46" spans="1:18" s="7" customFormat="1" ht="15" x14ac:dyDescent="0.2">
      <c r="A46" s="13" t="s">
        <v>11</v>
      </c>
      <c r="B46" s="5" t="s">
        <v>79</v>
      </c>
      <c r="C46" s="19">
        <f>C48</f>
        <v>7566800</v>
      </c>
      <c r="D46" s="19">
        <f>D48</f>
        <v>7571906</v>
      </c>
      <c r="E46" s="20">
        <f t="shared" si="2"/>
        <v>5106</v>
      </c>
      <c r="F46" s="48">
        <f>F48</f>
        <v>7493027.4100000001</v>
      </c>
      <c r="G46" s="29">
        <f t="shared" si="8"/>
        <v>8.8034609463741434E-2</v>
      </c>
      <c r="H46" s="29">
        <f t="shared" si="3"/>
        <v>98.958272989654134</v>
      </c>
      <c r="I46" s="48">
        <f>I48+I47</f>
        <v>7566800</v>
      </c>
      <c r="J46" s="48">
        <f>J48+J47</f>
        <v>7972398.7000000002</v>
      </c>
      <c r="K46" s="20">
        <f t="shared" si="4"/>
        <v>405598.70000000019</v>
      </c>
      <c r="L46" s="48">
        <f>L48+L47</f>
        <v>7972382.9000000004</v>
      </c>
      <c r="M46" s="29">
        <f t="shared" si="1"/>
        <v>8.2440677645156321E-2</v>
      </c>
      <c r="N46" s="29">
        <f t="shared" si="5"/>
        <v>99.999801816233798</v>
      </c>
      <c r="O46" s="27">
        <f t="shared" si="6"/>
        <v>15.799999999813735</v>
      </c>
      <c r="P46" s="27">
        <f t="shared" si="7"/>
        <v>479355.49000000022</v>
      </c>
    </row>
    <row r="47" spans="1:18" s="30" customFormat="1" ht="15" x14ac:dyDescent="0.2">
      <c r="A47" s="53" t="s">
        <v>122</v>
      </c>
      <c r="B47" s="54" t="s">
        <v>123</v>
      </c>
      <c r="C47" s="22">
        <v>0</v>
      </c>
      <c r="D47" s="22">
        <v>0</v>
      </c>
      <c r="E47" s="28">
        <f t="shared" si="2"/>
        <v>0</v>
      </c>
      <c r="F47" s="50">
        <v>0</v>
      </c>
      <c r="G47" s="29">
        <f t="shared" si="8"/>
        <v>0</v>
      </c>
      <c r="H47" s="29">
        <v>0</v>
      </c>
      <c r="I47" s="22"/>
      <c r="J47" s="22">
        <v>482898.7</v>
      </c>
      <c r="K47" s="28"/>
      <c r="L47" s="50">
        <v>482898.7</v>
      </c>
      <c r="M47" s="29"/>
      <c r="N47" s="29"/>
      <c r="O47" s="27"/>
      <c r="P47" s="27"/>
    </row>
    <row r="48" spans="1:18" s="30" customFormat="1" ht="15.75" customHeight="1" x14ac:dyDescent="0.2">
      <c r="A48" s="12" t="s">
        <v>80</v>
      </c>
      <c r="B48" s="3" t="s">
        <v>81</v>
      </c>
      <c r="C48" s="27">
        <v>7566800</v>
      </c>
      <c r="D48" s="27">
        <v>7571906</v>
      </c>
      <c r="E48" s="28">
        <f t="shared" si="2"/>
        <v>5106</v>
      </c>
      <c r="F48" s="49">
        <v>7493027.4100000001</v>
      </c>
      <c r="G48" s="29">
        <f t="shared" si="8"/>
        <v>8.8034609463741434E-2</v>
      </c>
      <c r="H48" s="29">
        <f t="shared" si="3"/>
        <v>98.958272989654134</v>
      </c>
      <c r="I48" s="27">
        <v>7566800</v>
      </c>
      <c r="J48" s="27">
        <v>7489500</v>
      </c>
      <c r="K48" s="28">
        <f t="shared" si="4"/>
        <v>-77300</v>
      </c>
      <c r="L48" s="49">
        <v>7489484.2000000002</v>
      </c>
      <c r="M48" s="29">
        <f t="shared" ref="M48:M63" si="9">L48/L$63*100</f>
        <v>7.7447127214711614E-2</v>
      </c>
      <c r="N48" s="29">
        <f t="shared" si="5"/>
        <v>99.999789037986517</v>
      </c>
      <c r="O48" s="27">
        <f t="shared" si="6"/>
        <v>15.799999999813735</v>
      </c>
      <c r="P48" s="27">
        <f t="shared" si="7"/>
        <v>-3543.2099999999627</v>
      </c>
    </row>
    <row r="49" spans="1:18" s="7" customFormat="1" x14ac:dyDescent="0.2">
      <c r="A49" s="13" t="s">
        <v>12</v>
      </c>
      <c r="B49" s="5" t="s">
        <v>13</v>
      </c>
      <c r="C49" s="19">
        <f>C50+C51+C52+C53</f>
        <v>197444798</v>
      </c>
      <c r="D49" s="19">
        <f>D50+D51+D52+D53</f>
        <v>791449268.18000007</v>
      </c>
      <c r="E49" s="20">
        <f t="shared" si="2"/>
        <v>594004470.18000007</v>
      </c>
      <c r="F49" s="48">
        <f>F50+F51+F52+F53</f>
        <v>594443839.99000001</v>
      </c>
      <c r="G49" s="21">
        <f t="shared" si="8"/>
        <v>6.9840437567072051</v>
      </c>
      <c r="H49" s="21">
        <f t="shared" si="3"/>
        <v>75.108268323624898</v>
      </c>
      <c r="I49" s="19">
        <f>I50+I51+I52+I53</f>
        <v>245208300</v>
      </c>
      <c r="J49" s="19">
        <f>J50+J51+J52+J53</f>
        <v>369921050</v>
      </c>
      <c r="K49" s="20">
        <f t="shared" si="4"/>
        <v>124712750</v>
      </c>
      <c r="L49" s="48">
        <f>L50+L51+L52+L53</f>
        <v>221544390.17000002</v>
      </c>
      <c r="M49" s="21">
        <f t="shared" si="9"/>
        <v>2.2909423547754724</v>
      </c>
      <c r="N49" s="21">
        <f t="shared" si="5"/>
        <v>59.889641362663738</v>
      </c>
      <c r="O49" s="42">
        <f t="shared" si="6"/>
        <v>148376659.82999998</v>
      </c>
      <c r="P49" s="42">
        <f t="shared" si="7"/>
        <v>-372899449.81999999</v>
      </c>
      <c r="R49" s="44"/>
    </row>
    <row r="50" spans="1:18" s="30" customFormat="1" ht="18" customHeight="1" x14ac:dyDescent="0.2">
      <c r="A50" s="12" t="s">
        <v>64</v>
      </c>
      <c r="B50" s="3" t="s">
        <v>71</v>
      </c>
      <c r="C50" s="27">
        <v>6509200</v>
      </c>
      <c r="D50" s="27">
        <v>7871300</v>
      </c>
      <c r="E50" s="28">
        <f t="shared" si="2"/>
        <v>1362100</v>
      </c>
      <c r="F50" s="49">
        <v>7871300</v>
      </c>
      <c r="G50" s="29">
        <f t="shared" si="8"/>
        <v>9.2478885176258546E-2</v>
      </c>
      <c r="H50" s="29">
        <f t="shared" si="3"/>
        <v>100</v>
      </c>
      <c r="I50" s="27">
        <v>8842000</v>
      </c>
      <c r="J50" s="27">
        <v>8352000</v>
      </c>
      <c r="K50" s="28">
        <f t="shared" si="4"/>
        <v>-490000</v>
      </c>
      <c r="L50" s="49">
        <v>8344704.0700000003</v>
      </c>
      <c r="M50" s="29">
        <f t="shared" si="9"/>
        <v>8.6290769887519325E-2</v>
      </c>
      <c r="N50" s="29">
        <f t="shared" si="5"/>
        <v>99.912644516283535</v>
      </c>
      <c r="O50" s="27">
        <f t="shared" si="6"/>
        <v>7295.929999999702</v>
      </c>
      <c r="P50" s="27">
        <f t="shared" si="7"/>
        <v>473404.0700000003</v>
      </c>
    </row>
    <row r="51" spans="1:18" s="30" customFormat="1" ht="17.25" customHeight="1" x14ac:dyDescent="0.2">
      <c r="A51" s="12" t="s">
        <v>65</v>
      </c>
      <c r="B51" s="3" t="s">
        <v>68</v>
      </c>
      <c r="C51" s="27">
        <v>21316800</v>
      </c>
      <c r="D51" s="27">
        <v>523376139.68000001</v>
      </c>
      <c r="E51" s="28">
        <f t="shared" si="2"/>
        <v>502059339.68000001</v>
      </c>
      <c r="F51" s="49">
        <v>418836291.52999997</v>
      </c>
      <c r="G51" s="29">
        <f t="shared" si="8"/>
        <v>4.9208533929659417</v>
      </c>
      <c r="H51" s="29">
        <f t="shared" si="3"/>
        <v>80.025866633141277</v>
      </c>
      <c r="I51" s="27">
        <v>50036200</v>
      </c>
      <c r="J51" s="27">
        <v>111469022</v>
      </c>
      <c r="K51" s="28">
        <f t="shared" si="4"/>
        <v>61432822</v>
      </c>
      <c r="L51" s="49">
        <v>56981451.960000001</v>
      </c>
      <c r="M51" s="29">
        <f t="shared" si="9"/>
        <v>0.58923280174956483</v>
      </c>
      <c r="N51" s="29">
        <f t="shared" si="5"/>
        <v>51.118643491821437</v>
      </c>
      <c r="O51" s="27">
        <f t="shared" si="6"/>
        <v>54487570.039999999</v>
      </c>
      <c r="P51" s="27">
        <f t="shared" si="7"/>
        <v>-361854839.56999999</v>
      </c>
    </row>
    <row r="52" spans="1:18" s="30" customFormat="1" ht="15" x14ac:dyDescent="0.2">
      <c r="A52" s="12" t="s">
        <v>66</v>
      </c>
      <c r="B52" s="3" t="s">
        <v>69</v>
      </c>
      <c r="C52" s="27">
        <v>131786998</v>
      </c>
      <c r="D52" s="27">
        <v>224662582.5</v>
      </c>
      <c r="E52" s="28">
        <f t="shared" si="2"/>
        <v>92875584.5</v>
      </c>
      <c r="F52" s="49">
        <v>133525011.45999999</v>
      </c>
      <c r="G52" s="29">
        <f t="shared" si="8"/>
        <v>1.5687680818883725</v>
      </c>
      <c r="H52" s="29">
        <f t="shared" si="3"/>
        <v>59.433578112634756</v>
      </c>
      <c r="I52" s="27">
        <v>148271000</v>
      </c>
      <c r="J52" s="27">
        <v>213274986</v>
      </c>
      <c r="K52" s="28">
        <f t="shared" si="4"/>
        <v>65003986</v>
      </c>
      <c r="L52" s="49">
        <v>120952062.72</v>
      </c>
      <c r="M52" s="29">
        <f t="shared" si="9"/>
        <v>1.250738974568852</v>
      </c>
      <c r="N52" s="29">
        <f t="shared" si="5"/>
        <v>56.711790251858233</v>
      </c>
      <c r="O52" s="27">
        <f t="shared" si="6"/>
        <v>92322923.280000001</v>
      </c>
      <c r="P52" s="27">
        <f t="shared" si="7"/>
        <v>-12572948.739999995</v>
      </c>
    </row>
    <row r="53" spans="1:18" s="30" customFormat="1" ht="18" customHeight="1" x14ac:dyDescent="0.2">
      <c r="A53" s="12" t="s">
        <v>67</v>
      </c>
      <c r="B53" s="3" t="s">
        <v>70</v>
      </c>
      <c r="C53" s="27">
        <v>37831800</v>
      </c>
      <c r="D53" s="27">
        <v>35539246</v>
      </c>
      <c r="E53" s="28">
        <f t="shared" si="2"/>
        <v>-2292554</v>
      </c>
      <c r="F53" s="49">
        <v>34211237</v>
      </c>
      <c r="G53" s="29">
        <f t="shared" si="8"/>
        <v>0.40194339667663131</v>
      </c>
      <c r="H53" s="29">
        <f t="shared" si="3"/>
        <v>96.263260621792597</v>
      </c>
      <c r="I53" s="27">
        <v>38059100</v>
      </c>
      <c r="J53" s="27">
        <v>36825042</v>
      </c>
      <c r="K53" s="28">
        <f t="shared" si="4"/>
        <v>-1234058</v>
      </c>
      <c r="L53" s="49">
        <v>35266171.420000002</v>
      </c>
      <c r="M53" s="29">
        <f t="shared" si="9"/>
        <v>0.36467980856953636</v>
      </c>
      <c r="N53" s="29">
        <f t="shared" si="5"/>
        <v>95.766819274775045</v>
      </c>
      <c r="O53" s="27">
        <f t="shared" si="6"/>
        <v>1558870.5799999982</v>
      </c>
      <c r="P53" s="27">
        <f t="shared" si="7"/>
        <v>1054934.4200000018</v>
      </c>
    </row>
    <row r="54" spans="1:18" s="7" customFormat="1" ht="18" customHeight="1" x14ac:dyDescent="0.2">
      <c r="A54" s="14" t="s">
        <v>90</v>
      </c>
      <c r="B54" s="8" t="s">
        <v>63</v>
      </c>
      <c r="C54" s="19">
        <f>C55+C56+C57</f>
        <v>249411436</v>
      </c>
      <c r="D54" s="19">
        <f>D55+D56+D57</f>
        <v>328494462</v>
      </c>
      <c r="E54" s="20">
        <f t="shared" si="2"/>
        <v>79083026</v>
      </c>
      <c r="F54" s="48">
        <f>F55+F56+F57</f>
        <v>320675825.02999997</v>
      </c>
      <c r="G54" s="21">
        <f t="shared" si="8"/>
        <v>3.7675787737414841</v>
      </c>
      <c r="H54" s="21">
        <f t="shared" si="3"/>
        <v>97.619857296102595</v>
      </c>
      <c r="I54" s="19">
        <f>I55+I56+I57</f>
        <v>1039825283</v>
      </c>
      <c r="J54" s="19">
        <f>J55+J56+J57</f>
        <v>1505740479</v>
      </c>
      <c r="K54" s="20">
        <f t="shared" si="4"/>
        <v>465915196</v>
      </c>
      <c r="L54" s="48">
        <f>L55+L56+L57</f>
        <v>701711602.19000006</v>
      </c>
      <c r="M54" s="21">
        <f t="shared" si="9"/>
        <v>7.2562470620938155</v>
      </c>
      <c r="N54" s="21">
        <f t="shared" si="5"/>
        <v>46.60242664499691</v>
      </c>
      <c r="O54" s="42">
        <f t="shared" si="6"/>
        <v>804028876.80999994</v>
      </c>
      <c r="P54" s="42">
        <f t="shared" si="7"/>
        <v>381035777.16000009</v>
      </c>
      <c r="R54" s="44"/>
    </row>
    <row r="55" spans="1:18" s="30" customFormat="1" ht="18" customHeight="1" x14ac:dyDescent="0.2">
      <c r="A55" s="10" t="s">
        <v>86</v>
      </c>
      <c r="B55" s="4" t="s">
        <v>82</v>
      </c>
      <c r="C55" s="27">
        <v>224046786</v>
      </c>
      <c r="D55" s="27">
        <v>302944217</v>
      </c>
      <c r="E55" s="28">
        <f t="shared" si="2"/>
        <v>78897431</v>
      </c>
      <c r="F55" s="49">
        <v>295147313.57999998</v>
      </c>
      <c r="G55" s="29">
        <f t="shared" si="8"/>
        <v>3.4676475960319126</v>
      </c>
      <c r="H55" s="29">
        <f t="shared" si="3"/>
        <v>97.426290722030842</v>
      </c>
      <c r="I55" s="27">
        <v>1012652863</v>
      </c>
      <c r="J55" s="27">
        <v>792439326</v>
      </c>
      <c r="K55" s="28">
        <f t="shared" si="4"/>
        <v>-220213537</v>
      </c>
      <c r="L55" s="49">
        <v>679507544.07000005</v>
      </c>
      <c r="M55" s="29">
        <f t="shared" si="9"/>
        <v>7.0266397262638671</v>
      </c>
      <c r="N55" s="29">
        <f t="shared" si="5"/>
        <v>85.748841807227521</v>
      </c>
      <c r="O55" s="27">
        <f t="shared" si="6"/>
        <v>112931781.92999995</v>
      </c>
      <c r="P55" s="27">
        <f t="shared" si="7"/>
        <v>384360230.49000007</v>
      </c>
    </row>
    <row r="56" spans="1:18" s="30" customFormat="1" ht="15" x14ac:dyDescent="0.2">
      <c r="A56" s="10" t="s">
        <v>87</v>
      </c>
      <c r="B56" s="4" t="s">
        <v>83</v>
      </c>
      <c r="C56" s="27">
        <v>5692650</v>
      </c>
      <c r="D56" s="27">
        <v>5692650</v>
      </c>
      <c r="E56" s="28">
        <f t="shared" si="2"/>
        <v>0</v>
      </c>
      <c r="F56" s="49">
        <v>5671329.0199999996</v>
      </c>
      <c r="G56" s="29">
        <f t="shared" si="8"/>
        <v>6.6631710802200761E-2</v>
      </c>
      <c r="H56" s="29">
        <f t="shared" si="3"/>
        <v>99.62546476597015</v>
      </c>
      <c r="I56" s="27">
        <v>6479320</v>
      </c>
      <c r="J56" s="27">
        <v>692920801</v>
      </c>
      <c r="K56" s="28">
        <f t="shared" si="4"/>
        <v>686441481</v>
      </c>
      <c r="L56" s="49">
        <v>1966676.48</v>
      </c>
      <c r="M56" s="29">
        <f t="shared" si="9"/>
        <v>2.0336973744699435E-2</v>
      </c>
      <c r="N56" s="29">
        <f t="shared" si="5"/>
        <v>0.28382413649031157</v>
      </c>
      <c r="O56" s="27">
        <f t="shared" si="6"/>
        <v>690954124.51999998</v>
      </c>
      <c r="P56" s="27">
        <f t="shared" si="7"/>
        <v>-3704652.5399999996</v>
      </c>
    </row>
    <row r="57" spans="1:18" s="30" customFormat="1" ht="18" customHeight="1" x14ac:dyDescent="0.2">
      <c r="A57" s="10" t="s">
        <v>88</v>
      </c>
      <c r="B57" s="4" t="s">
        <v>84</v>
      </c>
      <c r="C57" s="27">
        <v>19672000</v>
      </c>
      <c r="D57" s="27">
        <v>19857595</v>
      </c>
      <c r="E57" s="28">
        <f t="shared" si="2"/>
        <v>185595</v>
      </c>
      <c r="F57" s="49">
        <v>19857182.43</v>
      </c>
      <c r="G57" s="29">
        <f t="shared" si="8"/>
        <v>0.23329946690737094</v>
      </c>
      <c r="H57" s="29">
        <f t="shared" si="3"/>
        <v>99.997922356660013</v>
      </c>
      <c r="I57" s="27">
        <v>20693100</v>
      </c>
      <c r="J57" s="27">
        <v>20380352</v>
      </c>
      <c r="K57" s="28">
        <f t="shared" si="4"/>
        <v>-312748</v>
      </c>
      <c r="L57" s="49">
        <v>20237381.640000001</v>
      </c>
      <c r="M57" s="29">
        <f t="shared" si="9"/>
        <v>0.20927036208524871</v>
      </c>
      <c r="N57" s="29">
        <f t="shared" si="5"/>
        <v>99.298489250823536</v>
      </c>
      <c r="O57" s="27">
        <f t="shared" si="6"/>
        <v>142970.3599999994</v>
      </c>
      <c r="P57" s="27">
        <f t="shared" si="7"/>
        <v>380199.21000000089</v>
      </c>
    </row>
    <row r="58" spans="1:18" s="7" customFormat="1" ht="18" customHeight="1" x14ac:dyDescent="0.2">
      <c r="A58" s="14" t="s">
        <v>89</v>
      </c>
      <c r="B58" s="8" t="s">
        <v>85</v>
      </c>
      <c r="C58" s="19">
        <f>C59+C60</f>
        <v>37650100</v>
      </c>
      <c r="D58" s="19">
        <f>D59+D60</f>
        <v>37650100</v>
      </c>
      <c r="E58" s="20">
        <f t="shared" si="2"/>
        <v>0</v>
      </c>
      <c r="F58" s="48">
        <f>F59+F60</f>
        <v>37256007.829999998</v>
      </c>
      <c r="G58" s="21">
        <f t="shared" si="8"/>
        <v>0.437716015173651</v>
      </c>
      <c r="H58" s="21">
        <f t="shared" si="3"/>
        <v>98.953277229011334</v>
      </c>
      <c r="I58" s="19">
        <f>I59+I60</f>
        <v>39300000</v>
      </c>
      <c r="J58" s="19">
        <f>J59+J60</f>
        <v>39598000</v>
      </c>
      <c r="K58" s="20">
        <f t="shared" si="4"/>
        <v>298000</v>
      </c>
      <c r="L58" s="48">
        <f>L59+L60</f>
        <v>37915240.380000003</v>
      </c>
      <c r="M58" s="21">
        <f t="shared" si="9"/>
        <v>0.3920732545355034</v>
      </c>
      <c r="N58" s="21">
        <f t="shared" si="5"/>
        <v>95.750392393555245</v>
      </c>
      <c r="O58" s="42">
        <f t="shared" si="6"/>
        <v>1682759.6199999973</v>
      </c>
      <c r="P58" s="42">
        <f t="shared" si="7"/>
        <v>659232.55000000447</v>
      </c>
      <c r="R58" s="44"/>
    </row>
    <row r="59" spans="1:18" s="30" customFormat="1" ht="18" customHeight="1" x14ac:dyDescent="0.2">
      <c r="A59" s="10" t="s">
        <v>91</v>
      </c>
      <c r="B59" s="4" t="s">
        <v>62</v>
      </c>
      <c r="C59" s="27">
        <v>22722300</v>
      </c>
      <c r="D59" s="27">
        <v>22722300</v>
      </c>
      <c r="E59" s="28">
        <f t="shared" si="2"/>
        <v>0</v>
      </c>
      <c r="F59" s="49">
        <v>22553448.949999999</v>
      </c>
      <c r="G59" s="29">
        <f t="shared" si="8"/>
        <v>0.26497755336166312</v>
      </c>
      <c r="H59" s="29">
        <f t="shared" si="3"/>
        <v>99.256892788142039</v>
      </c>
      <c r="I59" s="27">
        <v>23236900</v>
      </c>
      <c r="J59" s="27">
        <v>23236900</v>
      </c>
      <c r="K59" s="28">
        <f t="shared" si="4"/>
        <v>0</v>
      </c>
      <c r="L59" s="49">
        <v>22643408</v>
      </c>
      <c r="M59" s="29">
        <f t="shared" si="9"/>
        <v>0.23415055738426135</v>
      </c>
      <c r="N59" s="29">
        <f t="shared" si="5"/>
        <v>97.445907156290218</v>
      </c>
      <c r="O59" s="27">
        <f t="shared" si="6"/>
        <v>593492</v>
      </c>
      <c r="P59" s="27">
        <f t="shared" si="7"/>
        <v>89959.050000000745</v>
      </c>
    </row>
    <row r="60" spans="1:18" s="30" customFormat="1" ht="18" customHeight="1" x14ac:dyDescent="0.2">
      <c r="A60" s="10" t="s">
        <v>92</v>
      </c>
      <c r="B60" s="4" t="s">
        <v>61</v>
      </c>
      <c r="C60" s="27">
        <v>14927800</v>
      </c>
      <c r="D60" s="27">
        <v>14927800</v>
      </c>
      <c r="E60" s="28">
        <f t="shared" si="2"/>
        <v>0</v>
      </c>
      <c r="F60" s="49">
        <v>14702558.880000001</v>
      </c>
      <c r="G60" s="29">
        <f t="shared" si="8"/>
        <v>0.17273846181198793</v>
      </c>
      <c r="H60" s="29">
        <f t="shared" si="3"/>
        <v>98.491129838288302</v>
      </c>
      <c r="I60" s="27">
        <v>16063100</v>
      </c>
      <c r="J60" s="27">
        <v>16361100</v>
      </c>
      <c r="K60" s="28">
        <f t="shared" si="4"/>
        <v>298000</v>
      </c>
      <c r="L60" s="49">
        <v>15271832.380000001</v>
      </c>
      <c r="M60" s="29">
        <f t="shared" si="9"/>
        <v>0.15792269715124202</v>
      </c>
      <c r="N60" s="29">
        <f t="shared" si="5"/>
        <v>93.342332605998379</v>
      </c>
      <c r="O60" s="27">
        <f t="shared" si="6"/>
        <v>1089267.6199999992</v>
      </c>
      <c r="P60" s="27">
        <f t="shared" si="7"/>
        <v>569273.5</v>
      </c>
    </row>
    <row r="61" spans="1:18" s="7" customFormat="1" ht="27" customHeight="1" x14ac:dyDescent="0.2">
      <c r="A61" s="14" t="s">
        <v>101</v>
      </c>
      <c r="B61" s="37" t="s">
        <v>103</v>
      </c>
      <c r="C61" s="52">
        <f>C62</f>
        <v>0</v>
      </c>
      <c r="D61" s="52">
        <f>D62</f>
        <v>620300</v>
      </c>
      <c r="E61" s="20">
        <f t="shared" si="2"/>
        <v>620300</v>
      </c>
      <c r="F61" s="51">
        <f>F62</f>
        <v>620298.38</v>
      </c>
      <c r="G61" s="21">
        <f t="shared" si="8"/>
        <v>7.2878054017810516E-3</v>
      </c>
      <c r="H61" s="21">
        <v>0</v>
      </c>
      <c r="I61" s="39">
        <f>I62</f>
        <v>1619000</v>
      </c>
      <c r="J61" s="43">
        <f>J62</f>
        <v>1756261</v>
      </c>
      <c r="K61" s="20">
        <f t="shared" si="4"/>
        <v>137261</v>
      </c>
      <c r="L61" s="51">
        <f>L62</f>
        <v>1741736.03</v>
      </c>
      <c r="M61" s="21">
        <f t="shared" si="9"/>
        <v>1.8010913473835322E-2</v>
      </c>
      <c r="N61" s="21">
        <v>0</v>
      </c>
      <c r="O61" s="42">
        <f t="shared" si="6"/>
        <v>14524.969999999972</v>
      </c>
      <c r="P61" s="42">
        <f t="shared" si="7"/>
        <v>1121437.6499999999</v>
      </c>
    </row>
    <row r="62" spans="1:18" s="30" customFormat="1" ht="33.75" customHeight="1" x14ac:dyDescent="0.2">
      <c r="A62" s="10" t="s">
        <v>102</v>
      </c>
      <c r="B62" s="36" t="s">
        <v>104</v>
      </c>
      <c r="C62" s="27">
        <v>0</v>
      </c>
      <c r="D62" s="27">
        <v>620300</v>
      </c>
      <c r="E62" s="28">
        <f t="shared" si="2"/>
        <v>620300</v>
      </c>
      <c r="F62" s="49">
        <v>620298.38</v>
      </c>
      <c r="G62" s="29">
        <f t="shared" si="8"/>
        <v>7.2878054017810516E-3</v>
      </c>
      <c r="H62" s="29">
        <v>0</v>
      </c>
      <c r="I62" s="27">
        <v>1619000</v>
      </c>
      <c r="J62" s="27">
        <v>1756261</v>
      </c>
      <c r="K62" s="28">
        <f t="shared" si="4"/>
        <v>137261</v>
      </c>
      <c r="L62" s="49">
        <v>1741736.03</v>
      </c>
      <c r="M62" s="29">
        <f t="shared" si="9"/>
        <v>1.8010913473835322E-2</v>
      </c>
      <c r="N62" s="29">
        <v>0</v>
      </c>
      <c r="O62" s="27">
        <f t="shared" si="6"/>
        <v>14524.969999999972</v>
      </c>
      <c r="P62" s="27">
        <f t="shared" si="7"/>
        <v>1121437.6499999999</v>
      </c>
    </row>
    <row r="63" spans="1:18" s="7" customFormat="1" x14ac:dyDescent="0.2">
      <c r="A63" s="57" t="s">
        <v>14</v>
      </c>
      <c r="B63" s="58"/>
      <c r="C63" s="19">
        <f>C9+C18+C22+C30+C37+C49+C54+C58+C46+C43+C61+C35</f>
        <v>7193792262</v>
      </c>
      <c r="D63" s="19">
        <f t="shared" ref="D63:F63" si="10">D9+D18+D22+D30+D37+D49+D54+D58+D46+D43+D61+D35</f>
        <v>9416375194.5300007</v>
      </c>
      <c r="E63" s="19">
        <f t="shared" si="10"/>
        <v>2222582932.5299997</v>
      </c>
      <c r="F63" s="19">
        <f t="shared" si="10"/>
        <v>8511456409.749999</v>
      </c>
      <c r="G63" s="21">
        <f t="shared" si="8"/>
        <v>100</v>
      </c>
      <c r="H63" s="21">
        <f t="shared" ref="H63" si="11">F63/D63*100</f>
        <v>90.389945535457514</v>
      </c>
      <c r="I63" s="19">
        <f>I9+I18+I22+I30+I37+I49+I54+I58+I46+I43+I61+I35</f>
        <v>9966754370</v>
      </c>
      <c r="J63" s="19">
        <f t="shared" ref="J63:L63" si="12">J9+J18+J22+J30+J37+J49+J54+J58+J46+J43+J61+J35</f>
        <v>11373534066.23</v>
      </c>
      <c r="K63" s="19">
        <f t="shared" si="12"/>
        <v>1406779696.2300003</v>
      </c>
      <c r="L63" s="48">
        <f t="shared" si="12"/>
        <v>9670448045.460001</v>
      </c>
      <c r="M63" s="21">
        <f t="shared" si="9"/>
        <v>100</v>
      </c>
      <c r="N63" s="21">
        <f t="shared" si="5"/>
        <v>85.02588543848691</v>
      </c>
      <c r="O63" s="42">
        <f t="shared" si="6"/>
        <v>1703086020.7699986</v>
      </c>
      <c r="P63" s="42">
        <f t="shared" si="7"/>
        <v>1158991635.7100019</v>
      </c>
    </row>
  </sheetData>
  <mergeCells count="8">
    <mergeCell ref="O1:P2"/>
    <mergeCell ref="A63:B63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50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2021-04-22T11:01:48Z</cp:lastPrinted>
  <dcterms:created xsi:type="dcterms:W3CDTF">1996-10-08T23:32:33Z</dcterms:created>
  <dcterms:modified xsi:type="dcterms:W3CDTF">2021-04-22T11:02:24Z</dcterms:modified>
</cp:coreProperties>
</file>