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Годовой отчёт за 2020 год\приложение 2020 год\"/>
    </mc:Choice>
  </mc:AlternateContent>
  <bookViews>
    <workbookView xWindow="480" yWindow="540" windowWidth="19320" windowHeight="12165"/>
  </bookViews>
  <sheets>
    <sheet name="Лист2" sheetId="2" r:id="rId1"/>
  </sheets>
  <definedNames>
    <definedName name="_xlnm._FilterDatabase" localSheetId="0" hidden="1">Лист2!$A$8:$M$72</definedName>
    <definedName name="_xlnm.Print_Titles" localSheetId="0">Лист2!#REF!</definedName>
  </definedNames>
  <calcPr calcId="152511"/>
</workbook>
</file>

<file path=xl/calcChain.xml><?xml version="1.0" encoding="utf-8"?>
<calcChain xmlns="http://schemas.openxmlformats.org/spreadsheetml/2006/main">
  <c r="K43" i="2" l="1"/>
  <c r="K63" i="2" l="1"/>
  <c r="K59" i="2" l="1"/>
  <c r="I59" i="2"/>
  <c r="K55" i="2"/>
  <c r="D16" i="2"/>
  <c r="B16" i="2"/>
  <c r="K16" i="2"/>
  <c r="K49" i="2"/>
  <c r="K54" i="2"/>
  <c r="K45" i="2"/>
  <c r="G55" i="2" l="1"/>
  <c r="H55" i="2" s="1"/>
  <c r="I55" i="2"/>
  <c r="M55" i="2" s="1"/>
  <c r="G54" i="2"/>
  <c r="I49" i="2"/>
  <c r="G49" i="2"/>
  <c r="I45" i="2"/>
  <c r="G45" i="2"/>
  <c r="I64" i="2"/>
  <c r="K64" i="2"/>
  <c r="G64" i="2"/>
  <c r="L62" i="2"/>
  <c r="M62" i="2"/>
  <c r="J62" i="2"/>
  <c r="H62" i="2"/>
  <c r="H52" i="2"/>
  <c r="H40" i="2"/>
  <c r="I16" i="2"/>
  <c r="I34" i="2" s="1"/>
  <c r="G16" i="2"/>
  <c r="I67" i="2"/>
  <c r="L69" i="2"/>
  <c r="M69" i="2"/>
  <c r="J69" i="2"/>
  <c r="H69" i="2"/>
  <c r="G67" i="2"/>
  <c r="H67" i="2" s="1"/>
  <c r="F71" i="2"/>
  <c r="E71" i="2"/>
  <c r="D71" i="2"/>
  <c r="C71" i="2"/>
  <c r="B71" i="2"/>
  <c r="M70" i="2"/>
  <c r="L70" i="2"/>
  <c r="J70" i="2"/>
  <c r="H70" i="2"/>
  <c r="M68" i="2"/>
  <c r="L68" i="2"/>
  <c r="J68" i="2"/>
  <c r="H68" i="2"/>
  <c r="K71" i="2"/>
  <c r="I71" i="2"/>
  <c r="M66" i="2"/>
  <c r="L66" i="2"/>
  <c r="J66" i="2"/>
  <c r="H66" i="2"/>
  <c r="F64" i="2"/>
  <c r="E64" i="2"/>
  <c r="D64" i="2"/>
  <c r="C64" i="2"/>
  <c r="B64" i="2"/>
  <c r="M63" i="2"/>
  <c r="L63" i="2"/>
  <c r="J63" i="2"/>
  <c r="H63" i="2"/>
  <c r="M61" i="2"/>
  <c r="L61" i="2"/>
  <c r="J61" i="2"/>
  <c r="H61" i="2"/>
  <c r="M60" i="2"/>
  <c r="L60" i="2"/>
  <c r="J60" i="2"/>
  <c r="H60" i="2"/>
  <c r="J59" i="2"/>
  <c r="H59" i="2"/>
  <c r="F57" i="2"/>
  <c r="E57" i="2"/>
  <c r="D57" i="2"/>
  <c r="C57" i="2"/>
  <c r="B57" i="2"/>
  <c r="M56" i="2"/>
  <c r="L56" i="2"/>
  <c r="J56" i="2"/>
  <c r="H56" i="2"/>
  <c r="L55" i="2"/>
  <c r="J55" i="2"/>
  <c r="M53" i="2"/>
  <c r="L53" i="2"/>
  <c r="J53" i="2"/>
  <c r="H53" i="2"/>
  <c r="M52" i="2"/>
  <c r="L52" i="2"/>
  <c r="J52" i="2"/>
  <c r="M51" i="2"/>
  <c r="L51" i="2"/>
  <c r="J51" i="2"/>
  <c r="H51" i="2"/>
  <c r="M50" i="2"/>
  <c r="L50" i="2"/>
  <c r="J50" i="2"/>
  <c r="H50" i="2"/>
  <c r="M48" i="2"/>
  <c r="L48" i="2"/>
  <c r="J48" i="2"/>
  <c r="H48" i="2"/>
  <c r="M47" i="2"/>
  <c r="L47" i="2"/>
  <c r="J47" i="2"/>
  <c r="H47" i="2"/>
  <c r="M46" i="2"/>
  <c r="L46" i="2"/>
  <c r="J46" i="2"/>
  <c r="H46" i="2"/>
  <c r="H45" i="2"/>
  <c r="M44" i="2"/>
  <c r="L44" i="2"/>
  <c r="J44" i="2"/>
  <c r="H44" i="2"/>
  <c r="M43" i="2"/>
  <c r="L43" i="2"/>
  <c r="J43" i="2"/>
  <c r="H43" i="2"/>
  <c r="M42" i="2"/>
  <c r="L42" i="2"/>
  <c r="J42" i="2"/>
  <c r="H42" i="2"/>
  <c r="M41" i="2"/>
  <c r="L41" i="2"/>
  <c r="J41" i="2"/>
  <c r="H41" i="2"/>
  <c r="M40" i="2"/>
  <c r="L40" i="2"/>
  <c r="J40" i="2"/>
  <c r="M39" i="2"/>
  <c r="L39" i="2"/>
  <c r="J39" i="2"/>
  <c r="H39" i="2"/>
  <c r="M38" i="2"/>
  <c r="L38" i="2"/>
  <c r="J38" i="2"/>
  <c r="H38" i="2"/>
  <c r="M37" i="2"/>
  <c r="L37" i="2"/>
  <c r="J37" i="2"/>
  <c r="H37" i="2"/>
  <c r="M36" i="2"/>
  <c r="L36" i="2"/>
  <c r="J36" i="2"/>
  <c r="H36" i="2"/>
  <c r="F34" i="2"/>
  <c r="E34" i="2"/>
  <c r="C34" i="2"/>
  <c r="M33" i="2"/>
  <c r="L33" i="2"/>
  <c r="J33" i="2"/>
  <c r="H33" i="2"/>
  <c r="M32" i="2"/>
  <c r="L32" i="2"/>
  <c r="J32" i="2"/>
  <c r="H32" i="2"/>
  <c r="M31" i="2"/>
  <c r="L31" i="2"/>
  <c r="J31" i="2"/>
  <c r="H31" i="2"/>
  <c r="M30" i="2"/>
  <c r="L30" i="2"/>
  <c r="J30" i="2"/>
  <c r="H30" i="2"/>
  <c r="M29" i="2"/>
  <c r="L29" i="2"/>
  <c r="J29" i="2"/>
  <c r="H29" i="2"/>
  <c r="M28" i="2"/>
  <c r="L28" i="2"/>
  <c r="J28" i="2"/>
  <c r="H28" i="2"/>
  <c r="M27" i="2"/>
  <c r="L27" i="2"/>
  <c r="J27" i="2"/>
  <c r="H27" i="2"/>
  <c r="M26" i="2"/>
  <c r="L26" i="2"/>
  <c r="J26" i="2"/>
  <c r="H26" i="2"/>
  <c r="M25" i="2"/>
  <c r="L25" i="2"/>
  <c r="J25" i="2"/>
  <c r="H25" i="2"/>
  <c r="M24" i="2"/>
  <c r="L24" i="2"/>
  <c r="J24" i="2"/>
  <c r="H24" i="2"/>
  <c r="M23" i="2"/>
  <c r="L23" i="2"/>
  <c r="J23" i="2"/>
  <c r="H23" i="2"/>
  <c r="M22" i="2"/>
  <c r="L22" i="2"/>
  <c r="J22" i="2"/>
  <c r="H22" i="2"/>
  <c r="M21" i="2"/>
  <c r="L21" i="2"/>
  <c r="J21" i="2"/>
  <c r="H21" i="2"/>
  <c r="M20" i="2"/>
  <c r="L20" i="2"/>
  <c r="J20" i="2"/>
  <c r="H20" i="2"/>
  <c r="M19" i="2"/>
  <c r="L19" i="2"/>
  <c r="J19" i="2"/>
  <c r="H19" i="2"/>
  <c r="M18" i="2"/>
  <c r="L18" i="2"/>
  <c r="J18" i="2"/>
  <c r="H18" i="2"/>
  <c r="M17" i="2"/>
  <c r="L17" i="2"/>
  <c r="J17" i="2"/>
  <c r="H17" i="2"/>
  <c r="K34" i="2"/>
  <c r="D34" i="2"/>
  <c r="B34" i="2"/>
  <c r="M15" i="2"/>
  <c r="L15" i="2"/>
  <c r="J15" i="2"/>
  <c r="H15" i="2"/>
  <c r="M14" i="2"/>
  <c r="L14" i="2"/>
  <c r="J14" i="2"/>
  <c r="H14" i="2"/>
  <c r="M13" i="2"/>
  <c r="L13" i="2"/>
  <c r="J13" i="2"/>
  <c r="H13" i="2"/>
  <c r="M12" i="2"/>
  <c r="L12" i="2"/>
  <c r="J12" i="2"/>
  <c r="H12" i="2"/>
  <c r="M11" i="2"/>
  <c r="L11" i="2"/>
  <c r="J11" i="2"/>
  <c r="H11" i="2"/>
  <c r="M10" i="2"/>
  <c r="L10" i="2"/>
  <c r="J10" i="2"/>
  <c r="H10" i="2"/>
  <c r="J67" i="2" l="1"/>
  <c r="J49" i="2"/>
  <c r="G57" i="2"/>
  <c r="H64" i="2"/>
  <c r="J64" i="2"/>
  <c r="I57" i="2"/>
  <c r="L59" i="2"/>
  <c r="L64" i="2" s="1"/>
  <c r="M34" i="2"/>
  <c r="J45" i="2"/>
  <c r="L45" i="2"/>
  <c r="J54" i="2"/>
  <c r="J16" i="2"/>
  <c r="J34" i="2" s="1"/>
  <c r="H49" i="2"/>
  <c r="H54" i="2"/>
  <c r="M59" i="2"/>
  <c r="M64" i="2" s="1"/>
  <c r="E72" i="2"/>
  <c r="K57" i="2"/>
  <c r="K72" i="2" s="1"/>
  <c r="L49" i="2"/>
  <c r="M54" i="2"/>
  <c r="H71" i="2"/>
  <c r="F72" i="2"/>
  <c r="C72" i="2"/>
  <c r="J71" i="2"/>
  <c r="D72" i="2"/>
  <c r="L34" i="2"/>
  <c r="G34" i="2"/>
  <c r="H16" i="2"/>
  <c r="H34" i="2" s="1"/>
  <c r="L16" i="2"/>
  <c r="M45" i="2"/>
  <c r="G71" i="2"/>
  <c r="L54" i="2"/>
  <c r="L67" i="2"/>
  <c r="L71" i="2" s="1"/>
  <c r="M49" i="2"/>
  <c r="B72" i="2"/>
  <c r="M16" i="2"/>
  <c r="M67" i="2"/>
  <c r="M71" i="2" s="1"/>
  <c r="I72" i="2" l="1"/>
  <c r="J57" i="2"/>
  <c r="J72" i="2" s="1"/>
  <c r="H57" i="2"/>
  <c r="H72" i="2" s="1"/>
  <c r="L72" i="2"/>
  <c r="L57" i="2"/>
  <c r="M57" i="2"/>
  <c r="M72" i="2"/>
  <c r="G72" i="2"/>
</calcChain>
</file>

<file path=xl/sharedStrings.xml><?xml version="1.0" encoding="utf-8"?>
<sst xmlns="http://schemas.openxmlformats.org/spreadsheetml/2006/main" count="81" uniqueCount="81">
  <si>
    <t>Наименование</t>
  </si>
  <si>
    <t>Субвенции</t>
  </si>
  <si>
    <t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</si>
  <si>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Дотации</t>
  </si>
  <si>
    <t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</si>
  <si>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Субвенции на осуществление отдельных государственных полномочий в сфере трудовых отношений и государственного управления охраной труда</t>
  </si>
  <si>
    <t xml:space="preserve">Субвенции на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</si>
  <si>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 xml:space="preserve">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автономного округа отдельных государственных полномочий в области образования </t>
  </si>
  <si>
    <t>Субвенции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</t>
  </si>
  <si>
    <t>Субвенции на организацию и обеспечение отдыха и оздоровления детей, в том числе в этнической среде</t>
  </si>
  <si>
    <t>Субвенции на реализацию полномочий, указанных в пунктах 3.1, 3.2 статьи 2 Закона ХМАО-Югры от 31 марта 2009 года № 36-оз "О наделении органов местного самоуправления муниципальных образований ХМАО-Югры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</si>
  <si>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Субвенции на организацию осуществления мероприятий по проведению дезинсекции и дератизации в Ханты-Мансийском автономном округе – Югре</t>
  </si>
  <si>
    <t>Субвенции на осуществление отдельных полномочий Ханты-Мансийского автономного округа – Югры по организации деятельности по обращению с твердыми коммунальными отходами</t>
  </si>
  <si>
    <t>Субвенции на возмещение недополученных доходов организациям,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Ханты-Мансийского автономного округа – Югры по социально ориентированным тарифам и сжиженного газа по социально ориентированным розничным ценам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</si>
  <si>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РФ</t>
  </si>
  <si>
    <t xml:space="preserve">Итого субвенций </t>
  </si>
  <si>
    <t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</t>
  </si>
  <si>
    <t>Субсидии на создание условий для деятельности народных дружин</t>
  </si>
  <si>
    <t>Субсидии на реализацию полномочий в сфере жилищно-коммунального комплекса</t>
  </si>
  <si>
    <t xml:space="preserve">Субсидии </t>
  </si>
  <si>
    <t>Итого субсидии</t>
  </si>
  <si>
    <t xml:space="preserve">Иные межбюджетные трансферты
</t>
  </si>
  <si>
    <t xml:space="preserve">Иные межбюджетные трансферты на реализацию мероприятий содействие трудоустройству граждан </t>
  </si>
  <si>
    <t>Итого иные межбюджетные трансферты</t>
  </si>
  <si>
    <t xml:space="preserve">Итого дотации </t>
  </si>
  <si>
    <t xml:space="preserve">Всего </t>
  </si>
  <si>
    <t>Субвенции на поддержку животноводства, переработки и реализации продукции животноводства</t>
  </si>
  <si>
    <t>Субвенции на поддержку растениеводства, переработки и реализации продукции растениеводства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</si>
  <si>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</si>
  <si>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на 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</si>
  <si>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Субсидии на софинансирование расходов муниципальных образований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проведения тренировочных сборов и участия в соревнованиях</t>
  </si>
  <si>
    <t>Субсидии на реализацию программ формирования современной городской среды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</si>
  <si>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</si>
  <si>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</si>
  <si>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</si>
  <si>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</si>
  <si>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Поступили остатки прошлых лет</t>
  </si>
  <si>
    <t>Возвращены в округ остатки</t>
  </si>
  <si>
    <t>(рубли)</t>
  </si>
  <si>
    <t>Уточненный план департамента финансов</t>
  </si>
  <si>
    <t>Изменение плановых назначений               (гр.7-гр.6)</t>
  </si>
  <si>
    <t>Фактически поступило в бюджет</t>
  </si>
  <si>
    <t>Не поступило      (гр.7-гр.9)</t>
  </si>
  <si>
    <t>Израсходовано</t>
  </si>
  <si>
    <t>Отклонение (гр.9+гр.5-гр.11)</t>
  </si>
  <si>
    <t xml:space="preserve">Первоначальный план </t>
  </si>
  <si>
    <t>Иные межбюджетные трансферты на реализацию наказов избирателей депутатам Думы Ханты-Мансийского автономного округа-Югры</t>
  </si>
  <si>
    <t>Приложение№ 3</t>
  </si>
  <si>
    <t>к заключению Счётной палаты</t>
  </si>
  <si>
    <t xml:space="preserve">  Информация об использовании дотаций, субвенций, субсидий и межбюджетных трансфертов за 2020 год</t>
  </si>
  <si>
    <t xml:space="preserve">Остаток на 01.01.2020 г. </t>
  </si>
  <si>
    <t>Единая субвенция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- Югры отдельных государственных полномочий</t>
  </si>
  <si>
    <t>Единая субвенция на осуществление деятельности по опеке и попечительству</t>
  </si>
  <si>
    <t>Субвенции  на осуществление переданных полномочий Российской Федерации на государственную регистрацию актов гражданского состояния</t>
  </si>
  <si>
    <t>Субвенции на осуществление отдельных
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</t>
  </si>
  <si>
    <t>Субвенции на организацию мероприятий при осуществлении деятельности по обращению с животными без владельцев</t>
  </si>
  <si>
    <t>Субвенции на проведение Всероссийской переписи населения 2020 года</t>
  </si>
  <si>
    <t>Субсидии на обеспечение устойчивого сокращения непригодного для проживания жилищного фонда</t>
  </si>
  <si>
    <t>Субсидии на завершение строительства (реконструкцию) многоквартирных домов, для строительства которых привлечены средства граждан, включенных в реестр граждан, чьи денежные средства привлечены для строительства многоквартирных домов и чьи права нарушены</t>
  </si>
  <si>
    <t>Субсидии на реализацию проектов по ликвидации объектов накопленного вреда окружающей среде</t>
  </si>
  <si>
    <t>Субсидии на развитие сферы культуры в муниципальных образованиях Ханты-Мансийского автономного округа-Югры</t>
  </si>
  <si>
    <t>Субсидии на развитие материально-технической базы муниципальных учреждений спорта</t>
  </si>
  <si>
    <t>Субсидии на поддержку малого и среднего предпринимательства</t>
  </si>
  <si>
    <t>Субсидии на реализацию полномочий в области  жилищных отношений</t>
  </si>
  <si>
    <t>Субсидии на мероприятия по переселению граждан из не предназначенных для проживания строений, созданных в период промышленного освоения Сибири и Дальнего Востока</t>
  </si>
  <si>
    <t>Субсидии для реализации полномочий
в области жилищного строительства</t>
  </si>
  <si>
    <t>Субсидии на реализацию мероприятий по обеспечению жильем молодых семей</t>
  </si>
  <si>
    <t>Субсидии на дополнительное финансовое обеспечение мероприятий по организации питания обучающихся начальных классов с 1 по 4 классы муниципальных общеобразовательных организаций,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</t>
  </si>
  <si>
    <t xml:space="preserve">Субсидии на реализацию мероприятий муниципальных программ (подпрограмм),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 </t>
  </si>
  <si>
    <t>Субсидии на организацию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</si>
  <si>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учётом необходимости развития малоэтажного жилищного строительства, за счёт средств, поступивших от государственной корпорации - Фонда содействия реформированию жилищно-коммунального хозяйства  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</si>
  <si>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</si>
  <si>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Иные межбюджетные трансферты за счёт средств резервного фонда Правительства Ханты-Мансийского автономного округа - Югры</t>
  </si>
  <si>
    <t>Дотации на поддержку мер по обеспечению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</si>
  <si>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Остаток на 01.01.2021 г.  (гр.2+гр.3.-гр.4+гр.5+гр.9-гр.11)</t>
  </si>
  <si>
    <t>Иные межбюджетные трансферты на обеспечение начисление районного коэффициента до размера 70 процентов, установленного в Ханты-Мансийском автономном округе-Югре на выплату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организаций, предоставляемого за счёт средств федерального бюджета</t>
  </si>
  <si>
    <t>Сумма вос-становленного неиспользован-ного остатка прошлых лет</t>
  </si>
  <si>
    <t>Дотации в целях стимулирования налогового потенциала и качества планирования доходов в городских округах и муниципальных районах Ханты-Мансийского автономного округа - Югры</t>
  </si>
  <si>
    <t>Дотации на выравнивание бюджетной обеспеченности муниципальных районов (городских округов)</t>
  </si>
  <si>
    <t>Дотации на поддержку мер по обеспечению сбалансированности местных бюджетов городских округов и муниципальных районов Ханты-Мансийского автономного округа - Югры</t>
  </si>
  <si>
    <t>Дотация в целях поощрения городских округов и муниципальных районов Ханты-Мансийского автономного округа - Югры за развитие практик инициативного бюджетирования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</si>
</sst>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</cellStyleXfs>
  <cellXfs count="32">
    <xf numFmtId="0" fontId="0" fillId="0" borderId="0" xfId="0"/>
    <xf numFmtId="4" fontId="19" fillId="0" borderId="10" xfId="0" applyNumberFormat="1" applyFont="1" applyFill="1" applyBorder="1" applyAlignment="1">
      <alignment horizontal="center" vertical="center"/>
    </xf>
    <xf numFmtId="4" fontId="20" fillId="0" borderId="10" xfId="37" applyNumberFormat="1" applyFont="1" applyFill="1" applyBorder="1" applyAlignment="1">
      <alignment horizontal="center" vertical="center" wrapText="1"/>
    </xf>
    <xf numFmtId="4" fontId="20" fillId="0" borderId="10" xfId="0" applyNumberFormat="1" applyFont="1" applyFill="1" applyBorder="1" applyAlignment="1">
      <alignment horizontal="center" vertical="center"/>
    </xf>
    <xf numFmtId="4" fontId="19" fillId="0" borderId="10" xfId="37" applyNumberFormat="1" applyFont="1" applyFill="1" applyBorder="1" applyAlignment="1">
      <alignment horizontal="center" vertical="center" wrapText="1"/>
    </xf>
    <xf numFmtId="3" fontId="19" fillId="0" borderId="10" xfId="37" applyNumberFormat="1" applyFont="1" applyFill="1" applyBorder="1" applyAlignment="1">
      <alignment horizontal="center" vertical="center"/>
    </xf>
    <xf numFmtId="0" fontId="19" fillId="0" borderId="0" xfId="0" applyFont="1" applyFill="1" applyBorder="1"/>
    <xf numFmtId="4" fontId="19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/>
    <xf numFmtId="4" fontId="19" fillId="0" borderId="0" xfId="37" applyNumberFormat="1" applyFont="1" applyFill="1" applyBorder="1" applyAlignment="1">
      <alignment horizontal="center" vertical="center" wrapText="1"/>
    </xf>
    <xf numFmtId="2" fontId="19" fillId="0" borderId="0" xfId="0" applyNumberFormat="1" applyFont="1" applyFill="1" applyBorder="1" applyAlignment="1">
      <alignment horizontal="left" vertical="distributed" wrapText="1"/>
    </xf>
    <xf numFmtId="2" fontId="19" fillId="0" borderId="0" xfId="37" applyNumberFormat="1" applyFont="1" applyFill="1" applyBorder="1" applyAlignment="1">
      <alignment horizontal="left" vertical="distributed" wrapText="1"/>
    </xf>
    <xf numFmtId="1" fontId="19" fillId="0" borderId="10" xfId="37" applyNumberFormat="1" applyFont="1" applyFill="1" applyBorder="1" applyAlignment="1">
      <alignment horizontal="center" vertical="distributed" wrapText="1"/>
    </xf>
    <xf numFmtId="3" fontId="21" fillId="0" borderId="10" xfId="0" applyNumberFormat="1" applyFont="1" applyFill="1" applyBorder="1" applyAlignment="1">
      <alignment horizontal="center" vertical="center"/>
    </xf>
    <xf numFmtId="4" fontId="22" fillId="0" borderId="10" xfId="37" applyNumberFormat="1" applyFont="1" applyFill="1" applyBorder="1" applyAlignment="1">
      <alignment horizontal="center" vertical="center" wrapText="1"/>
    </xf>
    <xf numFmtId="2" fontId="22" fillId="0" borderId="10" xfId="37" applyNumberFormat="1" applyFont="1" applyFill="1" applyBorder="1" applyAlignment="1">
      <alignment horizontal="center" vertical="distributed" wrapText="1"/>
    </xf>
    <xf numFmtId="4" fontId="22" fillId="0" borderId="10" xfId="0" applyNumberFormat="1" applyFont="1" applyFill="1" applyBorder="1" applyAlignment="1">
      <alignment horizontal="center" vertical="center" wrapText="1"/>
    </xf>
    <xf numFmtId="4" fontId="21" fillId="0" borderId="0" xfId="0" applyNumberFormat="1" applyFont="1" applyFill="1" applyAlignment="1">
      <alignment horizontal="center" vertical="center"/>
    </xf>
    <xf numFmtId="0" fontId="23" fillId="0" borderId="0" xfId="0" applyFont="1" applyFill="1"/>
    <xf numFmtId="4" fontId="23" fillId="0" borderId="0" xfId="0" applyNumberFormat="1" applyFont="1" applyFill="1" applyAlignment="1">
      <alignment horizontal="center" vertical="center"/>
    </xf>
    <xf numFmtId="4" fontId="20" fillId="0" borderId="10" xfId="37" applyNumberFormat="1" applyFont="1" applyFill="1" applyBorder="1" applyAlignment="1">
      <alignment horizontal="left" vertical="center" wrapText="1"/>
    </xf>
    <xf numFmtId="4" fontId="19" fillId="0" borderId="10" xfId="37" applyNumberFormat="1" applyFont="1" applyFill="1" applyBorder="1" applyAlignment="1">
      <alignment horizontal="left" vertical="center" wrapText="1"/>
    </xf>
    <xf numFmtId="4" fontId="19" fillId="0" borderId="10" xfId="0" applyNumberFormat="1" applyFont="1" applyFill="1" applyBorder="1" applyAlignment="1">
      <alignment horizontal="left" vertical="center" wrapText="1"/>
    </xf>
    <xf numFmtId="4" fontId="19" fillId="0" borderId="10" xfId="37" applyNumberFormat="1" applyFont="1" applyFill="1" applyBorder="1" applyAlignment="1">
      <alignment horizontal="center" vertical="center"/>
    </xf>
    <xf numFmtId="4" fontId="20" fillId="0" borderId="10" xfId="0" applyNumberFormat="1" applyFont="1" applyFill="1" applyBorder="1" applyAlignment="1">
      <alignment horizontal="center" vertical="center" wrapText="1"/>
    </xf>
    <xf numFmtId="4" fontId="20" fillId="0" borderId="10" xfId="0" applyNumberFormat="1" applyFont="1" applyFill="1" applyBorder="1" applyAlignment="1">
      <alignment horizontal="left" vertical="center" wrapText="1"/>
    </xf>
    <xf numFmtId="3" fontId="20" fillId="0" borderId="10" xfId="37" applyNumberFormat="1" applyFont="1" applyFill="1" applyBorder="1" applyAlignment="1">
      <alignment horizontal="center" vertical="center" wrapText="1"/>
    </xf>
    <xf numFmtId="4" fontId="20" fillId="0" borderId="11" xfId="37" applyNumberFormat="1" applyFont="1" applyFill="1" applyBorder="1" applyAlignment="1">
      <alignment horizontal="center" vertical="center" wrapText="1"/>
    </xf>
    <xf numFmtId="4" fontId="20" fillId="0" borderId="12" xfId="37" applyNumberFormat="1" applyFont="1" applyFill="1" applyBorder="1" applyAlignment="1">
      <alignment horizontal="center" vertical="center" wrapText="1"/>
    </xf>
    <xf numFmtId="4" fontId="20" fillId="0" borderId="13" xfId="37" applyNumberFormat="1" applyFont="1" applyFill="1" applyBorder="1" applyAlignment="1">
      <alignment horizontal="center" vertical="center" wrapText="1"/>
    </xf>
    <xf numFmtId="3" fontId="22" fillId="0" borderId="0" xfId="0" applyNumberFormat="1" applyFont="1" applyFill="1" applyAlignment="1">
      <alignment horizontal="center" vertical="top" wrapText="1"/>
    </xf>
    <xf numFmtId="0" fontId="24" fillId="0" borderId="0" xfId="0" applyFont="1" applyFill="1" applyAlignment="1">
      <alignment horizontal="center"/>
    </xf>
  </cellXfs>
  <cellStyles count="44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1"/>
    <cellStyle name="Обычный_окружные" xfId="37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Хороший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tabSelected="1" view="pageBreakPreview" zoomScale="90" zoomScaleNormal="91" zoomScaleSheetLayoutView="90" workbookViewId="0">
      <pane xSplit="1" ySplit="8" topLeftCell="B33" activePane="bottomRight" state="frozen"/>
      <selection pane="topRight" activeCell="B1" sqref="B1"/>
      <selection pane="bottomLeft" activeCell="A9" sqref="A9"/>
      <selection pane="bottomRight" activeCell="I40" sqref="I40"/>
    </sheetView>
  </sheetViews>
  <sheetFormatPr defaultRowHeight="15.75" x14ac:dyDescent="0.25"/>
  <cols>
    <col min="1" max="1" width="53.5703125" style="10" customWidth="1"/>
    <col min="2" max="2" width="17.5703125" style="17" customWidth="1"/>
    <col min="3" max="3" width="14.28515625" style="17" customWidth="1"/>
    <col min="4" max="4" width="17.5703125" style="17" customWidth="1"/>
    <col min="5" max="5" width="15" style="17" customWidth="1"/>
    <col min="6" max="6" width="19.85546875" style="7" customWidth="1"/>
    <col min="7" max="7" width="18.85546875" style="17" customWidth="1"/>
    <col min="8" max="8" width="21.7109375" style="17" customWidth="1"/>
    <col min="9" max="11" width="18.5703125" style="17" customWidth="1"/>
    <col min="12" max="12" width="19.42578125" style="17" customWidth="1"/>
    <col min="13" max="13" width="18.42578125" style="17" customWidth="1"/>
    <col min="14" max="16384" width="9.140625" style="6"/>
  </cols>
  <sheetData>
    <row r="1" spans="1:13" s="18" customFormat="1" ht="15" x14ac:dyDescent="0.25">
      <c r="B1" s="19"/>
      <c r="C1" s="19"/>
      <c r="D1" s="19"/>
      <c r="E1" s="19"/>
      <c r="F1" s="19"/>
      <c r="G1" s="19"/>
      <c r="H1" s="19"/>
      <c r="I1" s="19"/>
      <c r="J1" s="19"/>
      <c r="K1" s="17"/>
      <c r="L1" s="17" t="s">
        <v>47</v>
      </c>
      <c r="M1" s="17"/>
    </row>
    <row r="2" spans="1:13" s="18" customFormat="1" ht="15" x14ac:dyDescent="0.25">
      <c r="B2" s="19"/>
      <c r="C2" s="19"/>
      <c r="D2" s="19"/>
      <c r="E2" s="19"/>
      <c r="F2" s="19"/>
      <c r="G2" s="19"/>
      <c r="H2" s="19"/>
      <c r="I2" s="19"/>
      <c r="J2" s="19"/>
      <c r="K2" s="17"/>
      <c r="L2" s="17" t="s">
        <v>48</v>
      </c>
      <c r="M2" s="17"/>
    </row>
    <row r="3" spans="1:13" s="18" customFormat="1" ht="15" x14ac:dyDescent="0.25">
      <c r="B3" s="19"/>
      <c r="C3" s="19"/>
      <c r="D3" s="19"/>
      <c r="E3" s="19"/>
      <c r="F3" s="19"/>
      <c r="G3" s="19"/>
      <c r="H3" s="19"/>
      <c r="I3" s="19"/>
      <c r="J3" s="19"/>
      <c r="K3" s="17"/>
      <c r="L3" s="17"/>
      <c r="M3" s="17"/>
    </row>
    <row r="4" spans="1:13" s="18" customFormat="1" ht="15" x14ac:dyDescent="0.25"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</row>
    <row r="5" spans="1:13" s="18" customFormat="1" ht="15" customHeight="1" x14ac:dyDescent="0.25">
      <c r="A5" s="30" t="s">
        <v>49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</row>
    <row r="6" spans="1:13" x14ac:dyDescent="0.25">
      <c r="A6" s="11"/>
      <c r="F6" s="9"/>
      <c r="M6" s="17" t="s">
        <v>38</v>
      </c>
    </row>
    <row r="7" spans="1:13" ht="99.75" x14ac:dyDescent="0.25">
      <c r="A7" s="15" t="s">
        <v>0</v>
      </c>
      <c r="B7" s="14" t="s">
        <v>50</v>
      </c>
      <c r="C7" s="14" t="s">
        <v>36</v>
      </c>
      <c r="D7" s="14" t="s">
        <v>37</v>
      </c>
      <c r="E7" s="14" t="s">
        <v>76</v>
      </c>
      <c r="F7" s="16" t="s">
        <v>45</v>
      </c>
      <c r="G7" s="14" t="s">
        <v>39</v>
      </c>
      <c r="H7" s="14" t="s">
        <v>40</v>
      </c>
      <c r="I7" s="14" t="s">
        <v>41</v>
      </c>
      <c r="J7" s="14" t="s">
        <v>42</v>
      </c>
      <c r="K7" s="14" t="s">
        <v>43</v>
      </c>
      <c r="L7" s="14" t="s">
        <v>44</v>
      </c>
      <c r="M7" s="14" t="s">
        <v>74</v>
      </c>
    </row>
    <row r="8" spans="1:13" x14ac:dyDescent="0.25">
      <c r="A8" s="12">
        <v>1</v>
      </c>
      <c r="B8" s="12">
        <v>2</v>
      </c>
      <c r="C8" s="12">
        <v>3</v>
      </c>
      <c r="D8" s="12">
        <v>4</v>
      </c>
      <c r="E8" s="12">
        <v>5</v>
      </c>
      <c r="F8" s="5">
        <v>6</v>
      </c>
      <c r="G8" s="13">
        <v>7</v>
      </c>
      <c r="H8" s="13">
        <v>8</v>
      </c>
      <c r="I8" s="13">
        <v>9</v>
      </c>
      <c r="J8" s="13">
        <v>10</v>
      </c>
      <c r="K8" s="13">
        <v>11</v>
      </c>
      <c r="L8" s="13">
        <v>12</v>
      </c>
      <c r="M8" s="13">
        <v>13</v>
      </c>
    </row>
    <row r="9" spans="1:13" x14ac:dyDescent="0.25">
      <c r="A9" s="26" t="s">
        <v>1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</row>
    <row r="10" spans="1:13" ht="110.25" x14ac:dyDescent="0.25">
      <c r="A10" s="21" t="s">
        <v>2</v>
      </c>
      <c r="B10" s="4">
        <v>7739383</v>
      </c>
      <c r="C10" s="4"/>
      <c r="D10" s="4">
        <v>7739383</v>
      </c>
      <c r="E10" s="4"/>
      <c r="F10" s="4">
        <v>116180600</v>
      </c>
      <c r="G10" s="4">
        <v>104855400</v>
      </c>
      <c r="H10" s="4">
        <f>G10-F10</f>
        <v>-11325200</v>
      </c>
      <c r="I10" s="4">
        <v>104586000</v>
      </c>
      <c r="J10" s="4">
        <f>G10-I10</f>
        <v>269400</v>
      </c>
      <c r="K10" s="4">
        <v>100543110.45999999</v>
      </c>
      <c r="L10" s="4">
        <f>I10+E10-K10</f>
        <v>4042889.5400000066</v>
      </c>
      <c r="M10" s="4">
        <f>B10+C10-D10+E10+I10-K10</f>
        <v>4042889.5400000066</v>
      </c>
    </row>
    <row r="11" spans="1:13" ht="110.25" x14ac:dyDescent="0.25">
      <c r="A11" s="21" t="s">
        <v>51</v>
      </c>
      <c r="B11" s="4"/>
      <c r="C11" s="4"/>
      <c r="D11" s="4"/>
      <c r="E11" s="4"/>
      <c r="F11" s="4">
        <v>3221753600</v>
      </c>
      <c r="G11" s="4">
        <v>3131447700</v>
      </c>
      <c r="H11" s="4">
        <f t="shared" ref="H11:H33" si="0">G11-F11</f>
        <v>-90305900</v>
      </c>
      <c r="I11" s="4">
        <v>3125267300</v>
      </c>
      <c r="J11" s="4">
        <f t="shared" ref="J11:J33" si="1">G11-I11</f>
        <v>6180400</v>
      </c>
      <c r="K11" s="4">
        <v>3021134315.3400002</v>
      </c>
      <c r="L11" s="4">
        <f t="shared" ref="L11:L34" si="2">I11+E11-K11</f>
        <v>104132984.65999985</v>
      </c>
      <c r="M11" s="4">
        <f t="shared" ref="M11:M34" si="3">B11+C11-D11+E11+I11-K11</f>
        <v>104132984.65999985</v>
      </c>
    </row>
    <row r="12" spans="1:13" ht="94.5" x14ac:dyDescent="0.25">
      <c r="A12" s="21" t="s">
        <v>7</v>
      </c>
      <c r="B12" s="4">
        <v>31734659.91</v>
      </c>
      <c r="C12" s="4"/>
      <c r="D12" s="4">
        <v>31734659.91</v>
      </c>
      <c r="E12" s="4"/>
      <c r="F12" s="4"/>
      <c r="G12" s="4"/>
      <c r="H12" s="4">
        <f t="shared" si="0"/>
        <v>0</v>
      </c>
      <c r="I12" s="4"/>
      <c r="J12" s="4">
        <f t="shared" si="1"/>
        <v>0</v>
      </c>
      <c r="K12" s="4"/>
      <c r="L12" s="4">
        <f t="shared" si="2"/>
        <v>0</v>
      </c>
      <c r="M12" s="4">
        <f t="shared" si="3"/>
        <v>0</v>
      </c>
    </row>
    <row r="13" spans="1:13" ht="63" x14ac:dyDescent="0.25">
      <c r="A13" s="21" t="s">
        <v>6</v>
      </c>
      <c r="B13" s="4">
        <v>90945027</v>
      </c>
      <c r="C13" s="4"/>
      <c r="D13" s="4">
        <v>90945027</v>
      </c>
      <c r="E13" s="4"/>
      <c r="F13" s="4">
        <v>39821800</v>
      </c>
      <c r="G13" s="4">
        <v>128150118</v>
      </c>
      <c r="H13" s="4">
        <f t="shared" si="0"/>
        <v>88328318</v>
      </c>
      <c r="I13" s="4">
        <v>128150118</v>
      </c>
      <c r="J13" s="4">
        <f t="shared" si="1"/>
        <v>0</v>
      </c>
      <c r="K13" s="4">
        <v>36201660</v>
      </c>
      <c r="L13" s="4">
        <f t="shared" si="2"/>
        <v>91948458</v>
      </c>
      <c r="M13" s="4">
        <f t="shared" si="3"/>
        <v>91948458</v>
      </c>
    </row>
    <row r="14" spans="1:13" ht="78.75" x14ac:dyDescent="0.25">
      <c r="A14" s="21" t="s">
        <v>35</v>
      </c>
      <c r="B14" s="4">
        <v>95338.96</v>
      </c>
      <c r="C14" s="4"/>
      <c r="D14" s="4">
        <v>95338.96</v>
      </c>
      <c r="E14" s="4"/>
      <c r="F14" s="4">
        <v>10673300</v>
      </c>
      <c r="G14" s="4">
        <v>10673300</v>
      </c>
      <c r="H14" s="4">
        <f t="shared" si="0"/>
        <v>0</v>
      </c>
      <c r="I14" s="4">
        <v>10673300</v>
      </c>
      <c r="J14" s="4">
        <f t="shared" si="1"/>
        <v>0</v>
      </c>
      <c r="K14" s="4">
        <v>10446094.439999999</v>
      </c>
      <c r="L14" s="4">
        <f t="shared" si="2"/>
        <v>227205.56000000052</v>
      </c>
      <c r="M14" s="4">
        <f t="shared" si="3"/>
        <v>227205.56000000052</v>
      </c>
    </row>
    <row r="15" spans="1:13" ht="31.5" x14ac:dyDescent="0.25">
      <c r="A15" s="21" t="s">
        <v>52</v>
      </c>
      <c r="B15" s="4"/>
      <c r="C15" s="4"/>
      <c r="D15" s="4"/>
      <c r="E15" s="4"/>
      <c r="F15" s="4">
        <v>38059100</v>
      </c>
      <c r="G15" s="4">
        <v>36630000</v>
      </c>
      <c r="H15" s="4">
        <f t="shared" si="0"/>
        <v>-1429100</v>
      </c>
      <c r="I15" s="4">
        <v>35855000</v>
      </c>
      <c r="J15" s="4">
        <f t="shared" si="1"/>
        <v>775000</v>
      </c>
      <c r="K15" s="4">
        <v>35071129.740000002</v>
      </c>
      <c r="L15" s="4">
        <f t="shared" si="2"/>
        <v>783870.25999999791</v>
      </c>
      <c r="M15" s="4">
        <f t="shared" si="3"/>
        <v>783870.25999999791</v>
      </c>
    </row>
    <row r="16" spans="1:13" ht="63" x14ac:dyDescent="0.25">
      <c r="A16" s="21" t="s">
        <v>53</v>
      </c>
      <c r="B16" s="4">
        <f>150652.5+53944.37</f>
        <v>204596.87</v>
      </c>
      <c r="C16" s="4"/>
      <c r="D16" s="4">
        <f>150652.5+53944.37</f>
        <v>204596.87</v>
      </c>
      <c r="E16" s="4"/>
      <c r="F16" s="4">
        <v>10773900</v>
      </c>
      <c r="G16" s="4">
        <f>9041600+2151700</f>
        <v>11193300</v>
      </c>
      <c r="H16" s="4">
        <f t="shared" si="0"/>
        <v>419400</v>
      </c>
      <c r="I16" s="4">
        <f>9041451.28+2151700</f>
        <v>11193151.279999999</v>
      </c>
      <c r="J16" s="4">
        <f t="shared" si="1"/>
        <v>148.72000000067055</v>
      </c>
      <c r="K16" s="4">
        <f>8191451.28+850000+1973358.2</f>
        <v>11014809.48</v>
      </c>
      <c r="L16" s="4">
        <f t="shared" si="2"/>
        <v>178341.79999999888</v>
      </c>
      <c r="M16" s="4">
        <f t="shared" si="3"/>
        <v>178341.79999999888</v>
      </c>
    </row>
    <row r="17" spans="1:13" ht="94.5" x14ac:dyDescent="0.25">
      <c r="A17" s="21" t="s">
        <v>8</v>
      </c>
      <c r="B17" s="4">
        <v>192443.44</v>
      </c>
      <c r="C17" s="4"/>
      <c r="D17" s="4">
        <v>192443.44</v>
      </c>
      <c r="E17" s="4"/>
      <c r="F17" s="4">
        <v>23442400</v>
      </c>
      <c r="G17" s="4">
        <v>21166500</v>
      </c>
      <c r="H17" s="4">
        <f t="shared" si="0"/>
        <v>-2275900</v>
      </c>
      <c r="I17" s="4">
        <v>20827000</v>
      </c>
      <c r="J17" s="4">
        <f t="shared" si="1"/>
        <v>339500</v>
      </c>
      <c r="K17" s="4">
        <v>20792084.82</v>
      </c>
      <c r="L17" s="4">
        <f t="shared" si="2"/>
        <v>34915.179999999702</v>
      </c>
      <c r="M17" s="4">
        <f t="shared" si="3"/>
        <v>34915.179999999702</v>
      </c>
    </row>
    <row r="18" spans="1:13" ht="157.5" x14ac:dyDescent="0.25">
      <c r="A18" s="21" t="s">
        <v>54</v>
      </c>
      <c r="B18" s="4">
        <v>147552.62</v>
      </c>
      <c r="C18" s="4"/>
      <c r="D18" s="4">
        <v>147552.62</v>
      </c>
      <c r="E18" s="4"/>
      <c r="F18" s="4">
        <v>4922900</v>
      </c>
      <c r="G18" s="4">
        <v>4922900</v>
      </c>
      <c r="H18" s="4">
        <f t="shared" si="0"/>
        <v>0</v>
      </c>
      <c r="I18" s="4">
        <v>4850240</v>
      </c>
      <c r="J18" s="4">
        <f t="shared" si="1"/>
        <v>72660</v>
      </c>
      <c r="K18" s="4">
        <v>4796582.38</v>
      </c>
      <c r="L18" s="4">
        <f t="shared" si="2"/>
        <v>53657.620000000112</v>
      </c>
      <c r="M18" s="4">
        <f t="shared" si="3"/>
        <v>53657.620000000112</v>
      </c>
    </row>
    <row r="19" spans="1:13" ht="78.75" x14ac:dyDescent="0.25">
      <c r="A19" s="21" t="s">
        <v>4</v>
      </c>
      <c r="B19" s="4">
        <v>85737.62</v>
      </c>
      <c r="C19" s="4"/>
      <c r="D19" s="4">
        <v>85737.62</v>
      </c>
      <c r="E19" s="4"/>
      <c r="F19" s="4">
        <v>84067000</v>
      </c>
      <c r="G19" s="4">
        <v>60067000</v>
      </c>
      <c r="H19" s="4">
        <f t="shared" si="0"/>
        <v>-24000000</v>
      </c>
      <c r="I19" s="4">
        <v>60067000</v>
      </c>
      <c r="J19" s="4">
        <f t="shared" si="1"/>
        <v>0</v>
      </c>
      <c r="K19" s="4">
        <v>59122898.93</v>
      </c>
      <c r="L19" s="4">
        <f t="shared" si="2"/>
        <v>944101.0700000003</v>
      </c>
      <c r="M19" s="4">
        <f t="shared" si="3"/>
        <v>944101.0700000003</v>
      </c>
    </row>
    <row r="20" spans="1:13" ht="78.75" x14ac:dyDescent="0.25">
      <c r="A20" s="21" t="s">
        <v>32</v>
      </c>
      <c r="B20" s="4"/>
      <c r="C20" s="4"/>
      <c r="D20" s="4"/>
      <c r="E20" s="4"/>
      <c r="F20" s="4">
        <v>628300</v>
      </c>
      <c r="G20" s="4">
        <v>628300</v>
      </c>
      <c r="H20" s="4">
        <f t="shared" si="0"/>
        <v>0</v>
      </c>
      <c r="I20" s="4">
        <v>628299.43999999994</v>
      </c>
      <c r="J20" s="4">
        <f t="shared" si="1"/>
        <v>0.56000000005587935</v>
      </c>
      <c r="K20" s="4">
        <v>628299.43999999994</v>
      </c>
      <c r="L20" s="4">
        <f t="shared" si="2"/>
        <v>0</v>
      </c>
      <c r="M20" s="4">
        <f t="shared" si="3"/>
        <v>0</v>
      </c>
    </row>
    <row r="21" spans="1:13" ht="47.25" x14ac:dyDescent="0.25">
      <c r="A21" s="21" t="s">
        <v>9</v>
      </c>
      <c r="B21" s="4"/>
      <c r="C21" s="4"/>
      <c r="D21" s="4"/>
      <c r="E21" s="4"/>
      <c r="F21" s="4">
        <v>26174800</v>
      </c>
      <c r="G21" s="4">
        <v>0</v>
      </c>
      <c r="H21" s="4">
        <f t="shared" si="0"/>
        <v>-26174800</v>
      </c>
      <c r="I21" s="4">
        <v>0</v>
      </c>
      <c r="J21" s="4">
        <f t="shared" si="1"/>
        <v>0</v>
      </c>
      <c r="K21" s="4">
        <v>0</v>
      </c>
      <c r="L21" s="4">
        <f t="shared" si="2"/>
        <v>0</v>
      </c>
      <c r="M21" s="4">
        <f t="shared" si="3"/>
        <v>0</v>
      </c>
    </row>
    <row r="22" spans="1:13" ht="63" x14ac:dyDescent="0.25">
      <c r="A22" s="21" t="s">
        <v>5</v>
      </c>
      <c r="B22" s="4">
        <v>32916.21</v>
      </c>
      <c r="C22" s="4"/>
      <c r="D22" s="4">
        <v>32916.21</v>
      </c>
      <c r="E22" s="4"/>
      <c r="F22" s="4">
        <v>3702900</v>
      </c>
      <c r="G22" s="4">
        <v>3625000</v>
      </c>
      <c r="H22" s="4">
        <f t="shared" si="0"/>
        <v>-77900</v>
      </c>
      <c r="I22" s="4">
        <v>3624971</v>
      </c>
      <c r="J22" s="4">
        <f t="shared" si="1"/>
        <v>29</v>
      </c>
      <c r="K22" s="4">
        <v>3604150.41</v>
      </c>
      <c r="L22" s="4">
        <f t="shared" si="2"/>
        <v>20820.589999999851</v>
      </c>
      <c r="M22" s="4">
        <f t="shared" si="3"/>
        <v>20820.589999999851</v>
      </c>
    </row>
    <row r="23" spans="1:13" ht="47.25" x14ac:dyDescent="0.25">
      <c r="A23" s="21" t="s">
        <v>27</v>
      </c>
      <c r="B23" s="4"/>
      <c r="C23" s="4"/>
      <c r="D23" s="4"/>
      <c r="E23" s="4"/>
      <c r="F23" s="4">
        <v>15000</v>
      </c>
      <c r="G23" s="4">
        <v>60400</v>
      </c>
      <c r="H23" s="4">
        <f t="shared" si="0"/>
        <v>45400</v>
      </c>
      <c r="I23" s="4">
        <v>30000</v>
      </c>
      <c r="J23" s="4">
        <f t="shared" si="1"/>
        <v>30400</v>
      </c>
      <c r="K23" s="4">
        <v>30000</v>
      </c>
      <c r="L23" s="4">
        <f t="shared" si="2"/>
        <v>0</v>
      </c>
      <c r="M23" s="4">
        <f t="shared" si="3"/>
        <v>0</v>
      </c>
    </row>
    <row r="24" spans="1:13" ht="47.25" x14ac:dyDescent="0.25">
      <c r="A24" s="21" t="s">
        <v>26</v>
      </c>
      <c r="B24" s="4"/>
      <c r="C24" s="4"/>
      <c r="D24" s="4"/>
      <c r="E24" s="4"/>
      <c r="F24" s="4">
        <v>21485000</v>
      </c>
      <c r="G24" s="4">
        <v>36564800</v>
      </c>
      <c r="H24" s="4">
        <f t="shared" si="0"/>
        <v>15079800</v>
      </c>
      <c r="I24" s="4">
        <v>34715314.990000002</v>
      </c>
      <c r="J24" s="4">
        <f t="shared" si="1"/>
        <v>1849485.0099999979</v>
      </c>
      <c r="K24" s="4">
        <v>34715314.990000002</v>
      </c>
      <c r="L24" s="4">
        <f t="shared" si="2"/>
        <v>0</v>
      </c>
      <c r="M24" s="4">
        <f t="shared" si="3"/>
        <v>0</v>
      </c>
    </row>
    <row r="25" spans="1:13" ht="141.75" x14ac:dyDescent="0.25">
      <c r="A25" s="21" t="s">
        <v>10</v>
      </c>
      <c r="B25" s="4"/>
      <c r="C25" s="4"/>
      <c r="D25" s="4"/>
      <c r="E25" s="4"/>
      <c r="F25" s="4">
        <v>22700</v>
      </c>
      <c r="G25" s="4">
        <v>22700</v>
      </c>
      <c r="H25" s="4">
        <f t="shared" si="0"/>
        <v>0</v>
      </c>
      <c r="I25" s="4">
        <v>22645</v>
      </c>
      <c r="J25" s="4">
        <f t="shared" si="1"/>
        <v>55</v>
      </c>
      <c r="K25" s="4">
        <v>22645</v>
      </c>
      <c r="L25" s="4">
        <f t="shared" si="2"/>
        <v>0</v>
      </c>
      <c r="M25" s="4">
        <f t="shared" si="3"/>
        <v>0</v>
      </c>
    </row>
    <row r="26" spans="1:13" ht="63" x14ac:dyDescent="0.25">
      <c r="A26" s="21" t="s">
        <v>11</v>
      </c>
      <c r="B26" s="4"/>
      <c r="C26" s="4"/>
      <c r="D26" s="4"/>
      <c r="E26" s="4"/>
      <c r="F26" s="4">
        <v>7566800</v>
      </c>
      <c r="G26" s="4">
        <v>7489500</v>
      </c>
      <c r="H26" s="4">
        <f t="shared" si="0"/>
        <v>-77300</v>
      </c>
      <c r="I26" s="4">
        <v>7489484.2000000002</v>
      </c>
      <c r="J26" s="4">
        <f t="shared" si="1"/>
        <v>15.799999999813735</v>
      </c>
      <c r="K26" s="4">
        <v>7489484.2000000002</v>
      </c>
      <c r="L26" s="4">
        <f t="shared" si="2"/>
        <v>0</v>
      </c>
      <c r="M26" s="4">
        <f t="shared" si="3"/>
        <v>0</v>
      </c>
    </row>
    <row r="27" spans="1:13" ht="47.25" x14ac:dyDescent="0.25">
      <c r="A27" s="21" t="s">
        <v>55</v>
      </c>
      <c r="B27" s="4"/>
      <c r="C27" s="4"/>
      <c r="D27" s="4"/>
      <c r="E27" s="4"/>
      <c r="F27" s="4">
        <v>1795700</v>
      </c>
      <c r="G27" s="4">
        <v>1795700</v>
      </c>
      <c r="H27" s="4">
        <f t="shared" si="0"/>
        <v>0</v>
      </c>
      <c r="I27" s="4">
        <v>1795700</v>
      </c>
      <c r="J27" s="4">
        <f>G27-I27</f>
        <v>0</v>
      </c>
      <c r="K27" s="4">
        <v>1795700</v>
      </c>
      <c r="L27" s="4">
        <f t="shared" si="2"/>
        <v>0</v>
      </c>
      <c r="M27" s="4">
        <f t="shared" si="3"/>
        <v>0</v>
      </c>
    </row>
    <row r="28" spans="1:13" ht="63" x14ac:dyDescent="0.25">
      <c r="A28" s="21" t="s">
        <v>12</v>
      </c>
      <c r="B28" s="4"/>
      <c r="C28" s="4"/>
      <c r="D28" s="4"/>
      <c r="E28" s="4"/>
      <c r="F28" s="4">
        <v>220400</v>
      </c>
      <c r="G28" s="4">
        <v>221000</v>
      </c>
      <c r="H28" s="4">
        <f t="shared" si="0"/>
        <v>600</v>
      </c>
      <c r="I28" s="4">
        <v>217967.64</v>
      </c>
      <c r="J28" s="4">
        <f t="shared" si="1"/>
        <v>3032.359999999986</v>
      </c>
      <c r="K28" s="4">
        <v>217967.64</v>
      </c>
      <c r="L28" s="4">
        <f t="shared" si="2"/>
        <v>0</v>
      </c>
      <c r="M28" s="4">
        <f t="shared" si="3"/>
        <v>0</v>
      </c>
    </row>
    <row r="29" spans="1:13" ht="141.75" x14ac:dyDescent="0.25">
      <c r="A29" s="21" t="s">
        <v>13</v>
      </c>
      <c r="B29" s="4">
        <v>47400</v>
      </c>
      <c r="C29" s="4"/>
      <c r="D29" s="4">
        <v>47400</v>
      </c>
      <c r="E29" s="4"/>
      <c r="F29" s="4">
        <v>426800</v>
      </c>
      <c r="G29" s="4">
        <v>0</v>
      </c>
      <c r="H29" s="4">
        <f t="shared" si="0"/>
        <v>-426800</v>
      </c>
      <c r="I29" s="4">
        <v>0</v>
      </c>
      <c r="J29" s="4">
        <f t="shared" si="1"/>
        <v>0</v>
      </c>
      <c r="K29" s="4">
        <v>0</v>
      </c>
      <c r="L29" s="4">
        <f t="shared" si="2"/>
        <v>0</v>
      </c>
      <c r="M29" s="4">
        <f t="shared" si="3"/>
        <v>0</v>
      </c>
    </row>
    <row r="30" spans="1:13" ht="31.5" x14ac:dyDescent="0.25">
      <c r="A30" s="21" t="s">
        <v>56</v>
      </c>
      <c r="B30" s="4"/>
      <c r="C30" s="4"/>
      <c r="D30" s="4"/>
      <c r="E30" s="4"/>
      <c r="F30" s="4">
        <v>1984400</v>
      </c>
      <c r="G30" s="4">
        <v>0</v>
      </c>
      <c r="H30" s="4">
        <f t="shared" si="0"/>
        <v>-1984400</v>
      </c>
      <c r="I30" s="4">
        <v>0</v>
      </c>
      <c r="J30" s="4">
        <f t="shared" si="1"/>
        <v>0</v>
      </c>
      <c r="K30" s="4">
        <v>0</v>
      </c>
      <c r="L30" s="4">
        <f t="shared" si="2"/>
        <v>0</v>
      </c>
      <c r="M30" s="4">
        <f t="shared" si="3"/>
        <v>0</v>
      </c>
    </row>
    <row r="31" spans="1:13" ht="63" x14ac:dyDescent="0.25">
      <c r="A31" s="21" t="s">
        <v>28</v>
      </c>
      <c r="B31" s="4"/>
      <c r="C31" s="4"/>
      <c r="D31" s="4"/>
      <c r="E31" s="4"/>
      <c r="F31" s="4">
        <v>18900400</v>
      </c>
      <c r="G31" s="4">
        <v>18900400</v>
      </c>
      <c r="H31" s="4">
        <f t="shared" si="0"/>
        <v>0</v>
      </c>
      <c r="I31" s="4">
        <v>945018</v>
      </c>
      <c r="J31" s="4">
        <f t="shared" si="1"/>
        <v>17955382</v>
      </c>
      <c r="K31" s="4">
        <v>945018</v>
      </c>
      <c r="L31" s="4">
        <f t="shared" si="2"/>
        <v>0</v>
      </c>
      <c r="M31" s="4">
        <f t="shared" si="3"/>
        <v>0</v>
      </c>
    </row>
    <row r="32" spans="1:13" ht="78.75" x14ac:dyDescent="0.25">
      <c r="A32" s="21" t="s">
        <v>29</v>
      </c>
      <c r="B32" s="4"/>
      <c r="C32" s="4"/>
      <c r="D32" s="4"/>
      <c r="E32" s="4"/>
      <c r="F32" s="4">
        <v>6615100</v>
      </c>
      <c r="G32" s="4">
        <v>2834864</v>
      </c>
      <c r="H32" s="4">
        <f t="shared" si="0"/>
        <v>-3780236</v>
      </c>
      <c r="I32" s="4">
        <v>0</v>
      </c>
      <c r="J32" s="4">
        <f t="shared" si="1"/>
        <v>2834864</v>
      </c>
      <c r="K32" s="4">
        <v>0</v>
      </c>
      <c r="L32" s="4">
        <f t="shared" si="2"/>
        <v>0</v>
      </c>
      <c r="M32" s="4">
        <f t="shared" si="3"/>
        <v>0</v>
      </c>
    </row>
    <row r="33" spans="1:13" ht="63" x14ac:dyDescent="0.25">
      <c r="A33" s="21" t="s">
        <v>14</v>
      </c>
      <c r="B33" s="4"/>
      <c r="C33" s="4"/>
      <c r="D33" s="4"/>
      <c r="E33" s="4"/>
      <c r="F33" s="4">
        <v>18100</v>
      </c>
      <c r="G33" s="4">
        <v>107000</v>
      </c>
      <c r="H33" s="4">
        <f t="shared" si="0"/>
        <v>88900</v>
      </c>
      <c r="I33" s="4">
        <v>107000</v>
      </c>
      <c r="J33" s="4">
        <f t="shared" si="1"/>
        <v>0</v>
      </c>
      <c r="K33" s="4">
        <v>107000</v>
      </c>
      <c r="L33" s="4">
        <f t="shared" si="2"/>
        <v>0</v>
      </c>
      <c r="M33" s="4">
        <f t="shared" si="3"/>
        <v>0</v>
      </c>
    </row>
    <row r="34" spans="1:13" x14ac:dyDescent="0.25">
      <c r="A34" s="20" t="s">
        <v>15</v>
      </c>
      <c r="B34" s="2">
        <f>SUM(B10:B33)</f>
        <v>131225055.63</v>
      </c>
      <c r="C34" s="2">
        <f t="shared" ref="C34:K34" si="4">SUM(C10:C33)</f>
        <v>0</v>
      </c>
      <c r="D34" s="2">
        <f t="shared" si="4"/>
        <v>131225055.63</v>
      </c>
      <c r="E34" s="2">
        <f t="shared" si="4"/>
        <v>0</v>
      </c>
      <c r="F34" s="2">
        <f t="shared" si="4"/>
        <v>3639251000</v>
      </c>
      <c r="G34" s="2">
        <f t="shared" si="4"/>
        <v>3581355882</v>
      </c>
      <c r="H34" s="2">
        <f t="shared" si="4"/>
        <v>-57895118</v>
      </c>
      <c r="I34" s="2">
        <f t="shared" si="4"/>
        <v>3551045509.5499997</v>
      </c>
      <c r="J34" s="2">
        <f t="shared" si="4"/>
        <v>30310372.449999999</v>
      </c>
      <c r="K34" s="2">
        <f t="shared" si="4"/>
        <v>3348678265.2699995</v>
      </c>
      <c r="L34" s="2">
        <f t="shared" si="2"/>
        <v>202367244.28000021</v>
      </c>
      <c r="M34" s="2">
        <f t="shared" si="3"/>
        <v>202367244.28000021</v>
      </c>
    </row>
    <row r="35" spans="1:13" s="8" customFormat="1" x14ac:dyDescent="0.25">
      <c r="A35" s="27" t="s">
        <v>19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9"/>
    </row>
    <row r="36" spans="1:13" ht="31.5" x14ac:dyDescent="0.25">
      <c r="A36" s="22" t="s">
        <v>57</v>
      </c>
      <c r="B36" s="4"/>
      <c r="C36" s="4"/>
      <c r="D36" s="4"/>
      <c r="E36" s="4"/>
      <c r="F36" s="4">
        <v>1052710200</v>
      </c>
      <c r="G36" s="4">
        <v>1186932600</v>
      </c>
      <c r="H36" s="1">
        <f t="shared" ref="H36:H56" si="5">G36-F36</f>
        <v>134222400</v>
      </c>
      <c r="I36" s="1">
        <v>1147091778.6400001</v>
      </c>
      <c r="J36" s="4">
        <f t="shared" ref="J36:J56" si="6">G36-I36</f>
        <v>39840821.359999895</v>
      </c>
      <c r="K36" s="1">
        <v>1147091778.6400001</v>
      </c>
      <c r="L36" s="4">
        <f t="shared" ref="L36:L57" si="7">I36+E36-K36</f>
        <v>0</v>
      </c>
      <c r="M36" s="4">
        <f t="shared" ref="M36:M57" si="8">B36+C36-D36+E36+I36-K36</f>
        <v>0</v>
      </c>
    </row>
    <row r="37" spans="1:13" ht="126" x14ac:dyDescent="0.25">
      <c r="A37" s="22" t="s">
        <v>16</v>
      </c>
      <c r="B37" s="4"/>
      <c r="C37" s="4"/>
      <c r="D37" s="4"/>
      <c r="E37" s="4"/>
      <c r="F37" s="4">
        <v>37872000</v>
      </c>
      <c r="G37" s="4">
        <v>32872000</v>
      </c>
      <c r="H37" s="1">
        <f t="shared" si="5"/>
        <v>-5000000</v>
      </c>
      <c r="I37" s="1">
        <v>28689000</v>
      </c>
      <c r="J37" s="4">
        <f t="shared" si="6"/>
        <v>4183000</v>
      </c>
      <c r="K37" s="1">
        <v>28689000</v>
      </c>
      <c r="L37" s="4">
        <f t="shared" si="7"/>
        <v>0</v>
      </c>
      <c r="M37" s="4">
        <f t="shared" si="8"/>
        <v>0</v>
      </c>
    </row>
    <row r="38" spans="1:13" ht="94.5" x14ac:dyDescent="0.25">
      <c r="A38" s="22" t="s">
        <v>58</v>
      </c>
      <c r="B38" s="4"/>
      <c r="C38" s="4"/>
      <c r="D38" s="4"/>
      <c r="E38" s="4"/>
      <c r="F38" s="4">
        <v>110758800</v>
      </c>
      <c r="G38" s="4">
        <v>220635100</v>
      </c>
      <c r="H38" s="1">
        <f t="shared" si="5"/>
        <v>109876300</v>
      </c>
      <c r="I38" s="1">
        <v>208804415.40000001</v>
      </c>
      <c r="J38" s="4">
        <f t="shared" si="6"/>
        <v>11830684.599999994</v>
      </c>
      <c r="K38" s="23">
        <v>208804415.40000001</v>
      </c>
      <c r="L38" s="4">
        <f t="shared" si="7"/>
        <v>0</v>
      </c>
      <c r="M38" s="4">
        <f t="shared" si="8"/>
        <v>0</v>
      </c>
    </row>
    <row r="39" spans="1:13" ht="31.5" x14ac:dyDescent="0.25">
      <c r="A39" s="22" t="s">
        <v>59</v>
      </c>
      <c r="B39" s="4"/>
      <c r="C39" s="4"/>
      <c r="D39" s="4"/>
      <c r="E39" s="4"/>
      <c r="F39" s="4">
        <v>84370000</v>
      </c>
      <c r="G39" s="4">
        <v>0</v>
      </c>
      <c r="H39" s="1">
        <f t="shared" si="5"/>
        <v>-84370000</v>
      </c>
      <c r="I39" s="1">
        <v>0</v>
      </c>
      <c r="J39" s="4">
        <f t="shared" si="6"/>
        <v>0</v>
      </c>
      <c r="K39" s="23">
        <v>0</v>
      </c>
      <c r="L39" s="4">
        <f t="shared" si="7"/>
        <v>0</v>
      </c>
      <c r="M39" s="4">
        <f t="shared" si="8"/>
        <v>0</v>
      </c>
    </row>
    <row r="40" spans="1:13" ht="94.5" x14ac:dyDescent="0.25">
      <c r="A40" s="22" t="s">
        <v>33</v>
      </c>
      <c r="B40" s="4"/>
      <c r="C40" s="4"/>
      <c r="D40" s="4"/>
      <c r="E40" s="4"/>
      <c r="F40" s="4">
        <v>19199900</v>
      </c>
      <c r="G40" s="4">
        <v>2800000</v>
      </c>
      <c r="H40" s="1">
        <f t="shared" si="5"/>
        <v>-16399900</v>
      </c>
      <c r="I40" s="1">
        <v>2799957.93</v>
      </c>
      <c r="J40" s="4">
        <f t="shared" si="6"/>
        <v>42.069999999832362</v>
      </c>
      <c r="K40" s="23">
        <v>2799957.93</v>
      </c>
      <c r="L40" s="4">
        <f t="shared" si="7"/>
        <v>0</v>
      </c>
      <c r="M40" s="4">
        <f t="shared" si="8"/>
        <v>0</v>
      </c>
    </row>
    <row r="41" spans="1:13" ht="47.25" x14ac:dyDescent="0.25">
      <c r="A41" s="22" t="s">
        <v>60</v>
      </c>
      <c r="B41" s="4"/>
      <c r="C41" s="4"/>
      <c r="D41" s="4"/>
      <c r="E41" s="4"/>
      <c r="F41" s="4">
        <v>685300</v>
      </c>
      <c r="G41" s="4">
        <v>685300</v>
      </c>
      <c r="H41" s="1">
        <f t="shared" si="5"/>
        <v>0</v>
      </c>
      <c r="I41" s="1">
        <v>685300</v>
      </c>
      <c r="J41" s="4">
        <f t="shared" si="6"/>
        <v>0</v>
      </c>
      <c r="K41" s="1">
        <v>685300</v>
      </c>
      <c r="L41" s="4">
        <f t="shared" si="7"/>
        <v>0</v>
      </c>
      <c r="M41" s="4">
        <f t="shared" si="8"/>
        <v>0</v>
      </c>
    </row>
    <row r="42" spans="1:13" ht="31.5" x14ac:dyDescent="0.25">
      <c r="A42" s="22" t="s">
        <v>61</v>
      </c>
      <c r="B42" s="4"/>
      <c r="C42" s="4"/>
      <c r="D42" s="4"/>
      <c r="E42" s="4"/>
      <c r="F42" s="4">
        <v>418800000</v>
      </c>
      <c r="G42" s="4">
        <v>418800000</v>
      </c>
      <c r="H42" s="1">
        <f t="shared" si="5"/>
        <v>0</v>
      </c>
      <c r="I42" s="1">
        <v>0</v>
      </c>
      <c r="J42" s="4">
        <f t="shared" si="6"/>
        <v>418800000</v>
      </c>
      <c r="K42" s="23">
        <v>0</v>
      </c>
      <c r="L42" s="4">
        <f t="shared" si="7"/>
        <v>0</v>
      </c>
      <c r="M42" s="4">
        <f t="shared" si="8"/>
        <v>0</v>
      </c>
    </row>
    <row r="43" spans="1:13" ht="31.5" x14ac:dyDescent="0.25">
      <c r="A43" s="22" t="s">
        <v>62</v>
      </c>
      <c r="B43" s="4"/>
      <c r="C43" s="4">
        <v>264000</v>
      </c>
      <c r="D43" s="4">
        <v>264000</v>
      </c>
      <c r="E43" s="4"/>
      <c r="F43" s="4">
        <v>4203200</v>
      </c>
      <c r="G43" s="4">
        <v>7950600</v>
      </c>
      <c r="H43" s="1">
        <f t="shared" si="5"/>
        <v>3747400</v>
      </c>
      <c r="I43" s="1">
        <v>7949799.7300000004</v>
      </c>
      <c r="J43" s="4">
        <f t="shared" si="6"/>
        <v>800.26999999955297</v>
      </c>
      <c r="K43" s="1">
        <f>3746599.73+4203200</f>
        <v>7949799.7300000004</v>
      </c>
      <c r="L43" s="4">
        <f t="shared" si="7"/>
        <v>0</v>
      </c>
      <c r="M43" s="4">
        <f t="shared" si="8"/>
        <v>0</v>
      </c>
    </row>
    <row r="44" spans="1:13" ht="110.25" x14ac:dyDescent="0.25">
      <c r="A44" s="22" t="s">
        <v>30</v>
      </c>
      <c r="B44" s="4"/>
      <c r="C44" s="4"/>
      <c r="D44" s="4"/>
      <c r="E44" s="4"/>
      <c r="F44" s="4">
        <v>4881700</v>
      </c>
      <c r="G44" s="4">
        <v>4881700</v>
      </c>
      <c r="H44" s="1">
        <f t="shared" si="5"/>
        <v>0</v>
      </c>
      <c r="I44" s="1">
        <v>4881590</v>
      </c>
      <c r="J44" s="4">
        <f t="shared" si="6"/>
        <v>110</v>
      </c>
      <c r="K44" s="1">
        <v>4881590</v>
      </c>
      <c r="L44" s="4">
        <f t="shared" si="7"/>
        <v>0</v>
      </c>
      <c r="M44" s="4">
        <f t="shared" si="8"/>
        <v>0</v>
      </c>
    </row>
    <row r="45" spans="1:13" ht="78.75" x14ac:dyDescent="0.25">
      <c r="A45" s="22" t="s">
        <v>34</v>
      </c>
      <c r="B45" s="4"/>
      <c r="C45" s="4"/>
      <c r="D45" s="4"/>
      <c r="E45" s="4"/>
      <c r="F45" s="4">
        <v>2052800</v>
      </c>
      <c r="G45" s="4">
        <f>1436946.23+615830</f>
        <v>2052776.23</v>
      </c>
      <c r="H45" s="1">
        <f t="shared" si="5"/>
        <v>-23.770000000018626</v>
      </c>
      <c r="I45" s="4">
        <f>1436946.23+615830</f>
        <v>2052776.23</v>
      </c>
      <c r="J45" s="4">
        <f t="shared" si="6"/>
        <v>0</v>
      </c>
      <c r="K45" s="1">
        <f>615830+1436946.23</f>
        <v>2052776.23</v>
      </c>
      <c r="L45" s="4">
        <f t="shared" si="7"/>
        <v>0</v>
      </c>
      <c r="M45" s="4">
        <f t="shared" si="8"/>
        <v>0</v>
      </c>
    </row>
    <row r="46" spans="1:13" ht="31.5" x14ac:dyDescent="0.25">
      <c r="A46" s="22" t="s">
        <v>63</v>
      </c>
      <c r="B46" s="4"/>
      <c r="C46" s="4"/>
      <c r="D46" s="4"/>
      <c r="E46" s="4"/>
      <c r="F46" s="4">
        <v>177561300</v>
      </c>
      <c r="G46" s="4">
        <v>79257830</v>
      </c>
      <c r="H46" s="1">
        <f t="shared" si="5"/>
        <v>-98303470</v>
      </c>
      <c r="I46" s="1">
        <v>49868427.670000002</v>
      </c>
      <c r="J46" s="4">
        <f t="shared" si="6"/>
        <v>29389402.329999998</v>
      </c>
      <c r="K46" s="1">
        <v>49868427.670000002</v>
      </c>
      <c r="L46" s="4">
        <f t="shared" si="7"/>
        <v>0</v>
      </c>
      <c r="M46" s="4">
        <f t="shared" si="8"/>
        <v>0</v>
      </c>
    </row>
    <row r="47" spans="1:13" ht="63" x14ac:dyDescent="0.25">
      <c r="A47" s="22" t="s">
        <v>64</v>
      </c>
      <c r="B47" s="4"/>
      <c r="C47" s="4"/>
      <c r="D47" s="4"/>
      <c r="E47" s="4"/>
      <c r="F47" s="4">
        <v>24520700</v>
      </c>
      <c r="G47" s="4">
        <v>0</v>
      </c>
      <c r="H47" s="1">
        <f t="shared" si="5"/>
        <v>-24520700</v>
      </c>
      <c r="I47" s="1">
        <v>0</v>
      </c>
      <c r="J47" s="4">
        <f t="shared" si="6"/>
        <v>0</v>
      </c>
      <c r="K47" s="23">
        <v>0</v>
      </c>
      <c r="L47" s="4">
        <f t="shared" si="7"/>
        <v>0</v>
      </c>
      <c r="M47" s="4">
        <f t="shared" si="8"/>
        <v>0</v>
      </c>
    </row>
    <row r="48" spans="1:13" ht="31.5" x14ac:dyDescent="0.25">
      <c r="A48" s="22" t="s">
        <v>65</v>
      </c>
      <c r="B48" s="4"/>
      <c r="C48" s="4"/>
      <c r="D48" s="4"/>
      <c r="E48" s="4"/>
      <c r="F48" s="4">
        <v>33412700</v>
      </c>
      <c r="G48" s="4">
        <v>31547200</v>
      </c>
      <c r="H48" s="1">
        <f t="shared" si="5"/>
        <v>-1865500</v>
      </c>
      <c r="I48" s="1">
        <v>6545666.4400000004</v>
      </c>
      <c r="J48" s="4">
        <f t="shared" si="6"/>
        <v>25001533.559999999</v>
      </c>
      <c r="K48" s="23">
        <v>6545666.4400000004</v>
      </c>
      <c r="L48" s="4">
        <f t="shared" si="7"/>
        <v>0</v>
      </c>
      <c r="M48" s="4">
        <f t="shared" si="8"/>
        <v>0</v>
      </c>
    </row>
    <row r="49" spans="1:13" ht="31.5" x14ac:dyDescent="0.25">
      <c r="A49" s="22" t="s">
        <v>66</v>
      </c>
      <c r="B49" s="4"/>
      <c r="C49" s="4"/>
      <c r="D49" s="4"/>
      <c r="E49" s="4"/>
      <c r="F49" s="4">
        <v>4085800</v>
      </c>
      <c r="G49" s="4">
        <f>1853890+4325742</f>
        <v>6179632</v>
      </c>
      <c r="H49" s="1">
        <f t="shared" si="5"/>
        <v>2093832</v>
      </c>
      <c r="I49" s="1">
        <f>1853889.06+4325741.15</f>
        <v>6179630.2100000009</v>
      </c>
      <c r="J49" s="4">
        <f t="shared" si="6"/>
        <v>1.7899999991059303</v>
      </c>
      <c r="K49" s="1">
        <f>1853889.06+4325741.15</f>
        <v>6179630.2100000009</v>
      </c>
      <c r="L49" s="4">
        <f t="shared" si="7"/>
        <v>0</v>
      </c>
      <c r="M49" s="4">
        <f t="shared" si="8"/>
        <v>0</v>
      </c>
    </row>
    <row r="50" spans="1:13" ht="31.5" x14ac:dyDescent="0.25">
      <c r="A50" s="22" t="s">
        <v>17</v>
      </c>
      <c r="B50" s="4"/>
      <c r="C50" s="4"/>
      <c r="D50" s="4"/>
      <c r="E50" s="4"/>
      <c r="F50" s="4">
        <v>96400</v>
      </c>
      <c r="G50" s="4">
        <v>96400</v>
      </c>
      <c r="H50" s="1">
        <f t="shared" si="5"/>
        <v>0</v>
      </c>
      <c r="I50" s="1">
        <v>95996.78</v>
      </c>
      <c r="J50" s="4">
        <f t="shared" si="6"/>
        <v>403.22000000000116</v>
      </c>
      <c r="K50" s="1">
        <v>95996.78</v>
      </c>
      <c r="L50" s="4">
        <f t="shared" si="7"/>
        <v>0</v>
      </c>
      <c r="M50" s="4">
        <f t="shared" si="8"/>
        <v>0</v>
      </c>
    </row>
    <row r="51" spans="1:13" ht="31.5" x14ac:dyDescent="0.25">
      <c r="A51" s="22" t="s">
        <v>18</v>
      </c>
      <c r="B51" s="4"/>
      <c r="C51" s="4"/>
      <c r="D51" s="4"/>
      <c r="E51" s="4"/>
      <c r="F51" s="4">
        <v>42867100</v>
      </c>
      <c r="G51" s="4">
        <v>10110500</v>
      </c>
      <c r="H51" s="1">
        <f t="shared" si="5"/>
        <v>-32756600</v>
      </c>
      <c r="I51" s="1">
        <v>10110439.369999999</v>
      </c>
      <c r="J51" s="4">
        <f t="shared" si="6"/>
        <v>60.630000000819564</v>
      </c>
      <c r="K51" s="23">
        <v>10110439.369999999</v>
      </c>
      <c r="L51" s="4">
        <f t="shared" si="7"/>
        <v>0</v>
      </c>
      <c r="M51" s="4">
        <f t="shared" si="8"/>
        <v>0</v>
      </c>
    </row>
    <row r="52" spans="1:13" ht="141.75" x14ac:dyDescent="0.25">
      <c r="A52" s="22" t="s">
        <v>67</v>
      </c>
      <c r="B52" s="4"/>
      <c r="C52" s="4"/>
      <c r="D52" s="4"/>
      <c r="E52" s="4"/>
      <c r="F52" s="4"/>
      <c r="G52" s="4">
        <v>221600.00000047684</v>
      </c>
      <c r="H52" s="1">
        <f t="shared" si="5"/>
        <v>221600.00000047684</v>
      </c>
      <c r="I52" s="1">
        <v>169289.99999976199</v>
      </c>
      <c r="J52" s="4">
        <f t="shared" si="6"/>
        <v>52310.000000714848</v>
      </c>
      <c r="K52" s="23">
        <v>169289.99999976158</v>
      </c>
      <c r="L52" s="4">
        <f t="shared" si="7"/>
        <v>4.0745362639427185E-10</v>
      </c>
      <c r="M52" s="4">
        <f t="shared" si="8"/>
        <v>4.0745362639427185E-10</v>
      </c>
    </row>
    <row r="53" spans="1:13" ht="94.5" x14ac:dyDescent="0.25">
      <c r="A53" s="22" t="s">
        <v>68</v>
      </c>
      <c r="B53" s="4"/>
      <c r="C53" s="4"/>
      <c r="D53" s="4"/>
      <c r="E53" s="4"/>
      <c r="F53" s="4"/>
      <c r="G53" s="4">
        <v>192000</v>
      </c>
      <c r="H53" s="1">
        <f t="shared" si="5"/>
        <v>192000</v>
      </c>
      <c r="I53" s="4">
        <v>192000</v>
      </c>
      <c r="J53" s="4">
        <f t="shared" si="6"/>
        <v>0</v>
      </c>
      <c r="K53" s="23">
        <v>192000</v>
      </c>
      <c r="L53" s="4">
        <f t="shared" si="7"/>
        <v>0</v>
      </c>
      <c r="M53" s="4">
        <f t="shared" si="8"/>
        <v>0</v>
      </c>
    </row>
    <row r="54" spans="1:13" ht="31.5" x14ac:dyDescent="0.25">
      <c r="A54" s="22" t="s">
        <v>31</v>
      </c>
      <c r="B54" s="4"/>
      <c r="C54" s="4"/>
      <c r="D54" s="4"/>
      <c r="E54" s="4"/>
      <c r="F54" s="4">
        <v>39489600</v>
      </c>
      <c r="G54" s="4">
        <f>14859904.53+23242414.77</f>
        <v>38102319.299999997</v>
      </c>
      <c r="H54" s="1">
        <f t="shared" si="5"/>
        <v>-1387280.700000003</v>
      </c>
      <c r="I54" s="1">
        <v>38102319.299999997</v>
      </c>
      <c r="J54" s="4">
        <f t="shared" si="6"/>
        <v>0</v>
      </c>
      <c r="K54" s="23">
        <f>14859904.53+23242414.77</f>
        <v>38102319.299999997</v>
      </c>
      <c r="L54" s="4">
        <f t="shared" si="7"/>
        <v>0</v>
      </c>
      <c r="M54" s="4">
        <f t="shared" si="8"/>
        <v>0</v>
      </c>
    </row>
    <row r="55" spans="1:13" ht="63" x14ac:dyDescent="0.25">
      <c r="A55" s="22" t="s">
        <v>69</v>
      </c>
      <c r="B55" s="4"/>
      <c r="C55" s="4"/>
      <c r="D55" s="4"/>
      <c r="E55" s="4"/>
      <c r="F55" s="4"/>
      <c r="G55" s="4">
        <f>26020091.68+6643708.32</f>
        <v>32663800</v>
      </c>
      <c r="H55" s="1">
        <f t="shared" si="5"/>
        <v>32663800</v>
      </c>
      <c r="I55" s="1">
        <f>21851266.88+5579282.55</f>
        <v>27430549.43</v>
      </c>
      <c r="J55" s="4">
        <f t="shared" si="6"/>
        <v>5233250.57</v>
      </c>
      <c r="K55" s="23">
        <f>5579282.55+21851266.86</f>
        <v>27430549.41</v>
      </c>
      <c r="L55" s="4">
        <f t="shared" si="7"/>
        <v>1.9999999552965164E-2</v>
      </c>
      <c r="M55" s="4">
        <f t="shared" si="8"/>
        <v>1.9999999552965164E-2</v>
      </c>
    </row>
    <row r="56" spans="1:13" ht="141.75" x14ac:dyDescent="0.25">
      <c r="A56" s="22" t="s">
        <v>70</v>
      </c>
      <c r="B56" s="4"/>
      <c r="C56" s="4"/>
      <c r="D56" s="4"/>
      <c r="E56" s="4"/>
      <c r="F56" s="4"/>
      <c r="G56" s="4">
        <v>85814400</v>
      </c>
      <c r="H56" s="1">
        <f t="shared" si="5"/>
        <v>85814400</v>
      </c>
      <c r="I56" s="1">
        <v>72531229.590000004</v>
      </c>
      <c r="J56" s="4">
        <f t="shared" si="6"/>
        <v>13283170.409999996</v>
      </c>
      <c r="K56" s="23">
        <v>72531229.590000004</v>
      </c>
      <c r="L56" s="4">
        <f t="shared" si="7"/>
        <v>0</v>
      </c>
      <c r="M56" s="4">
        <f t="shared" si="8"/>
        <v>0</v>
      </c>
    </row>
    <row r="57" spans="1:13" x14ac:dyDescent="0.25">
      <c r="A57" s="20" t="s">
        <v>20</v>
      </c>
      <c r="B57" s="3">
        <f>SUM(B36:B54)</f>
        <v>0</v>
      </c>
      <c r="C57" s="3">
        <f>SUM(C36:C54)</f>
        <v>264000</v>
      </c>
      <c r="D57" s="3">
        <f>SUM(D36:D54)</f>
        <v>264000</v>
      </c>
      <c r="E57" s="3">
        <f>SUM(E36:E54)</f>
        <v>0</v>
      </c>
      <c r="F57" s="3">
        <f>SUM(F36:F54)</f>
        <v>2057567500</v>
      </c>
      <c r="G57" s="3">
        <f>SUM(G36:G56)</f>
        <v>2161795757.5300007</v>
      </c>
      <c r="H57" s="3">
        <f>SUM(H36:H54)</f>
        <v>-14249942.469999537</v>
      </c>
      <c r="I57" s="3">
        <f>SUM(I36:I56)</f>
        <v>1614180166.72</v>
      </c>
      <c r="J57" s="3">
        <f>SUM(J36:J54)</f>
        <v>529099169.83000064</v>
      </c>
      <c r="K57" s="3">
        <f>SUM(K36:K56)</f>
        <v>1614180166.7</v>
      </c>
      <c r="L57" s="2">
        <f t="shared" si="7"/>
        <v>1.9999980926513672E-2</v>
      </c>
      <c r="M57" s="2">
        <f t="shared" si="8"/>
        <v>1.9999980926513672E-2</v>
      </c>
    </row>
    <row r="58" spans="1:13" x14ac:dyDescent="0.25">
      <c r="A58" s="27" t="s">
        <v>21</v>
      </c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9"/>
    </row>
    <row r="59" spans="1:13" ht="31.5" x14ac:dyDescent="0.25">
      <c r="A59" s="21" t="s">
        <v>22</v>
      </c>
      <c r="B59" s="4"/>
      <c r="C59" s="4"/>
      <c r="D59" s="4"/>
      <c r="E59" s="4"/>
      <c r="F59" s="4">
        <v>3501500</v>
      </c>
      <c r="G59" s="4">
        <v>2954453</v>
      </c>
      <c r="H59" s="1">
        <f t="shared" ref="H59:H60" si="9">G59-F59</f>
        <v>-547047</v>
      </c>
      <c r="I59" s="1">
        <f>2881762.2+72690</f>
        <v>2954452.2</v>
      </c>
      <c r="J59" s="1">
        <f t="shared" ref="J59:J63" si="10">G59-I59</f>
        <v>0.79999999981373549</v>
      </c>
      <c r="K59" s="23">
        <f>2881762.2+72690</f>
        <v>2954452.2</v>
      </c>
      <c r="L59" s="4">
        <f t="shared" ref="L59:L63" si="11">I59+E59-K59</f>
        <v>0</v>
      </c>
      <c r="M59" s="4">
        <f t="shared" ref="M59:M63" si="12">B59+C59-D59+E59+I59-K59</f>
        <v>0</v>
      </c>
    </row>
    <row r="60" spans="1:13" ht="47.25" x14ac:dyDescent="0.25">
      <c r="A60" s="21" t="s">
        <v>46</v>
      </c>
      <c r="B60" s="4">
        <v>13080</v>
      </c>
      <c r="C60" s="4"/>
      <c r="D60" s="4">
        <v>13080</v>
      </c>
      <c r="E60" s="4"/>
      <c r="F60" s="4"/>
      <c r="G60" s="1">
        <v>13181550</v>
      </c>
      <c r="H60" s="1">
        <f t="shared" si="9"/>
        <v>13181550</v>
      </c>
      <c r="I60" s="1">
        <v>13177399</v>
      </c>
      <c r="J60" s="1">
        <f t="shared" si="10"/>
        <v>4151</v>
      </c>
      <c r="K60" s="23">
        <v>11777399</v>
      </c>
      <c r="L60" s="4">
        <f t="shared" si="11"/>
        <v>1400000</v>
      </c>
      <c r="M60" s="4">
        <f t="shared" si="12"/>
        <v>1400000</v>
      </c>
    </row>
    <row r="61" spans="1:13" ht="78.75" x14ac:dyDescent="0.25">
      <c r="A61" s="21" t="s">
        <v>71</v>
      </c>
      <c r="B61" s="4"/>
      <c r="C61" s="4"/>
      <c r="D61" s="4"/>
      <c r="E61" s="4"/>
      <c r="F61" s="4"/>
      <c r="G61" s="1">
        <v>30987600</v>
      </c>
      <c r="H61" s="1">
        <f>G61-F61</f>
        <v>30987600</v>
      </c>
      <c r="I61" s="1">
        <v>26794280.23</v>
      </c>
      <c r="J61" s="1">
        <f t="shared" si="10"/>
        <v>4193319.7699999996</v>
      </c>
      <c r="K61" s="23">
        <v>26792681.530000001</v>
      </c>
      <c r="L61" s="4">
        <f t="shared" si="11"/>
        <v>1598.6999999992549</v>
      </c>
      <c r="M61" s="4">
        <f t="shared" si="12"/>
        <v>1598.6999999992549</v>
      </c>
    </row>
    <row r="62" spans="1:13" ht="141.75" x14ac:dyDescent="0.25">
      <c r="A62" s="21" t="s">
        <v>75</v>
      </c>
      <c r="B62" s="4"/>
      <c r="C62" s="4"/>
      <c r="D62" s="4"/>
      <c r="E62" s="4"/>
      <c r="F62" s="4"/>
      <c r="G62" s="1">
        <v>3098900</v>
      </c>
      <c r="H62" s="1">
        <f>G62-F62</f>
        <v>3098900</v>
      </c>
      <c r="I62" s="1">
        <v>3098900</v>
      </c>
      <c r="J62" s="1">
        <f t="shared" si="10"/>
        <v>0</v>
      </c>
      <c r="K62" s="23">
        <v>2721330.18</v>
      </c>
      <c r="L62" s="4">
        <f t="shared" ref="L62" si="13">I62+E62-K62</f>
        <v>377569.81999999983</v>
      </c>
      <c r="M62" s="4">
        <f t="shared" ref="M62" si="14">B62+C62-D62+E62+I62-K62</f>
        <v>377569.81999999983</v>
      </c>
    </row>
    <row r="63" spans="1:13" ht="47.25" x14ac:dyDescent="0.25">
      <c r="A63" s="21" t="s">
        <v>72</v>
      </c>
      <c r="B63" s="4"/>
      <c r="C63" s="4"/>
      <c r="D63" s="4"/>
      <c r="E63" s="4"/>
      <c r="F63" s="4"/>
      <c r="G63" s="1">
        <v>111235100</v>
      </c>
      <c r="H63" s="1">
        <f>G63-F63</f>
        <v>111235100</v>
      </c>
      <c r="I63" s="1">
        <v>111235100</v>
      </c>
      <c r="J63" s="1">
        <f t="shared" si="10"/>
        <v>0</v>
      </c>
      <c r="K63" s="1">
        <f>103636300</f>
        <v>103636300</v>
      </c>
      <c r="L63" s="4">
        <f t="shared" si="11"/>
        <v>7598800</v>
      </c>
      <c r="M63" s="4">
        <f t="shared" si="12"/>
        <v>7598800</v>
      </c>
    </row>
    <row r="64" spans="1:13" x14ac:dyDescent="0.25">
      <c r="A64" s="20" t="s">
        <v>23</v>
      </c>
      <c r="B64" s="24">
        <f t="shared" ref="B64:F64" si="15">B59+B60+B61</f>
        <v>13080</v>
      </c>
      <c r="C64" s="24">
        <f t="shared" si="15"/>
        <v>0</v>
      </c>
      <c r="D64" s="24">
        <f t="shared" si="15"/>
        <v>13080</v>
      </c>
      <c r="E64" s="24">
        <f t="shared" si="15"/>
        <v>0</v>
      </c>
      <c r="F64" s="24">
        <f t="shared" si="15"/>
        <v>3501500</v>
      </c>
      <c r="G64" s="24">
        <f>G59+G60+G61+G63+G62</f>
        <v>161457603</v>
      </c>
      <c r="H64" s="24">
        <f t="shared" ref="H64:M64" si="16">H59+H60+H61+H63+H62</f>
        <v>157956103</v>
      </c>
      <c r="I64" s="24">
        <f>I59+I60+I61+I63+I62</f>
        <v>157260131.43000001</v>
      </c>
      <c r="J64" s="24">
        <f t="shared" si="16"/>
        <v>4197471.5699999994</v>
      </c>
      <c r="K64" s="24">
        <f t="shared" si="16"/>
        <v>147882162.91000003</v>
      </c>
      <c r="L64" s="24">
        <f t="shared" si="16"/>
        <v>9377968.5199999996</v>
      </c>
      <c r="M64" s="24">
        <f t="shared" si="16"/>
        <v>9377968.5199999996</v>
      </c>
    </row>
    <row r="65" spans="1:13" x14ac:dyDescent="0.25">
      <c r="A65" s="27" t="s">
        <v>3</v>
      </c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9"/>
    </row>
    <row r="66" spans="1:13" ht="47.25" x14ac:dyDescent="0.25">
      <c r="A66" s="22" t="s">
        <v>78</v>
      </c>
      <c r="B66" s="4"/>
      <c r="C66" s="4"/>
      <c r="D66" s="4"/>
      <c r="E66" s="4"/>
      <c r="F66" s="4">
        <v>944134000</v>
      </c>
      <c r="G66" s="4">
        <v>944134000</v>
      </c>
      <c r="H66" s="1">
        <f t="shared" ref="H66:H70" si="17">G66-F66</f>
        <v>0</v>
      </c>
      <c r="I66" s="4">
        <v>944134000</v>
      </c>
      <c r="J66" s="1">
        <f t="shared" ref="J66:J70" si="18">G66-I66</f>
        <v>0</v>
      </c>
      <c r="K66" s="1">
        <v>944134000</v>
      </c>
      <c r="L66" s="4">
        <f t="shared" ref="L66:L72" si="19">I66+E66-K66</f>
        <v>0</v>
      </c>
      <c r="M66" s="4">
        <f t="shared" ref="M66:M72" si="20">B66+C66-D66+E66+I66-K66</f>
        <v>0</v>
      </c>
    </row>
    <row r="67" spans="1:13" ht="63" x14ac:dyDescent="0.25">
      <c r="A67" s="22" t="s">
        <v>79</v>
      </c>
      <c r="B67" s="4"/>
      <c r="C67" s="4"/>
      <c r="D67" s="4"/>
      <c r="E67" s="4"/>
      <c r="F67" s="4">
        <v>31883400</v>
      </c>
      <c r="G67" s="4">
        <f>98125000+84430400</f>
        <v>182555400</v>
      </c>
      <c r="H67" s="1">
        <f t="shared" si="17"/>
        <v>150672000</v>
      </c>
      <c r="I67" s="4">
        <f>98125000+84430400</f>
        <v>182555400</v>
      </c>
      <c r="J67" s="1">
        <f t="shared" si="18"/>
        <v>0</v>
      </c>
      <c r="K67" s="1">
        <v>182555400</v>
      </c>
      <c r="L67" s="4">
        <f t="shared" si="19"/>
        <v>0</v>
      </c>
      <c r="M67" s="4">
        <f t="shared" si="20"/>
        <v>0</v>
      </c>
    </row>
    <row r="68" spans="1:13" ht="110.25" x14ac:dyDescent="0.25">
      <c r="A68" s="22" t="s">
        <v>73</v>
      </c>
      <c r="B68" s="4"/>
      <c r="C68" s="4"/>
      <c r="D68" s="4"/>
      <c r="E68" s="4"/>
      <c r="F68" s="4"/>
      <c r="G68" s="4">
        <v>1633398.7</v>
      </c>
      <c r="H68" s="1">
        <f>G68-F68</f>
        <v>1633398.7</v>
      </c>
      <c r="I68" s="4">
        <v>1633398.7</v>
      </c>
      <c r="J68" s="1">
        <f t="shared" si="18"/>
        <v>0</v>
      </c>
      <c r="K68" s="4">
        <v>1633398.7</v>
      </c>
      <c r="L68" s="4">
        <f t="shared" si="19"/>
        <v>0</v>
      </c>
      <c r="M68" s="4">
        <f t="shared" si="20"/>
        <v>0</v>
      </c>
    </row>
    <row r="69" spans="1:13" ht="63" x14ac:dyDescent="0.25">
      <c r="A69" s="22" t="s">
        <v>77</v>
      </c>
      <c r="B69" s="4"/>
      <c r="C69" s="4"/>
      <c r="D69" s="4"/>
      <c r="E69" s="4"/>
      <c r="F69" s="4"/>
      <c r="G69" s="4">
        <v>2687600</v>
      </c>
      <c r="H69" s="1">
        <f>G69-F69</f>
        <v>2687600</v>
      </c>
      <c r="I69" s="4">
        <v>2687600</v>
      </c>
      <c r="J69" s="1">
        <f t="shared" si="18"/>
        <v>0</v>
      </c>
      <c r="K69" s="4">
        <v>2687600</v>
      </c>
      <c r="L69" s="4">
        <f t="shared" ref="L69" si="21">I69+E69-K69</f>
        <v>0</v>
      </c>
      <c r="M69" s="4">
        <f t="shared" ref="M69" si="22">B69+C69-D69+E69+I69-K69</f>
        <v>0</v>
      </c>
    </row>
    <row r="70" spans="1:13" ht="63" x14ac:dyDescent="0.25">
      <c r="A70" s="22" t="s">
        <v>80</v>
      </c>
      <c r="B70" s="4"/>
      <c r="C70" s="4"/>
      <c r="D70" s="4"/>
      <c r="E70" s="4"/>
      <c r="F70" s="4"/>
      <c r="G70" s="4">
        <v>2657000</v>
      </c>
      <c r="H70" s="1">
        <f t="shared" si="17"/>
        <v>2657000</v>
      </c>
      <c r="I70" s="1">
        <v>2657000</v>
      </c>
      <c r="J70" s="1">
        <f t="shared" si="18"/>
        <v>0</v>
      </c>
      <c r="K70" s="1">
        <v>2657000</v>
      </c>
      <c r="L70" s="4">
        <f t="shared" si="19"/>
        <v>0</v>
      </c>
      <c r="M70" s="4">
        <f t="shared" si="20"/>
        <v>0</v>
      </c>
    </row>
    <row r="71" spans="1:13" x14ac:dyDescent="0.25">
      <c r="A71" s="25" t="s">
        <v>24</v>
      </c>
      <c r="B71" s="2">
        <f>B66+B67</f>
        <v>0</v>
      </c>
      <c r="C71" s="2">
        <f t="shared" ref="C71:E71" si="23">C66+C67</f>
        <v>0</v>
      </c>
      <c r="D71" s="2">
        <f t="shared" si="23"/>
        <v>0</v>
      </c>
      <c r="E71" s="2">
        <f t="shared" si="23"/>
        <v>0</v>
      </c>
      <c r="F71" s="2">
        <f>SUM(F66:F70)</f>
        <v>976017400</v>
      </c>
      <c r="G71" s="2">
        <f t="shared" ref="G71:M71" si="24">SUM(G66:G70)</f>
        <v>1133667398.7</v>
      </c>
      <c r="H71" s="2">
        <f t="shared" si="24"/>
        <v>157649998.69999999</v>
      </c>
      <c r="I71" s="2">
        <f t="shared" si="24"/>
        <v>1133667398.7</v>
      </c>
      <c r="J71" s="2">
        <f t="shared" si="24"/>
        <v>0</v>
      </c>
      <c r="K71" s="2">
        <f t="shared" si="24"/>
        <v>1133667398.7</v>
      </c>
      <c r="L71" s="2">
        <f t="shared" si="24"/>
        <v>0</v>
      </c>
      <c r="M71" s="2">
        <f t="shared" si="24"/>
        <v>0</v>
      </c>
    </row>
    <row r="72" spans="1:13" x14ac:dyDescent="0.25">
      <c r="A72" s="20" t="s">
        <v>25</v>
      </c>
      <c r="B72" s="2">
        <f t="shared" ref="B72:K72" si="25">B71+B64+B57+B34</f>
        <v>131238135.63</v>
      </c>
      <c r="C72" s="2">
        <f t="shared" si="25"/>
        <v>264000</v>
      </c>
      <c r="D72" s="2">
        <f t="shared" si="25"/>
        <v>131502135.63</v>
      </c>
      <c r="E72" s="2">
        <f t="shared" si="25"/>
        <v>0</v>
      </c>
      <c r="F72" s="2">
        <f t="shared" si="25"/>
        <v>6676337400</v>
      </c>
      <c r="G72" s="2">
        <f t="shared" si="25"/>
        <v>7038276641.2300005</v>
      </c>
      <c r="H72" s="2">
        <f t="shared" si="25"/>
        <v>243461041.23000044</v>
      </c>
      <c r="I72" s="2">
        <f t="shared" si="25"/>
        <v>6456153206.3999996</v>
      </c>
      <c r="J72" s="2">
        <f t="shared" si="25"/>
        <v>563607013.85000062</v>
      </c>
      <c r="K72" s="2">
        <f t="shared" si="25"/>
        <v>6244407993.5799999</v>
      </c>
      <c r="L72" s="2">
        <f t="shared" si="19"/>
        <v>211745212.81999969</v>
      </c>
      <c r="M72" s="2">
        <f t="shared" si="20"/>
        <v>211745212.81999969</v>
      </c>
    </row>
  </sheetData>
  <autoFilter ref="A8:M72"/>
  <mergeCells count="5">
    <mergeCell ref="A9:M9"/>
    <mergeCell ref="A35:M35"/>
    <mergeCell ref="A58:M58"/>
    <mergeCell ref="A65:M65"/>
    <mergeCell ref="A5:M5"/>
  </mergeCells>
  <pageMargins left="0.39370078740157483" right="0.39370078740157483" top="0.78740157480314965" bottom="0.39370078740157483" header="0.39370078740157483" footer="0"/>
  <pageSetup paperSize="9" scale="50" fitToHeight="3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2021-04-18T05:10:13Z</cp:lastPrinted>
  <dcterms:created xsi:type="dcterms:W3CDTF">2013-11-25T11:49:42Z</dcterms:created>
  <dcterms:modified xsi:type="dcterms:W3CDTF">2021-04-18T06:17:34Z</dcterms:modified>
</cp:coreProperties>
</file>