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правонарушения\"/>
    </mc:Choice>
  </mc:AlternateContent>
  <bookViews>
    <workbookView xWindow="0" yWindow="0" windowWidth="28800" windowHeight="12345"/>
  </bookViews>
  <sheets>
    <sheet name="муниципальные" sheetId="33" r:id="rId1"/>
    <sheet name="СЕР" sheetId="39" r:id="rId2"/>
    <sheet name="Лист1" sheetId="38" r:id="rId3"/>
    <sheet name="ведомственная" sheetId="36" state="hidden" r:id="rId4"/>
    <sheet name="АИП" sheetId="37" state="hidden" r:id="rId5"/>
  </sheets>
  <externalReferences>
    <externalReference r:id="rId6"/>
  </externalReferences>
  <definedNames>
    <definedName name="_xlnm._FilterDatabase" localSheetId="0" hidden="1">муниципальные!$A$4:$W$10</definedName>
    <definedName name="_xlnm._FilterDatabase" localSheetId="1" hidden="1">СЕР!$A$4:$V$24</definedName>
    <definedName name="для" localSheetId="1">'[1]УКС по состоянию на 01.05.2010'!#REF!</definedName>
    <definedName name="для">'[1]УКС по состоянию на 01.05.2010'!#REF!</definedName>
    <definedName name="_xlnm.Print_Titles" localSheetId="0">муниципальные!$2:$3</definedName>
    <definedName name="_xlnm.Print_Titles" localSheetId="1">СЕР!$2:$3</definedName>
    <definedName name="копия" localSheetId="1">'[1]УКС по состоянию на 01.05.2010'!#REF!</definedName>
    <definedName name="копия">'[1]УКС по состоянию на 01.05.2010'!#REF!</definedName>
    <definedName name="_xlnm.Print_Area" localSheetId="0">муниципальные!$A$1:$W$10</definedName>
    <definedName name="_xlnm.Print_Area" localSheetId="1">СЕР!$A$1:$V$24</definedName>
  </definedNames>
  <calcPr calcId="162913"/>
</workbook>
</file>

<file path=xl/calcChain.xml><?xml version="1.0" encoding="utf-8"?>
<calcChain xmlns="http://schemas.openxmlformats.org/spreadsheetml/2006/main">
  <c r="E9" i="33" l="1"/>
  <c r="F9" i="33"/>
  <c r="G9" i="33"/>
  <c r="D10" i="33" l="1"/>
  <c r="D9" i="33" s="1"/>
  <c r="V24" i="39"/>
  <c r="R24" i="39"/>
  <c r="K24" i="39"/>
  <c r="G24" i="39"/>
  <c r="O24" i="39" s="1"/>
  <c r="C24" i="39"/>
  <c r="V23" i="39"/>
  <c r="R23" i="39"/>
  <c r="K23" i="39"/>
  <c r="O23" i="39" s="1"/>
  <c r="G23" i="39"/>
  <c r="C23" i="39"/>
  <c r="N22" i="39"/>
  <c r="M22" i="39"/>
  <c r="L22" i="39"/>
  <c r="J22" i="39"/>
  <c r="I22" i="39"/>
  <c r="H22" i="39"/>
  <c r="H4" i="39" s="1"/>
  <c r="F22" i="39"/>
  <c r="E22" i="39"/>
  <c r="D22" i="39"/>
  <c r="R21" i="39"/>
  <c r="P21" i="39"/>
  <c r="K21" i="39"/>
  <c r="G21" i="39"/>
  <c r="C21" i="39"/>
  <c r="R20" i="39"/>
  <c r="P20" i="39"/>
  <c r="K20" i="39"/>
  <c r="G20" i="39"/>
  <c r="C20" i="39"/>
  <c r="N19" i="39"/>
  <c r="R19" i="39" s="1"/>
  <c r="M19" i="39"/>
  <c r="L19" i="39"/>
  <c r="J19" i="39"/>
  <c r="I19" i="39"/>
  <c r="H19" i="39"/>
  <c r="F19" i="39"/>
  <c r="E19" i="39"/>
  <c r="D19" i="39"/>
  <c r="T18" i="39"/>
  <c r="P18" i="39"/>
  <c r="K18" i="39"/>
  <c r="G18" i="39"/>
  <c r="C18" i="39"/>
  <c r="S18" i="39" s="1"/>
  <c r="K17" i="39"/>
  <c r="G17" i="39"/>
  <c r="C17" i="39"/>
  <c r="T16" i="39"/>
  <c r="P16" i="39"/>
  <c r="K16" i="39"/>
  <c r="G16" i="39"/>
  <c r="O16" i="39" s="1"/>
  <c r="C16" i="39"/>
  <c r="T15" i="39"/>
  <c r="P15" i="39"/>
  <c r="K15" i="39"/>
  <c r="G15" i="39"/>
  <c r="O15" i="39" s="1"/>
  <c r="C15" i="39"/>
  <c r="T14" i="39"/>
  <c r="P14" i="39"/>
  <c r="K14" i="39"/>
  <c r="S14" i="39" s="1"/>
  <c r="G14" i="39"/>
  <c r="C14" i="39"/>
  <c r="P13" i="39"/>
  <c r="K13" i="39"/>
  <c r="G13" i="39"/>
  <c r="C13" i="39"/>
  <c r="U12" i="39"/>
  <c r="T12" i="39"/>
  <c r="Q12" i="39"/>
  <c r="P12" i="39"/>
  <c r="K12" i="39"/>
  <c r="G12" i="39"/>
  <c r="O12" i="39" s="1"/>
  <c r="C12" i="39"/>
  <c r="N11" i="39"/>
  <c r="M11" i="39"/>
  <c r="L11" i="39"/>
  <c r="J11" i="39"/>
  <c r="I11" i="39"/>
  <c r="H11" i="39"/>
  <c r="F11" i="39"/>
  <c r="E11" i="39"/>
  <c r="D11" i="39"/>
  <c r="K10" i="39"/>
  <c r="G10" i="39"/>
  <c r="C10" i="39"/>
  <c r="V9" i="39"/>
  <c r="R9" i="39"/>
  <c r="K9" i="39"/>
  <c r="G9" i="39"/>
  <c r="C9" i="39"/>
  <c r="V8" i="39"/>
  <c r="R8" i="39"/>
  <c r="K8" i="39"/>
  <c r="G8" i="39"/>
  <c r="C8" i="39"/>
  <c r="V7" i="39"/>
  <c r="R7" i="39"/>
  <c r="K7" i="39"/>
  <c r="G7" i="39"/>
  <c r="C7" i="39"/>
  <c r="V6" i="39"/>
  <c r="R6" i="39"/>
  <c r="K6" i="39"/>
  <c r="G6" i="39"/>
  <c r="C6" i="39"/>
  <c r="S6" i="39" s="1"/>
  <c r="N5" i="39"/>
  <c r="M5" i="39"/>
  <c r="L5" i="39"/>
  <c r="J5" i="39"/>
  <c r="I5" i="39"/>
  <c r="H5" i="39"/>
  <c r="F5" i="39"/>
  <c r="E5" i="39"/>
  <c r="D5" i="39"/>
  <c r="Q7" i="33"/>
  <c r="S7" i="33"/>
  <c r="S8" i="33"/>
  <c r="S10" i="33"/>
  <c r="W8" i="33"/>
  <c r="L4" i="39" l="1"/>
  <c r="P4" i="39" s="1"/>
  <c r="O8" i="39"/>
  <c r="P11" i="39"/>
  <c r="K19" i="39"/>
  <c r="S9" i="39"/>
  <c r="O9" i="39"/>
  <c r="O17" i="39"/>
  <c r="G22" i="39"/>
  <c r="C22" i="39"/>
  <c r="M4" i="39"/>
  <c r="D4" i="39"/>
  <c r="S12" i="39"/>
  <c r="O18" i="39"/>
  <c r="C19" i="39"/>
  <c r="V5" i="39"/>
  <c r="E4" i="39"/>
  <c r="Q4" i="39" s="1"/>
  <c r="O20" i="39"/>
  <c r="F4" i="39"/>
  <c r="R5" i="39"/>
  <c r="C5" i="39"/>
  <c r="T11" i="39"/>
  <c r="S15" i="39"/>
  <c r="P19" i="39"/>
  <c r="J4" i="39"/>
  <c r="S24" i="39"/>
  <c r="K11" i="39"/>
  <c r="O13" i="39"/>
  <c r="Q11" i="39"/>
  <c r="S7" i="39"/>
  <c r="O7" i="39"/>
  <c r="V22" i="39"/>
  <c r="I4" i="39"/>
  <c r="G5" i="39"/>
  <c r="U11" i="39"/>
  <c r="C11" i="39"/>
  <c r="C4" i="39" s="1"/>
  <c r="G11" i="39"/>
  <c r="O21" i="39"/>
  <c r="G19" i="39"/>
  <c r="O19" i="39" s="1"/>
  <c r="R22" i="39"/>
  <c r="N4" i="39"/>
  <c r="K5" i="39"/>
  <c r="O6" i="39"/>
  <c r="S8" i="39"/>
  <c r="O10" i="39"/>
  <c r="O14" i="39"/>
  <c r="S16" i="39"/>
  <c r="S23" i="39"/>
  <c r="K22" i="39"/>
  <c r="T4" i="39" l="1"/>
  <c r="G4" i="39"/>
  <c r="U4" i="39"/>
  <c r="O5" i="39"/>
  <c r="K4" i="39"/>
  <c r="S5" i="39"/>
  <c r="V4" i="39"/>
  <c r="R4" i="39"/>
  <c r="O11" i="39"/>
  <c r="S11" i="39"/>
  <c r="O22" i="39"/>
  <c r="S22" i="39"/>
  <c r="E6" i="33"/>
  <c r="E5" i="33" s="1"/>
  <c r="F6" i="33"/>
  <c r="F5" i="33" s="1"/>
  <c r="G6" i="33"/>
  <c r="G5" i="33" s="1"/>
  <c r="D8" i="33"/>
  <c r="D7" i="33"/>
  <c r="D6" i="33" l="1"/>
  <c r="D5" i="33" s="1"/>
  <c r="S4" i="39"/>
  <c r="O4" i="39"/>
  <c r="I9" i="33" l="1"/>
  <c r="J9" i="33"/>
  <c r="K9" i="33"/>
  <c r="M9" i="33"/>
  <c r="N9" i="33"/>
  <c r="O9" i="33"/>
  <c r="L10" i="33"/>
  <c r="H10" i="33"/>
  <c r="H9" i="33" s="1"/>
  <c r="S9" i="33" l="1"/>
  <c r="P10" i="33"/>
  <c r="L9" i="33"/>
  <c r="P9" i="33" s="1"/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I6" i="33" l="1"/>
  <c r="I5" i="33" s="1"/>
  <c r="J6" i="33"/>
  <c r="J5" i="33" s="1"/>
  <c r="K6" i="33"/>
  <c r="K5" i="33" s="1"/>
  <c r="M6" i="33"/>
  <c r="N6" i="33"/>
  <c r="N5" i="33" s="1"/>
  <c r="O6" i="33"/>
  <c r="O5" i="33" l="1"/>
  <c r="W6" i="33"/>
  <c r="S6" i="33"/>
  <c r="M5" i="33"/>
  <c r="Q5" i="33" s="1"/>
  <c r="Q6" i="33"/>
  <c r="S5" i="33" l="1"/>
  <c r="W5" i="33"/>
  <c r="H8" i="33" l="1"/>
  <c r="H7" i="33"/>
  <c r="H6" i="33" l="1"/>
  <c r="H5" i="33" s="1"/>
  <c r="L8" i="33" l="1"/>
  <c r="P8" i="33" l="1"/>
  <c r="T8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7" i="33" l="1"/>
  <c r="P7" i="33" s="1"/>
  <c r="L6" i="33" l="1"/>
  <c r="P6" i="33" l="1"/>
  <c r="T6" i="33"/>
  <c r="L5" i="33"/>
  <c r="P5" i="33" l="1"/>
  <c r="T5" i="33"/>
</calcChain>
</file>

<file path=xl/sharedStrings.xml><?xml version="1.0" encoding="utf-8"?>
<sst xmlns="http://schemas.openxmlformats.org/spreadsheetml/2006/main" count="271" uniqueCount="140">
  <si>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</si>
  <si>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</si>
  <si>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</si>
  <si>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</si>
  <si>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</si>
  <si>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</si>
  <si>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</si>
  <si>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</si>
  <si>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</si>
  <si>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</si>
  <si>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</si>
  <si>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</si>
  <si>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</si>
  <si>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</si>
  <si>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</si>
  <si>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</si>
  <si>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</si>
  <si>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</si>
  <si>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</si>
  <si>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</si>
  <si>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</si>
  <si>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</si>
  <si>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</si>
  <si>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"Профилактика правонарушений"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</si>
  <si>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</si>
  <si>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</si>
  <si>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</si>
  <si>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</si>
  <si>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</si>
  <si>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</si>
  <si>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</si>
  <si>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</si>
  <si>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</si>
  <si>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</si>
  <si>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</si>
  <si>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</si>
  <si>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</si>
  <si>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</si>
  <si>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</si>
  <si>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</si>
  <si>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</si>
  <si>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</si>
  <si>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</si>
  <si>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</si>
  <si>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</si>
  <si>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</si>
  <si>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</si>
  <si>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</si>
  <si>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</si>
  <si>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</si>
  <si>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</si>
  <si>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</si>
  <si>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</si>
  <si>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</si>
  <si>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</si>
  <si>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</si>
  <si>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</si>
  <si>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</si>
  <si>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</si>
  <si>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</si>
  <si>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</si>
  <si>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</si>
  <si>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</si>
  <si>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</si>
  <si>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</si>
  <si>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</si>
  <si>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</si>
  <si>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</si>
  <si>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</si>
  <si>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</si>
  <si>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</si>
  <si>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</si>
  <si>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</si>
  <si>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</si>
  <si>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</si>
  <si>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9.1.1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</si>
  <si>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</si>
  <si>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</si>
  <si>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</si>
  <si>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</si>
  <si>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</si>
  <si>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</si>
  <si>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</si>
  <si>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</si>
  <si>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</si>
  <si>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</si>
  <si>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</si>
  <si>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</si>
  <si>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</si>
  <si>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</si>
  <si>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</si>
  <si>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</si>
  <si>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</si>
  <si>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</si>
  <si>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</si>
  <si>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</si>
  <si>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</si>
  <si>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</si>
  <si>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</si>
  <si>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</si>
  <si>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</si>
  <si>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</si>
  <si>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</si>
  <si>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</si>
  <si>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</si>
  <si>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</si>
  <si>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</si>
  <si>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</si>
  <si>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</si>
  <si>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</si>
  <si>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</si>
  <si>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</si>
  <si>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</si>
  <si>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</si>
  <si>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</si>
  <si>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</si>
  <si>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</si>
  <si>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</si>
  <si>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</si>
  <si>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</si>
  <si>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</si>
  <si>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</si>
  <si>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</si>
  <si>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</si>
  <si>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</si>
  <si>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</si>
  <si>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</si>
  <si>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</si>
  <si>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</si>
  <si>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</si>
  <si>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</si>
  <si>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</si>
  <si>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Проведение Всероссийской переписи населения 2020 года</t>
  </si>
  <si>
    <t>Освоение на 28.03.2020 года                                                                                                                                               (рублей)</t>
  </si>
  <si>
    <t>ПЛАН на 1 квартал 2020 года                                                                                                                                         (рублей)</t>
  </si>
  <si>
    <t>% исполнения  к плану 1 квартала 2020 года</t>
  </si>
  <si>
    <t>Освоение на 01.05.2020 года                                                                                                                                               (рублей)</t>
  </si>
  <si>
    <t>ПЛАН на 1 полугодие 2020 года                                                                                                                                         (рублей)</t>
  </si>
  <si>
    <t>% исполнения  к плану на 1 полугодие 2020 года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</si>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</sst>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7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  <font>
      <b/>
      <sz val="14"/>
      <color theme="1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4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9" fillId="0" borderId="1" xfId="0" applyNumberFormat="1" applyFont="1" applyFill="1" applyBorder="1" applyAlignment="1">
      <alignment horizontal="center" vertical="center"/>
    </xf>
    <xf numFmtId="169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" fontId="3" fillId="0" borderId="1" xfId="2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justify"/>
    </xf>
    <xf numFmtId="49" fontId="42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 wrapText="1"/>
    </xf>
    <xf numFmtId="4" fontId="42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/>
    </xf>
    <xf numFmtId="0" fontId="43" fillId="0" borderId="0" xfId="0" applyFont="1"/>
    <xf numFmtId="49" fontId="44" fillId="25" borderId="1" xfId="0" applyNumberFormat="1" applyFont="1" applyFill="1" applyBorder="1" applyAlignment="1">
      <alignment horizontal="center" vertical="center"/>
    </xf>
    <xf numFmtId="2" fontId="45" fillId="25" borderId="1" xfId="0" applyNumberFormat="1" applyFont="1" applyFill="1" applyBorder="1" applyAlignment="1">
      <alignment horizontal="left" vertical="center" wrapText="1"/>
    </xf>
    <xf numFmtId="4" fontId="44" fillId="25" borderId="1" xfId="0" applyNumberFormat="1" applyFont="1" applyFill="1" applyBorder="1" applyAlignment="1">
      <alignment horizontal="center" vertical="center" wrapText="1"/>
    </xf>
    <xf numFmtId="4" fontId="44" fillId="25" borderId="1" xfId="0" applyNumberFormat="1" applyFont="1" applyFill="1" applyBorder="1" applyAlignment="1">
      <alignment horizontal="center" vertical="center"/>
    </xf>
    <xf numFmtId="169" fontId="44" fillId="25" borderId="1" xfId="0" applyNumberFormat="1" applyFont="1" applyFill="1" applyBorder="1" applyAlignment="1">
      <alignment horizontal="center" vertical="center" wrapText="1"/>
    </xf>
    <xf numFmtId="0" fontId="44" fillId="25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6" fillId="0" borderId="0" xfId="0" applyFont="1" applyFill="1" applyBorder="1" applyAlignment="1">
      <alignment horizontal="justify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tabSelected="1" zoomScale="80" zoomScaleNormal="80" zoomScaleSheetLayoutView="50" workbookViewId="0">
      <pane xSplit="3" ySplit="4" topLeftCell="D9" activePane="bottomRight" state="frozen"/>
      <selection pane="topRight" activeCell="D1" sqref="D1"/>
      <selection pane="bottomLeft" activeCell="A5" sqref="A5"/>
      <selection pane="bottomRight" activeCell="A11" sqref="A11:XFD25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1.5703125" style="89" customWidth="1"/>
    <col min="5" max="5" width="22.140625" style="89" customWidth="1"/>
    <col min="6" max="6" width="19.85546875" style="89" customWidth="1"/>
    <col min="7" max="7" width="22.42578125" style="89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19.5703125" style="3" customWidth="1"/>
    <col min="14" max="14" width="20" style="3" customWidth="1"/>
    <col min="15" max="15" width="21.425781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5" s="22" customFormat="1" ht="62.25" customHeight="1" x14ac:dyDescent="0.3">
      <c r="A1" s="101" t="s">
        <v>90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</row>
    <row r="2" spans="1:25" s="1" customFormat="1" ht="57" customHeight="1" x14ac:dyDescent="0.3">
      <c r="A2" s="107" t="s">
        <v>0</v>
      </c>
      <c r="B2" s="23" t="s">
        <v>1</v>
      </c>
      <c r="C2" s="108" t="s">
        <v>18</v>
      </c>
      <c r="D2" s="98" t="s">
        <v>137</v>
      </c>
      <c r="E2" s="99"/>
      <c r="F2" s="99"/>
      <c r="G2" s="100"/>
      <c r="H2" s="112" t="s">
        <v>127</v>
      </c>
      <c r="I2" s="113"/>
      <c r="J2" s="113"/>
      <c r="K2" s="114"/>
      <c r="L2" s="106" t="s">
        <v>136</v>
      </c>
      <c r="M2" s="106"/>
      <c r="N2" s="106"/>
      <c r="O2" s="106"/>
      <c r="P2" s="109" t="s">
        <v>126</v>
      </c>
      <c r="Q2" s="110"/>
      <c r="R2" s="110"/>
      <c r="S2" s="111"/>
      <c r="T2" s="103" t="s">
        <v>138</v>
      </c>
      <c r="U2" s="104"/>
      <c r="V2" s="104"/>
      <c r="W2" s="105"/>
      <c r="X2" s="115" t="s">
        <v>66</v>
      </c>
    </row>
    <row r="3" spans="1:25" s="1" customFormat="1" ht="37.5" customHeight="1" x14ac:dyDescent="0.3">
      <c r="A3" s="107"/>
      <c r="B3" s="97" t="s">
        <v>2</v>
      </c>
      <c r="C3" s="108"/>
      <c r="D3" s="86" t="s">
        <v>26</v>
      </c>
      <c r="E3" s="86" t="s">
        <v>27</v>
      </c>
      <c r="F3" s="86" t="s">
        <v>55</v>
      </c>
      <c r="G3" s="86" t="s">
        <v>28</v>
      </c>
      <c r="H3" s="97" t="s">
        <v>26</v>
      </c>
      <c r="I3" s="97" t="s">
        <v>27</v>
      </c>
      <c r="J3" s="97" t="s">
        <v>55</v>
      </c>
      <c r="K3" s="97" t="s">
        <v>28</v>
      </c>
      <c r="L3" s="81" t="s">
        <v>26</v>
      </c>
      <c r="M3" s="81" t="s">
        <v>27</v>
      </c>
      <c r="N3" s="81" t="s">
        <v>55</v>
      </c>
      <c r="O3" s="81" t="s">
        <v>28</v>
      </c>
      <c r="P3" s="81" t="s">
        <v>26</v>
      </c>
      <c r="Q3" s="81" t="s">
        <v>27</v>
      </c>
      <c r="R3" s="81" t="s">
        <v>55</v>
      </c>
      <c r="S3" s="81" t="s">
        <v>28</v>
      </c>
      <c r="T3" s="24" t="s">
        <v>26</v>
      </c>
      <c r="U3" s="24" t="s">
        <v>27</v>
      </c>
      <c r="V3" s="24" t="s">
        <v>55</v>
      </c>
      <c r="W3" s="24" t="s">
        <v>28</v>
      </c>
      <c r="X3" s="116"/>
    </row>
    <row r="4" spans="1:25" s="1" customFormat="1" x14ac:dyDescent="0.3">
      <c r="A4" s="96" t="s">
        <v>4</v>
      </c>
      <c r="B4" s="96" t="s">
        <v>14</v>
      </c>
      <c r="C4" s="96" t="s">
        <v>30</v>
      </c>
      <c r="D4" s="87"/>
      <c r="E4" s="87"/>
      <c r="F4" s="87"/>
      <c r="G4" s="87"/>
      <c r="H4" s="96" t="s">
        <v>32</v>
      </c>
      <c r="I4" s="96" t="s">
        <v>16</v>
      </c>
      <c r="J4" s="96" t="s">
        <v>33</v>
      </c>
      <c r="K4" s="96" t="s">
        <v>45</v>
      </c>
      <c r="L4" s="96" t="s">
        <v>17</v>
      </c>
      <c r="M4" s="96" t="s">
        <v>36</v>
      </c>
      <c r="N4" s="96" t="s">
        <v>39</v>
      </c>
      <c r="O4" s="96" t="s">
        <v>40</v>
      </c>
      <c r="P4" s="96" t="s">
        <v>91</v>
      </c>
      <c r="Q4" s="96" t="s">
        <v>92</v>
      </c>
      <c r="R4" s="96" t="s">
        <v>77</v>
      </c>
      <c r="S4" s="96" t="s">
        <v>93</v>
      </c>
      <c r="T4" s="96" t="s">
        <v>41</v>
      </c>
      <c r="U4" s="96" t="s">
        <v>42</v>
      </c>
      <c r="V4" s="96" t="s">
        <v>43</v>
      </c>
      <c r="W4" s="96" t="s">
        <v>44</v>
      </c>
      <c r="X4" s="65">
        <v>20</v>
      </c>
    </row>
    <row r="5" spans="1:25" s="1" customFormat="1" ht="87.75" customHeight="1" x14ac:dyDescent="0.3">
      <c r="A5" s="28" t="s">
        <v>36</v>
      </c>
      <c r="B5" s="117" t="s">
        <v>139</v>
      </c>
      <c r="C5" s="117"/>
      <c r="D5" s="31">
        <f>D6+D9</f>
        <v>1400646</v>
      </c>
      <c r="E5" s="31">
        <f t="shared" ref="E5:G5" si="0">E6+E9</f>
        <v>44800</v>
      </c>
      <c r="F5" s="31">
        <f t="shared" si="0"/>
        <v>0</v>
      </c>
      <c r="G5" s="31">
        <f t="shared" si="0"/>
        <v>1355846</v>
      </c>
      <c r="H5" s="31">
        <f>H6+H9</f>
        <v>3254063</v>
      </c>
      <c r="I5" s="31">
        <f t="shared" ref="I5:O5" si="1">I6+I9</f>
        <v>96400</v>
      </c>
      <c r="J5" s="31">
        <f t="shared" si="1"/>
        <v>0</v>
      </c>
      <c r="K5" s="31">
        <f t="shared" si="1"/>
        <v>3157663</v>
      </c>
      <c r="L5" s="31">
        <f t="shared" si="1"/>
        <v>456733.97</v>
      </c>
      <c r="M5" s="31">
        <f t="shared" si="1"/>
        <v>0</v>
      </c>
      <c r="N5" s="31">
        <f t="shared" si="1"/>
        <v>0</v>
      </c>
      <c r="O5" s="31">
        <f t="shared" si="1"/>
        <v>456733.97</v>
      </c>
      <c r="P5" s="58">
        <f t="shared" ref="P5" si="2">L5/H5*100</f>
        <v>14.035806006214385</v>
      </c>
      <c r="Q5" s="58">
        <f t="shared" ref="Q5" si="3">M5/I5*100</f>
        <v>0</v>
      </c>
      <c r="R5" s="58"/>
      <c r="S5" s="58">
        <f t="shared" ref="S5" si="4">O5/K5*100</f>
        <v>14.464303822162151</v>
      </c>
      <c r="T5" s="21">
        <f t="shared" ref="T5" si="5">L5/D5*100</f>
        <v>32.608808364140543</v>
      </c>
      <c r="U5" s="21"/>
      <c r="V5" s="21"/>
      <c r="W5" s="21">
        <f t="shared" ref="W5" si="6">O5/G5*100</f>
        <v>33.686271892235546</v>
      </c>
      <c r="X5" s="27"/>
    </row>
    <row r="6" spans="1:25" s="26" customFormat="1" ht="42.75" customHeight="1" x14ac:dyDescent="0.3">
      <c r="A6" s="28" t="s">
        <v>37</v>
      </c>
      <c r="B6" s="94" t="s">
        <v>23</v>
      </c>
      <c r="C6" s="64"/>
      <c r="D6" s="31">
        <f t="shared" ref="D6:G6" si="7">SUM(D7:D8)</f>
        <v>1335383</v>
      </c>
      <c r="E6" s="31">
        <f t="shared" si="7"/>
        <v>44800</v>
      </c>
      <c r="F6" s="31">
        <f t="shared" si="7"/>
        <v>0</v>
      </c>
      <c r="G6" s="31">
        <f t="shared" si="7"/>
        <v>1290583</v>
      </c>
      <c r="H6" s="31">
        <f t="shared" ref="H6:O6" si="8">SUM(H7:H8)</f>
        <v>3188800</v>
      </c>
      <c r="I6" s="31">
        <f t="shared" si="8"/>
        <v>96400</v>
      </c>
      <c r="J6" s="31">
        <f t="shared" si="8"/>
        <v>0</v>
      </c>
      <c r="K6" s="31">
        <f t="shared" si="8"/>
        <v>3092400</v>
      </c>
      <c r="L6" s="31">
        <f t="shared" si="8"/>
        <v>456733.97</v>
      </c>
      <c r="M6" s="31">
        <f t="shared" si="8"/>
        <v>0</v>
      </c>
      <c r="N6" s="31">
        <f t="shared" si="8"/>
        <v>0</v>
      </c>
      <c r="O6" s="31">
        <f t="shared" si="8"/>
        <v>456733.97</v>
      </c>
      <c r="P6" s="58">
        <f t="shared" ref="P6:P10" si="9">L6/H6*100</f>
        <v>14.323067298043149</v>
      </c>
      <c r="Q6" s="58">
        <f t="shared" ref="Q6:Q7" si="10">M6/I6*100</f>
        <v>0</v>
      </c>
      <c r="R6" s="58"/>
      <c r="S6" s="58">
        <f t="shared" ref="S6:S10" si="11">O6/K6*100</f>
        <v>14.769563122493857</v>
      </c>
      <c r="T6" s="21">
        <f t="shared" ref="T6:T8" si="12">L6/D6*100</f>
        <v>34.202470002987909</v>
      </c>
      <c r="U6" s="21"/>
      <c r="V6" s="21"/>
      <c r="W6" s="21">
        <f t="shared" ref="W6:W8" si="13">O6/G6*100</f>
        <v>35.389740140696105</v>
      </c>
      <c r="X6" s="25"/>
    </row>
    <row r="7" spans="1:25" s="1" customFormat="1" ht="42" customHeight="1" x14ac:dyDescent="0.3">
      <c r="A7" s="80" t="s">
        <v>75</v>
      </c>
      <c r="B7" s="95" t="s">
        <v>56</v>
      </c>
      <c r="C7" s="62" t="s">
        <v>13</v>
      </c>
      <c r="D7" s="88">
        <f>SUM(E7:G7)</f>
        <v>64100</v>
      </c>
      <c r="E7" s="88">
        <v>44800</v>
      </c>
      <c r="F7" s="88">
        <v>0</v>
      </c>
      <c r="G7" s="88">
        <v>19300</v>
      </c>
      <c r="H7" s="58">
        <f>SUM(I7:K7)</f>
        <v>137800</v>
      </c>
      <c r="I7" s="58">
        <v>96400</v>
      </c>
      <c r="J7" s="58">
        <v>0</v>
      </c>
      <c r="K7" s="58">
        <v>41400</v>
      </c>
      <c r="L7" s="21">
        <f t="shared" ref="L7:L8" si="14">M7+O7</f>
        <v>0</v>
      </c>
      <c r="M7" s="21">
        <v>0</v>
      </c>
      <c r="N7" s="21">
        <v>0</v>
      </c>
      <c r="O7" s="21">
        <v>0</v>
      </c>
      <c r="P7" s="58">
        <f t="shared" si="9"/>
        <v>0</v>
      </c>
      <c r="Q7" s="58">
        <f t="shared" si="10"/>
        <v>0</v>
      </c>
      <c r="R7" s="58"/>
      <c r="S7" s="58">
        <f t="shared" si="11"/>
        <v>0</v>
      </c>
      <c r="T7" s="21"/>
      <c r="U7" s="21"/>
      <c r="V7" s="21"/>
      <c r="W7" s="21"/>
      <c r="X7" s="56"/>
    </row>
    <row r="8" spans="1:25" s="1" customFormat="1" ht="178.5" customHeight="1" x14ac:dyDescent="0.3">
      <c r="A8" s="93" t="s">
        <v>38</v>
      </c>
      <c r="B8" s="82" t="s">
        <v>94</v>
      </c>
      <c r="C8" s="62" t="s">
        <v>3</v>
      </c>
      <c r="D8" s="88">
        <f>SUM(E8:G8)</f>
        <v>1271283</v>
      </c>
      <c r="E8" s="88">
        <v>0</v>
      </c>
      <c r="F8" s="88">
        <v>0</v>
      </c>
      <c r="G8" s="88">
        <v>1271283</v>
      </c>
      <c r="H8" s="58">
        <f>SUM(I8:K8)</f>
        <v>3051000</v>
      </c>
      <c r="I8" s="58">
        <v>0</v>
      </c>
      <c r="J8" s="58">
        <v>0</v>
      </c>
      <c r="K8" s="58">
        <v>3051000</v>
      </c>
      <c r="L8" s="21">
        <f t="shared" si="14"/>
        <v>456733.97</v>
      </c>
      <c r="M8" s="21">
        <v>0</v>
      </c>
      <c r="N8" s="21">
        <v>0</v>
      </c>
      <c r="O8" s="21">
        <v>456733.97</v>
      </c>
      <c r="P8" s="58">
        <f t="shared" si="9"/>
        <v>14.96997607341855</v>
      </c>
      <c r="Q8" s="58"/>
      <c r="R8" s="58"/>
      <c r="S8" s="58">
        <f t="shared" si="11"/>
        <v>14.96997607341855</v>
      </c>
      <c r="T8" s="21">
        <f t="shared" si="12"/>
        <v>35.927009957656949</v>
      </c>
      <c r="U8" s="21"/>
      <c r="V8" s="21"/>
      <c r="W8" s="21">
        <f t="shared" si="13"/>
        <v>35.927009957656949</v>
      </c>
      <c r="X8" s="56"/>
      <c r="Y8" s="68"/>
    </row>
    <row r="9" spans="1:25" s="26" customFormat="1" ht="58.5" customHeight="1" x14ac:dyDescent="0.3">
      <c r="A9" s="83" t="s">
        <v>129</v>
      </c>
      <c r="B9" s="84" t="s">
        <v>128</v>
      </c>
      <c r="C9" s="64"/>
      <c r="D9" s="31">
        <f t="shared" ref="D9:G9" si="15">D10</f>
        <v>65263</v>
      </c>
      <c r="E9" s="31">
        <f t="shared" si="15"/>
        <v>0</v>
      </c>
      <c r="F9" s="31">
        <f t="shared" si="15"/>
        <v>0</v>
      </c>
      <c r="G9" s="31">
        <f t="shared" si="15"/>
        <v>65263</v>
      </c>
      <c r="H9" s="31">
        <f>H10</f>
        <v>65263</v>
      </c>
      <c r="I9" s="31">
        <f t="shared" ref="I9:O9" si="16">I10</f>
        <v>0</v>
      </c>
      <c r="J9" s="31">
        <f t="shared" si="16"/>
        <v>0</v>
      </c>
      <c r="K9" s="31">
        <f t="shared" si="16"/>
        <v>65263</v>
      </c>
      <c r="L9" s="31">
        <f t="shared" si="16"/>
        <v>0</v>
      </c>
      <c r="M9" s="31">
        <f t="shared" si="16"/>
        <v>0</v>
      </c>
      <c r="N9" s="31">
        <f t="shared" si="16"/>
        <v>0</v>
      </c>
      <c r="O9" s="31">
        <f t="shared" si="16"/>
        <v>0</v>
      </c>
      <c r="P9" s="58">
        <f t="shared" si="9"/>
        <v>0</v>
      </c>
      <c r="Q9" s="58"/>
      <c r="R9" s="58"/>
      <c r="S9" s="58">
        <f t="shared" si="11"/>
        <v>0</v>
      </c>
      <c r="T9" s="21"/>
      <c r="U9" s="21"/>
      <c r="V9" s="21"/>
      <c r="W9" s="21"/>
      <c r="X9" s="60"/>
      <c r="Y9" s="85"/>
    </row>
    <row r="10" spans="1:25" s="1" customFormat="1" ht="48" customHeight="1" x14ac:dyDescent="0.3">
      <c r="A10" s="93" t="s">
        <v>131</v>
      </c>
      <c r="B10" s="61" t="s">
        <v>130</v>
      </c>
      <c r="C10" s="62" t="s">
        <v>76</v>
      </c>
      <c r="D10" s="88">
        <f>SUM(E9:G9)</f>
        <v>65263</v>
      </c>
      <c r="E10" s="88">
        <v>0</v>
      </c>
      <c r="F10" s="88">
        <v>0</v>
      </c>
      <c r="G10" s="88">
        <v>65263</v>
      </c>
      <c r="H10" s="58">
        <f>SUM(I10:K10)</f>
        <v>65263</v>
      </c>
      <c r="I10" s="58">
        <v>0</v>
      </c>
      <c r="J10" s="58">
        <v>0</v>
      </c>
      <c r="K10" s="58">
        <v>65263</v>
      </c>
      <c r="L10" s="21">
        <f>SUM(M10:O10)</f>
        <v>0</v>
      </c>
      <c r="M10" s="21">
        <v>0</v>
      </c>
      <c r="N10" s="21">
        <v>0</v>
      </c>
      <c r="O10" s="21">
        <v>0</v>
      </c>
      <c r="P10" s="58">
        <f t="shared" si="9"/>
        <v>0</v>
      </c>
      <c r="Q10" s="58"/>
      <c r="R10" s="58"/>
      <c r="S10" s="58">
        <f t="shared" si="11"/>
        <v>0</v>
      </c>
      <c r="T10" s="21"/>
      <c r="U10" s="21"/>
      <c r="V10" s="21"/>
      <c r="W10" s="21"/>
      <c r="X10" s="56"/>
      <c r="Y10" s="68"/>
    </row>
  </sheetData>
  <mergeCells count="10">
    <mergeCell ref="X2:X3"/>
    <mergeCell ref="B5:C5"/>
    <mergeCell ref="D2:G2"/>
    <mergeCell ref="A1:W1"/>
    <mergeCell ref="T2:W2"/>
    <mergeCell ref="L2:O2"/>
    <mergeCell ref="A2:A3"/>
    <mergeCell ref="C2:C3"/>
    <mergeCell ref="P2:S2"/>
    <mergeCell ref="H2:K2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zoomScale="60" zoomScaleNormal="60" zoomScaleSheetLayoutView="5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A25" sqref="A25:XFD40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1.5703125" style="89" customWidth="1"/>
    <col min="4" max="4" width="20" style="89" customWidth="1"/>
    <col min="5" max="5" width="19.85546875" style="89" customWidth="1"/>
    <col min="6" max="6" width="19.28515625" style="89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19.5703125" style="3" customWidth="1"/>
    <col min="13" max="13" width="20" style="3" customWidth="1"/>
    <col min="14" max="14" width="19.5703125" style="3" customWidth="1"/>
    <col min="15" max="15" width="17" style="3" customWidth="1"/>
    <col min="16" max="16" width="14.28515625" style="3" customWidth="1"/>
    <col min="17" max="17" width="17.42578125" style="3" customWidth="1"/>
    <col min="18" max="18" width="15.42578125" style="3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23" width="37.85546875" style="2" hidden="1" customWidth="1"/>
    <col min="24" max="16384" width="9.140625" style="2"/>
  </cols>
  <sheetData>
    <row r="1" spans="1:23" s="22" customFormat="1" ht="62.25" customHeight="1" x14ac:dyDescent="0.3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1:23" s="1" customFormat="1" ht="57" customHeight="1" x14ac:dyDescent="0.3">
      <c r="A2" s="23" t="s">
        <v>1</v>
      </c>
      <c r="B2" s="108" t="s">
        <v>18</v>
      </c>
      <c r="C2" s="98" t="s">
        <v>134</v>
      </c>
      <c r="D2" s="99"/>
      <c r="E2" s="99"/>
      <c r="F2" s="100"/>
      <c r="G2" s="112" t="s">
        <v>127</v>
      </c>
      <c r="H2" s="113"/>
      <c r="I2" s="113"/>
      <c r="J2" s="114"/>
      <c r="K2" s="106" t="s">
        <v>133</v>
      </c>
      <c r="L2" s="106"/>
      <c r="M2" s="106"/>
      <c r="N2" s="106"/>
      <c r="O2" s="109" t="s">
        <v>126</v>
      </c>
      <c r="P2" s="110"/>
      <c r="Q2" s="110"/>
      <c r="R2" s="111"/>
      <c r="S2" s="103" t="s">
        <v>135</v>
      </c>
      <c r="T2" s="104"/>
      <c r="U2" s="104"/>
      <c r="V2" s="105"/>
      <c r="W2" s="115" t="s">
        <v>66</v>
      </c>
    </row>
    <row r="3" spans="1:23" s="1" customFormat="1" ht="37.5" customHeight="1" x14ac:dyDescent="0.3">
      <c r="A3" s="91" t="s">
        <v>2</v>
      </c>
      <c r="B3" s="108"/>
      <c r="C3" s="86" t="s">
        <v>26</v>
      </c>
      <c r="D3" s="86" t="s">
        <v>27</v>
      </c>
      <c r="E3" s="86" t="s">
        <v>55</v>
      </c>
      <c r="F3" s="86" t="s">
        <v>28</v>
      </c>
      <c r="G3" s="91" t="s">
        <v>26</v>
      </c>
      <c r="H3" s="91" t="s">
        <v>27</v>
      </c>
      <c r="I3" s="91" t="s">
        <v>55</v>
      </c>
      <c r="J3" s="91" t="s">
        <v>28</v>
      </c>
      <c r="K3" s="81" t="s">
        <v>26</v>
      </c>
      <c r="L3" s="81" t="s">
        <v>27</v>
      </c>
      <c r="M3" s="81" t="s">
        <v>55</v>
      </c>
      <c r="N3" s="81" t="s">
        <v>28</v>
      </c>
      <c r="O3" s="81" t="s">
        <v>26</v>
      </c>
      <c r="P3" s="81" t="s">
        <v>27</v>
      </c>
      <c r="Q3" s="81" t="s">
        <v>55</v>
      </c>
      <c r="R3" s="81" t="s">
        <v>28</v>
      </c>
      <c r="S3" s="24" t="s">
        <v>26</v>
      </c>
      <c r="T3" s="24" t="s">
        <v>27</v>
      </c>
      <c r="U3" s="24" t="s">
        <v>55</v>
      </c>
      <c r="V3" s="24" t="s">
        <v>28</v>
      </c>
      <c r="W3" s="116"/>
    </row>
    <row r="4" spans="1:23" s="1" customFormat="1" ht="47.25" customHeight="1" x14ac:dyDescent="0.3">
      <c r="A4" s="118" t="s">
        <v>95</v>
      </c>
      <c r="B4" s="118"/>
      <c r="C4" s="32">
        <f t="shared" ref="C4:N4" si="0">C5+C11+C19+C22</f>
        <v>94675903</v>
      </c>
      <c r="D4" s="32">
        <f t="shared" si="0"/>
        <v>11118270</v>
      </c>
      <c r="E4" s="32">
        <f t="shared" si="0"/>
        <v>2014810</v>
      </c>
      <c r="F4" s="32">
        <f t="shared" si="0"/>
        <v>81542823</v>
      </c>
      <c r="G4" s="32">
        <f t="shared" si="0"/>
        <v>458995879</v>
      </c>
      <c r="H4" s="32">
        <f t="shared" si="0"/>
        <v>47727500</v>
      </c>
      <c r="I4" s="32">
        <f t="shared" si="0"/>
        <v>10679500</v>
      </c>
      <c r="J4" s="32">
        <f t="shared" si="0"/>
        <v>400588879</v>
      </c>
      <c r="K4" s="32">
        <f t="shared" si="0"/>
        <v>85299965.040000007</v>
      </c>
      <c r="L4" s="32">
        <f t="shared" si="0"/>
        <v>6360685.4700000007</v>
      </c>
      <c r="M4" s="32">
        <f t="shared" si="0"/>
        <v>1940378.2</v>
      </c>
      <c r="N4" s="32">
        <f t="shared" si="0"/>
        <v>76998901.370000005</v>
      </c>
      <c r="O4" s="58">
        <f t="shared" ref="O4:P24" si="1">K4/G4*100</f>
        <v>18.584037230539057</v>
      </c>
      <c r="P4" s="58">
        <f t="shared" si="1"/>
        <v>13.327087046252162</v>
      </c>
      <c r="Q4" s="58">
        <f t="shared" ref="Q4:Q12" si="2">M4/E4*100</f>
        <v>96.305765804219746</v>
      </c>
      <c r="R4" s="58">
        <f t="shared" ref="R4:R24" si="3">N4/J4*100</f>
        <v>19.221427604833735</v>
      </c>
      <c r="S4" s="21">
        <f t="shared" ref="S4:U4" si="4">K4/C4*100</f>
        <v>90.096806407011513</v>
      </c>
      <c r="T4" s="21">
        <f t="shared" si="4"/>
        <v>57.209309272036037</v>
      </c>
      <c r="U4" s="21">
        <f t="shared" si="4"/>
        <v>96.305765804219746</v>
      </c>
      <c r="V4" s="21">
        <f t="shared" ref="V4:V24" si="5">N4/F4*100</f>
        <v>94.427563992970903</v>
      </c>
      <c r="W4" s="27"/>
    </row>
    <row r="5" spans="1:23" s="1" customFormat="1" ht="40.5" customHeight="1" x14ac:dyDescent="0.3">
      <c r="A5" s="92" t="s">
        <v>24</v>
      </c>
      <c r="B5" s="92"/>
      <c r="C5" s="32">
        <f t="shared" ref="C5:F5" si="6">SUM(C6:C10)</f>
        <v>73283638</v>
      </c>
      <c r="D5" s="32">
        <f t="shared" si="6"/>
        <v>0</v>
      </c>
      <c r="E5" s="32">
        <f t="shared" si="6"/>
        <v>0</v>
      </c>
      <c r="F5" s="32">
        <f t="shared" si="6"/>
        <v>73283638</v>
      </c>
      <c r="G5" s="32">
        <f>SUM(G6:G10)</f>
        <v>352769879</v>
      </c>
      <c r="H5" s="32">
        <f t="shared" ref="H5:N5" si="7">SUM(H6:H10)</f>
        <v>0</v>
      </c>
      <c r="I5" s="32">
        <f t="shared" si="7"/>
        <v>1984400</v>
      </c>
      <c r="J5" s="32">
        <f t="shared" si="7"/>
        <v>350785479</v>
      </c>
      <c r="K5" s="32">
        <f t="shared" si="7"/>
        <v>69889251.650000006</v>
      </c>
      <c r="L5" s="32">
        <f t="shared" si="7"/>
        <v>0</v>
      </c>
      <c r="M5" s="32">
        <f t="shared" si="7"/>
        <v>0</v>
      </c>
      <c r="N5" s="32">
        <f t="shared" si="7"/>
        <v>69889251.650000006</v>
      </c>
      <c r="O5" s="58">
        <f t="shared" si="1"/>
        <v>19.811570037701546</v>
      </c>
      <c r="P5" s="58"/>
      <c r="Q5" s="58"/>
      <c r="R5" s="58">
        <f t="shared" si="3"/>
        <v>19.923644459068388</v>
      </c>
      <c r="S5" s="21">
        <f t="shared" ref="S5:U24" si="8">K5/C5*100</f>
        <v>95.368152506293441</v>
      </c>
      <c r="T5" s="21"/>
      <c r="U5" s="21"/>
      <c r="V5" s="21">
        <f t="shared" si="5"/>
        <v>95.368152506293441</v>
      </c>
      <c r="W5" s="27"/>
    </row>
    <row r="6" spans="1:23" s="1" customFormat="1" ht="42" customHeight="1" x14ac:dyDescent="0.3">
      <c r="A6" s="57" t="s">
        <v>19</v>
      </c>
      <c r="B6" s="19" t="s">
        <v>13</v>
      </c>
      <c r="C6" s="67">
        <f>SUM(D6:F6)</f>
        <v>16420564</v>
      </c>
      <c r="D6" s="67">
        <v>0</v>
      </c>
      <c r="E6" s="67">
        <v>0</v>
      </c>
      <c r="F6" s="67">
        <v>16420564</v>
      </c>
      <c r="G6" s="20">
        <f>SUM(H6:J6)</f>
        <v>85124279</v>
      </c>
      <c r="H6" s="20">
        <v>0</v>
      </c>
      <c r="I6" s="20">
        <v>0</v>
      </c>
      <c r="J6" s="20">
        <v>85124279</v>
      </c>
      <c r="K6" s="20">
        <f>L6+N6</f>
        <v>15557042.970000001</v>
      </c>
      <c r="L6" s="20">
        <v>0</v>
      </c>
      <c r="M6" s="20">
        <v>0</v>
      </c>
      <c r="N6" s="20">
        <v>15557042.970000001</v>
      </c>
      <c r="O6" s="58">
        <f t="shared" si="1"/>
        <v>18.275682511213986</v>
      </c>
      <c r="P6" s="58"/>
      <c r="Q6" s="58"/>
      <c r="R6" s="58">
        <f t="shared" si="3"/>
        <v>18.275682511213986</v>
      </c>
      <c r="S6" s="21">
        <f t="shared" si="8"/>
        <v>94.741221860588951</v>
      </c>
      <c r="T6" s="21"/>
      <c r="U6" s="21"/>
      <c r="V6" s="21">
        <f t="shared" si="5"/>
        <v>94.741221860588951</v>
      </c>
      <c r="W6" s="27"/>
    </row>
    <row r="7" spans="1:23" s="1" customFormat="1" ht="48" customHeight="1" x14ac:dyDescent="0.3">
      <c r="A7" s="57" t="s">
        <v>22</v>
      </c>
      <c r="B7" s="19" t="s">
        <v>13</v>
      </c>
      <c r="C7" s="67">
        <f t="shared" ref="C7:C10" si="9">SUM(D7:F7)</f>
        <v>49250334</v>
      </c>
      <c r="D7" s="67">
        <v>0</v>
      </c>
      <c r="E7" s="67">
        <v>0</v>
      </c>
      <c r="F7" s="67">
        <v>49250334</v>
      </c>
      <c r="G7" s="20">
        <f t="shared" ref="G7:G10" si="10">SUM(H7:J7)</f>
        <v>215348600</v>
      </c>
      <c r="H7" s="20">
        <v>0</v>
      </c>
      <c r="I7" s="20">
        <v>0</v>
      </c>
      <c r="J7" s="20">
        <v>215348600</v>
      </c>
      <c r="K7" s="20">
        <f t="shared" ref="K7:K9" si="11">L7+N7</f>
        <v>46751464.420000002</v>
      </c>
      <c r="L7" s="20">
        <v>0</v>
      </c>
      <c r="M7" s="20">
        <v>0</v>
      </c>
      <c r="N7" s="20">
        <v>46751464.420000002</v>
      </c>
      <c r="O7" s="58">
        <f t="shared" si="1"/>
        <v>21.709667218639915</v>
      </c>
      <c r="P7" s="58"/>
      <c r="Q7" s="58"/>
      <c r="R7" s="58">
        <f t="shared" si="3"/>
        <v>21.709667218639915</v>
      </c>
      <c r="S7" s="21">
        <f t="shared" si="8"/>
        <v>94.926187546261104</v>
      </c>
      <c r="T7" s="21"/>
      <c r="U7" s="21"/>
      <c r="V7" s="21">
        <f t="shared" si="5"/>
        <v>94.926187546261104</v>
      </c>
      <c r="W7" s="27"/>
    </row>
    <row r="8" spans="1:23" s="1" customFormat="1" ht="39" customHeight="1" x14ac:dyDescent="0.3">
      <c r="A8" s="57" t="s">
        <v>57</v>
      </c>
      <c r="B8" s="19" t="s">
        <v>13</v>
      </c>
      <c r="C8" s="67">
        <f t="shared" si="9"/>
        <v>271240</v>
      </c>
      <c r="D8" s="67">
        <v>0</v>
      </c>
      <c r="E8" s="67">
        <v>0</v>
      </c>
      <c r="F8" s="67">
        <v>271240</v>
      </c>
      <c r="G8" s="20">
        <f t="shared" si="10"/>
        <v>4883100</v>
      </c>
      <c r="H8" s="20">
        <v>0</v>
      </c>
      <c r="I8" s="20">
        <v>0</v>
      </c>
      <c r="J8" s="20">
        <v>4883100</v>
      </c>
      <c r="K8" s="20">
        <f>L8+N8+M8</f>
        <v>239253.6</v>
      </c>
      <c r="L8" s="20">
        <v>0</v>
      </c>
      <c r="M8" s="20">
        <v>0</v>
      </c>
      <c r="N8" s="20">
        <v>239253.6</v>
      </c>
      <c r="O8" s="58">
        <f t="shared" si="1"/>
        <v>4.8996252380659824</v>
      </c>
      <c r="P8" s="58"/>
      <c r="Q8" s="58"/>
      <c r="R8" s="58">
        <f t="shared" si="3"/>
        <v>4.8996252380659824</v>
      </c>
      <c r="S8" s="21">
        <f t="shared" si="8"/>
        <v>88.207344049550215</v>
      </c>
      <c r="T8" s="21"/>
      <c r="U8" s="21"/>
      <c r="V8" s="21">
        <f t="shared" si="5"/>
        <v>88.207344049550215</v>
      </c>
      <c r="W8" s="27"/>
    </row>
    <row r="9" spans="1:23" s="1" customFormat="1" ht="48.75" customHeight="1" x14ac:dyDescent="0.3">
      <c r="A9" s="57" t="s">
        <v>57</v>
      </c>
      <c r="B9" s="19" t="s">
        <v>13</v>
      </c>
      <c r="C9" s="67">
        <f t="shared" si="9"/>
        <v>7341500</v>
      </c>
      <c r="D9" s="67">
        <v>0</v>
      </c>
      <c r="E9" s="67">
        <v>0</v>
      </c>
      <c r="F9" s="67">
        <v>7341500</v>
      </c>
      <c r="G9" s="20">
        <f t="shared" si="10"/>
        <v>45429500</v>
      </c>
      <c r="H9" s="20">
        <v>0</v>
      </c>
      <c r="I9" s="20">
        <v>0</v>
      </c>
      <c r="J9" s="20">
        <v>45429500</v>
      </c>
      <c r="K9" s="20">
        <f t="shared" si="11"/>
        <v>7341490.6600000001</v>
      </c>
      <c r="L9" s="20">
        <v>0</v>
      </c>
      <c r="M9" s="20">
        <v>0</v>
      </c>
      <c r="N9" s="20">
        <v>7341490.6600000001</v>
      </c>
      <c r="O9" s="58">
        <f t="shared" si="1"/>
        <v>16.160183713225987</v>
      </c>
      <c r="P9" s="58"/>
      <c r="Q9" s="58"/>
      <c r="R9" s="58">
        <f t="shared" si="3"/>
        <v>16.160183713225987</v>
      </c>
      <c r="S9" s="21">
        <f t="shared" si="8"/>
        <v>99.999872778042629</v>
      </c>
      <c r="T9" s="21"/>
      <c r="U9" s="21"/>
      <c r="V9" s="21">
        <f t="shared" si="5"/>
        <v>99.999872778042629</v>
      </c>
      <c r="W9" s="27"/>
    </row>
    <row r="10" spans="1:23" s="1" customFormat="1" ht="48.75" customHeight="1" x14ac:dyDescent="0.3">
      <c r="A10" s="57" t="s">
        <v>132</v>
      </c>
      <c r="B10" s="19" t="s">
        <v>13</v>
      </c>
      <c r="C10" s="67">
        <f t="shared" si="9"/>
        <v>0</v>
      </c>
      <c r="D10" s="67">
        <v>0</v>
      </c>
      <c r="E10" s="67">
        <v>0</v>
      </c>
      <c r="F10" s="67">
        <v>0</v>
      </c>
      <c r="G10" s="20">
        <f t="shared" si="10"/>
        <v>1984400</v>
      </c>
      <c r="H10" s="20">
        <v>0</v>
      </c>
      <c r="I10" s="20">
        <v>1984400</v>
      </c>
      <c r="J10" s="20">
        <v>0</v>
      </c>
      <c r="K10" s="20">
        <f>SUM(L10:N10)</f>
        <v>0</v>
      </c>
      <c r="L10" s="20">
        <v>0</v>
      </c>
      <c r="M10" s="20">
        <v>0</v>
      </c>
      <c r="N10" s="20">
        <v>0</v>
      </c>
      <c r="O10" s="58">
        <f t="shared" si="1"/>
        <v>0</v>
      </c>
      <c r="P10" s="58"/>
      <c r="Q10" s="58"/>
      <c r="R10" s="58"/>
      <c r="S10" s="21"/>
      <c r="T10" s="21"/>
      <c r="U10" s="21"/>
      <c r="V10" s="21"/>
      <c r="W10" s="27"/>
    </row>
    <row r="11" spans="1:23" s="1" customFormat="1" ht="49.5" customHeight="1" x14ac:dyDescent="0.3">
      <c r="A11" s="92" t="s">
        <v>58</v>
      </c>
      <c r="B11" s="30"/>
      <c r="C11" s="29">
        <f t="shared" ref="C11:F11" si="12">SUM(C12:C18)</f>
        <v>13133080</v>
      </c>
      <c r="D11" s="29">
        <f t="shared" si="12"/>
        <v>11118270</v>
      </c>
      <c r="E11" s="29">
        <f t="shared" si="12"/>
        <v>2014810</v>
      </c>
      <c r="F11" s="29">
        <f t="shared" si="12"/>
        <v>0</v>
      </c>
      <c r="G11" s="29">
        <f t="shared" ref="G11:N11" si="13">SUM(G12:G18)</f>
        <v>52219400</v>
      </c>
      <c r="H11" s="29">
        <f t="shared" si="13"/>
        <v>43524300</v>
      </c>
      <c r="I11" s="29">
        <f t="shared" si="13"/>
        <v>8695100</v>
      </c>
      <c r="J11" s="29">
        <f t="shared" si="13"/>
        <v>0</v>
      </c>
      <c r="K11" s="29">
        <f t="shared" si="13"/>
        <v>8301063.6699999999</v>
      </c>
      <c r="L11" s="29">
        <f t="shared" si="13"/>
        <v>6360685.4700000007</v>
      </c>
      <c r="M11" s="29">
        <f t="shared" si="13"/>
        <v>1940378.2</v>
      </c>
      <c r="N11" s="29">
        <f t="shared" si="13"/>
        <v>0</v>
      </c>
      <c r="O11" s="58">
        <f t="shared" si="1"/>
        <v>15.896512924315484</v>
      </c>
      <c r="P11" s="58">
        <f t="shared" si="1"/>
        <v>14.614101708700659</v>
      </c>
      <c r="Q11" s="58">
        <f t="shared" si="2"/>
        <v>96.305765804219746</v>
      </c>
      <c r="R11" s="58"/>
      <c r="S11" s="21">
        <f t="shared" si="8"/>
        <v>63.207287780170375</v>
      </c>
      <c r="T11" s="21">
        <f t="shared" si="8"/>
        <v>57.209309272036037</v>
      </c>
      <c r="U11" s="21">
        <f t="shared" si="8"/>
        <v>96.305765804219746</v>
      </c>
      <c r="V11" s="21"/>
      <c r="W11" s="27"/>
    </row>
    <row r="12" spans="1:23" s="1" customFormat="1" ht="63" customHeight="1" x14ac:dyDescent="0.3">
      <c r="A12" s="57" t="s">
        <v>59</v>
      </c>
      <c r="B12" s="19" t="s">
        <v>13</v>
      </c>
      <c r="C12" s="67">
        <f>SUM(D12:F12)</f>
        <v>2622280</v>
      </c>
      <c r="D12" s="67">
        <v>607470</v>
      </c>
      <c r="E12" s="67">
        <v>2014810</v>
      </c>
      <c r="F12" s="67">
        <v>0</v>
      </c>
      <c r="G12" s="20">
        <f>SUM(H12:J12)</f>
        <v>10773900</v>
      </c>
      <c r="H12" s="20">
        <v>2096900</v>
      </c>
      <c r="I12" s="20">
        <v>8677000</v>
      </c>
      <c r="J12" s="20">
        <v>0</v>
      </c>
      <c r="K12" s="20">
        <f>SUM(L12:N12)</f>
        <v>2234342.6</v>
      </c>
      <c r="L12" s="20">
        <v>293964.40000000002</v>
      </c>
      <c r="M12" s="20">
        <v>1940378.2</v>
      </c>
      <c r="N12" s="20">
        <v>0</v>
      </c>
      <c r="O12" s="58">
        <f t="shared" si="1"/>
        <v>20.738475389598939</v>
      </c>
      <c r="P12" s="58">
        <f t="shared" si="1"/>
        <v>14.018999475416091</v>
      </c>
      <c r="Q12" s="58">
        <f t="shared" si="2"/>
        <v>96.305765804219746</v>
      </c>
      <c r="R12" s="58"/>
      <c r="S12" s="21">
        <f t="shared" si="8"/>
        <v>85.206103085864214</v>
      </c>
      <c r="T12" s="21">
        <f t="shared" si="8"/>
        <v>48.391591354305568</v>
      </c>
      <c r="U12" s="21">
        <f t="shared" si="8"/>
        <v>96.305765804219746</v>
      </c>
      <c r="V12" s="21"/>
      <c r="W12" s="56"/>
    </row>
    <row r="13" spans="1:23" s="1" customFormat="1" ht="115.5" customHeight="1" x14ac:dyDescent="0.3">
      <c r="A13" s="57" t="s">
        <v>96</v>
      </c>
      <c r="B13" s="19" t="s">
        <v>13</v>
      </c>
      <c r="C13" s="67">
        <f t="shared" ref="C13:C18" si="14">SUM(D13:F13)</f>
        <v>0</v>
      </c>
      <c r="D13" s="67">
        <v>0</v>
      </c>
      <c r="E13" s="67">
        <v>0</v>
      </c>
      <c r="F13" s="67">
        <v>0</v>
      </c>
      <c r="G13" s="20">
        <f t="shared" ref="G13:G18" si="15">SUM(H13:J13)</f>
        <v>628300</v>
      </c>
      <c r="H13" s="20">
        <v>628300</v>
      </c>
      <c r="I13" s="20">
        <v>0</v>
      </c>
      <c r="J13" s="20">
        <v>0</v>
      </c>
      <c r="K13" s="20">
        <f t="shared" ref="K13:K18" si="16">SUM(L13:N13)</f>
        <v>0</v>
      </c>
      <c r="L13" s="20">
        <v>0</v>
      </c>
      <c r="M13" s="20">
        <v>0</v>
      </c>
      <c r="N13" s="20">
        <v>0</v>
      </c>
      <c r="O13" s="58">
        <f t="shared" si="1"/>
        <v>0</v>
      </c>
      <c r="P13" s="58">
        <f t="shared" si="1"/>
        <v>0</v>
      </c>
      <c r="Q13" s="58"/>
      <c r="R13" s="58"/>
      <c r="S13" s="21"/>
      <c r="T13" s="21"/>
      <c r="U13" s="21"/>
      <c r="V13" s="21"/>
      <c r="W13" s="56"/>
    </row>
    <row r="14" spans="1:23" s="1" customFormat="1" ht="59.25" customHeight="1" x14ac:dyDescent="0.3">
      <c r="A14" s="59" t="s">
        <v>60</v>
      </c>
      <c r="B14" s="19" t="s">
        <v>13</v>
      </c>
      <c r="C14" s="67">
        <f t="shared" si="14"/>
        <v>730300</v>
      </c>
      <c r="D14" s="67">
        <v>730300</v>
      </c>
      <c r="E14" s="67">
        <v>0</v>
      </c>
      <c r="F14" s="67">
        <v>0</v>
      </c>
      <c r="G14" s="20">
        <f t="shared" si="15"/>
        <v>3702900</v>
      </c>
      <c r="H14" s="20">
        <v>3702900</v>
      </c>
      <c r="I14" s="20">
        <v>0</v>
      </c>
      <c r="J14" s="20">
        <v>0</v>
      </c>
      <c r="K14" s="20">
        <f t="shared" si="16"/>
        <v>694718.06</v>
      </c>
      <c r="L14" s="20">
        <v>694718.06</v>
      </c>
      <c r="M14" s="20">
        <v>0</v>
      </c>
      <c r="N14" s="20">
        <v>0</v>
      </c>
      <c r="O14" s="58">
        <f t="shared" si="1"/>
        <v>18.761458856571878</v>
      </c>
      <c r="P14" s="58">
        <f t="shared" si="1"/>
        <v>18.761458856571878</v>
      </c>
      <c r="Q14" s="58"/>
      <c r="R14" s="58"/>
      <c r="S14" s="21">
        <f t="shared" si="8"/>
        <v>95.127763932630444</v>
      </c>
      <c r="T14" s="21">
        <f t="shared" si="8"/>
        <v>95.127763932630444</v>
      </c>
      <c r="U14" s="21"/>
      <c r="V14" s="21"/>
      <c r="W14" s="27"/>
    </row>
    <row r="15" spans="1:23" s="1" customFormat="1" ht="41.25" customHeight="1" x14ac:dyDescent="0.3">
      <c r="A15" s="59" t="s">
        <v>97</v>
      </c>
      <c r="B15" s="19" t="s">
        <v>13</v>
      </c>
      <c r="C15" s="67">
        <f t="shared" si="14"/>
        <v>1056000</v>
      </c>
      <c r="D15" s="67">
        <v>1056000</v>
      </c>
      <c r="E15" s="67">
        <v>0</v>
      </c>
      <c r="F15" s="67">
        <v>0</v>
      </c>
      <c r="G15" s="20">
        <f t="shared" si="15"/>
        <v>4922900</v>
      </c>
      <c r="H15" s="20">
        <v>4922900</v>
      </c>
      <c r="I15" s="20">
        <v>0</v>
      </c>
      <c r="J15" s="20">
        <v>0</v>
      </c>
      <c r="K15" s="20">
        <f t="shared" si="16"/>
        <v>881634.43</v>
      </c>
      <c r="L15" s="20">
        <v>881634.43</v>
      </c>
      <c r="M15" s="20">
        <v>0</v>
      </c>
      <c r="N15" s="20">
        <v>0</v>
      </c>
      <c r="O15" s="58">
        <f t="shared" si="1"/>
        <v>17.90884295841882</v>
      </c>
      <c r="P15" s="58">
        <f t="shared" si="1"/>
        <v>17.90884295841882</v>
      </c>
      <c r="Q15" s="58"/>
      <c r="R15" s="58"/>
      <c r="S15" s="21">
        <f t="shared" si="8"/>
        <v>83.488108901515162</v>
      </c>
      <c r="T15" s="21">
        <f t="shared" si="8"/>
        <v>83.488108901515162</v>
      </c>
      <c r="U15" s="21"/>
      <c r="V15" s="21"/>
      <c r="W15" s="27"/>
    </row>
    <row r="16" spans="1:23" s="1" customFormat="1" ht="78" customHeight="1" x14ac:dyDescent="0.3">
      <c r="A16" s="59" t="s">
        <v>61</v>
      </c>
      <c r="B16" s="19" t="s">
        <v>13</v>
      </c>
      <c r="C16" s="67">
        <f t="shared" si="14"/>
        <v>2167000</v>
      </c>
      <c r="D16" s="67">
        <v>2167000</v>
      </c>
      <c r="E16" s="67">
        <v>0</v>
      </c>
      <c r="F16" s="67">
        <v>0</v>
      </c>
      <c r="G16" s="20">
        <f t="shared" si="15"/>
        <v>10673300</v>
      </c>
      <c r="H16" s="20">
        <v>10673300</v>
      </c>
      <c r="I16" s="20">
        <v>0</v>
      </c>
      <c r="J16" s="20">
        <v>0</v>
      </c>
      <c r="K16" s="20">
        <f t="shared" si="16"/>
        <v>2007736.58</v>
      </c>
      <c r="L16" s="20">
        <v>2007736.58</v>
      </c>
      <c r="M16" s="20">
        <v>0</v>
      </c>
      <c r="N16" s="20">
        <v>0</v>
      </c>
      <c r="O16" s="58">
        <f t="shared" si="1"/>
        <v>18.810832451069494</v>
      </c>
      <c r="P16" s="58">
        <f t="shared" si="1"/>
        <v>18.810832451069494</v>
      </c>
      <c r="Q16" s="58"/>
      <c r="R16" s="58"/>
      <c r="S16" s="21">
        <f t="shared" si="8"/>
        <v>92.650511305952932</v>
      </c>
      <c r="T16" s="21">
        <f t="shared" si="8"/>
        <v>92.650511305952932</v>
      </c>
      <c r="U16" s="21"/>
      <c r="V16" s="21"/>
      <c r="W16" s="27"/>
    </row>
    <row r="17" spans="1:24" s="1" customFormat="1" ht="81" customHeight="1" x14ac:dyDescent="0.3">
      <c r="A17" s="59" t="s">
        <v>73</v>
      </c>
      <c r="B17" s="19" t="s">
        <v>13</v>
      </c>
      <c r="C17" s="67">
        <f t="shared" si="14"/>
        <v>0</v>
      </c>
      <c r="D17" s="67">
        <v>0</v>
      </c>
      <c r="E17" s="67">
        <v>0</v>
      </c>
      <c r="F17" s="67">
        <v>0</v>
      </c>
      <c r="G17" s="20">
        <f t="shared" si="15"/>
        <v>18100</v>
      </c>
      <c r="H17" s="20">
        <v>0</v>
      </c>
      <c r="I17" s="20">
        <v>18100</v>
      </c>
      <c r="J17" s="20">
        <v>0</v>
      </c>
      <c r="K17" s="20">
        <f t="shared" si="16"/>
        <v>0</v>
      </c>
      <c r="L17" s="20">
        <v>0</v>
      </c>
      <c r="M17" s="20">
        <v>0</v>
      </c>
      <c r="N17" s="20">
        <v>0</v>
      </c>
      <c r="O17" s="58">
        <f t="shared" si="1"/>
        <v>0</v>
      </c>
      <c r="P17" s="58"/>
      <c r="Q17" s="58"/>
      <c r="R17" s="58"/>
      <c r="S17" s="21"/>
      <c r="T17" s="21"/>
      <c r="U17" s="21"/>
      <c r="V17" s="21"/>
      <c r="W17" s="56"/>
      <c r="X17" s="66"/>
    </row>
    <row r="18" spans="1:24" s="1" customFormat="1" ht="63" customHeight="1" x14ac:dyDescent="0.3">
      <c r="A18" s="59" t="s">
        <v>62</v>
      </c>
      <c r="B18" s="19" t="s">
        <v>13</v>
      </c>
      <c r="C18" s="67">
        <f t="shared" si="14"/>
        <v>6557500</v>
      </c>
      <c r="D18" s="67">
        <v>6557500</v>
      </c>
      <c r="E18" s="67">
        <v>0</v>
      </c>
      <c r="F18" s="67">
        <v>0</v>
      </c>
      <c r="G18" s="20">
        <f t="shared" si="15"/>
        <v>21500000</v>
      </c>
      <c r="H18" s="20">
        <v>21500000</v>
      </c>
      <c r="I18" s="20">
        <v>0</v>
      </c>
      <c r="J18" s="20">
        <v>0</v>
      </c>
      <c r="K18" s="20">
        <f t="shared" si="16"/>
        <v>2482632</v>
      </c>
      <c r="L18" s="20">
        <v>2482632</v>
      </c>
      <c r="M18" s="20">
        <v>0</v>
      </c>
      <c r="N18" s="20">
        <v>0</v>
      </c>
      <c r="O18" s="58">
        <f t="shared" si="1"/>
        <v>11.547125581395349</v>
      </c>
      <c r="P18" s="58">
        <f t="shared" si="1"/>
        <v>11.547125581395349</v>
      </c>
      <c r="Q18" s="58"/>
      <c r="R18" s="58"/>
      <c r="S18" s="21">
        <f t="shared" si="8"/>
        <v>37.859428135722453</v>
      </c>
      <c r="T18" s="21">
        <f t="shared" si="8"/>
        <v>37.859428135722453</v>
      </c>
      <c r="U18" s="21"/>
      <c r="V18" s="21"/>
      <c r="W18" s="27"/>
    </row>
    <row r="19" spans="1:24" s="26" customFormat="1" ht="42" customHeight="1" x14ac:dyDescent="0.3">
      <c r="A19" s="92" t="s">
        <v>25</v>
      </c>
      <c r="B19" s="30"/>
      <c r="C19" s="29">
        <f t="shared" ref="C19:F19" si="17">C20+C21</f>
        <v>0</v>
      </c>
      <c r="D19" s="29">
        <f t="shared" si="17"/>
        <v>0</v>
      </c>
      <c r="E19" s="29">
        <f t="shared" si="17"/>
        <v>0</v>
      </c>
      <c r="F19" s="29">
        <f t="shared" si="17"/>
        <v>0</v>
      </c>
      <c r="G19" s="29">
        <f>G20+G21</f>
        <v>6533500</v>
      </c>
      <c r="H19" s="29">
        <f t="shared" ref="H19:N19" si="18">H20+H21</f>
        <v>4203200</v>
      </c>
      <c r="I19" s="29">
        <f t="shared" si="18"/>
        <v>0</v>
      </c>
      <c r="J19" s="29">
        <f t="shared" si="18"/>
        <v>2330300</v>
      </c>
      <c r="K19" s="29">
        <f t="shared" si="18"/>
        <v>0</v>
      </c>
      <c r="L19" s="29">
        <f t="shared" si="18"/>
        <v>0</v>
      </c>
      <c r="M19" s="29">
        <f t="shared" si="18"/>
        <v>0</v>
      </c>
      <c r="N19" s="29">
        <f t="shared" si="18"/>
        <v>0</v>
      </c>
      <c r="O19" s="58">
        <f t="shared" si="1"/>
        <v>0</v>
      </c>
      <c r="P19" s="58">
        <f t="shared" si="1"/>
        <v>0</v>
      </c>
      <c r="Q19" s="58"/>
      <c r="R19" s="58">
        <f t="shared" si="3"/>
        <v>0</v>
      </c>
      <c r="S19" s="21"/>
      <c r="T19" s="21"/>
      <c r="U19" s="21"/>
      <c r="V19" s="21"/>
      <c r="W19" s="25"/>
    </row>
    <row r="20" spans="1:24" s="1" customFormat="1" ht="81.75" customHeight="1" x14ac:dyDescent="0.3">
      <c r="A20" s="59" t="s">
        <v>98</v>
      </c>
      <c r="B20" s="19" t="s">
        <v>13</v>
      </c>
      <c r="C20" s="67">
        <f>SUM(D20:F20)</f>
        <v>0</v>
      </c>
      <c r="D20" s="67">
        <v>0</v>
      </c>
      <c r="E20" s="67">
        <v>0</v>
      </c>
      <c r="F20" s="67">
        <v>0</v>
      </c>
      <c r="G20" s="20">
        <f>SUM(H20:J20)</f>
        <v>5539900</v>
      </c>
      <c r="H20" s="20">
        <v>3648900</v>
      </c>
      <c r="I20" s="20">
        <v>0</v>
      </c>
      <c r="J20" s="20">
        <v>1891000</v>
      </c>
      <c r="K20" s="20">
        <f>L20+N20</f>
        <v>0</v>
      </c>
      <c r="L20" s="20">
        <v>0</v>
      </c>
      <c r="M20" s="20">
        <v>0</v>
      </c>
      <c r="N20" s="20">
        <v>0</v>
      </c>
      <c r="O20" s="58">
        <f t="shared" si="1"/>
        <v>0</v>
      </c>
      <c r="P20" s="58">
        <f t="shared" si="1"/>
        <v>0</v>
      </c>
      <c r="Q20" s="58"/>
      <c r="R20" s="58">
        <f t="shared" si="3"/>
        <v>0</v>
      </c>
      <c r="S20" s="21"/>
      <c r="T20" s="21"/>
      <c r="U20" s="21"/>
      <c r="V20" s="21"/>
      <c r="W20" s="27"/>
    </row>
    <row r="21" spans="1:24" s="1" customFormat="1" ht="39" customHeight="1" x14ac:dyDescent="0.3">
      <c r="A21" s="57" t="s">
        <v>99</v>
      </c>
      <c r="B21" s="19" t="s">
        <v>13</v>
      </c>
      <c r="C21" s="67">
        <f>SUM(D21:F21)</f>
        <v>0</v>
      </c>
      <c r="D21" s="67">
        <v>0</v>
      </c>
      <c r="E21" s="67">
        <v>0</v>
      </c>
      <c r="F21" s="67">
        <v>0</v>
      </c>
      <c r="G21" s="20">
        <f>SUM(H21:J21)</f>
        <v>993600</v>
      </c>
      <c r="H21" s="20">
        <v>554300</v>
      </c>
      <c r="I21" s="20">
        <v>0</v>
      </c>
      <c r="J21" s="20">
        <v>439300</v>
      </c>
      <c r="K21" s="20">
        <f>L21+N21</f>
        <v>0</v>
      </c>
      <c r="L21" s="20">
        <v>0</v>
      </c>
      <c r="M21" s="20">
        <v>0</v>
      </c>
      <c r="N21" s="20">
        <v>0</v>
      </c>
      <c r="O21" s="58">
        <f t="shared" si="1"/>
        <v>0</v>
      </c>
      <c r="P21" s="58">
        <f t="shared" si="1"/>
        <v>0</v>
      </c>
      <c r="Q21" s="58"/>
      <c r="R21" s="58">
        <f t="shared" si="3"/>
        <v>0</v>
      </c>
      <c r="S21" s="21"/>
      <c r="T21" s="21"/>
      <c r="U21" s="21"/>
      <c r="V21" s="21"/>
      <c r="W21" s="56"/>
      <c r="X21" s="66"/>
    </row>
    <row r="22" spans="1:24" s="1" customFormat="1" ht="96.75" customHeight="1" x14ac:dyDescent="0.3">
      <c r="A22" s="90" t="s">
        <v>63</v>
      </c>
      <c r="B22" s="30"/>
      <c r="C22" s="33">
        <f t="shared" ref="C22:F22" si="19">SUM(C23:C24)</f>
        <v>8259185</v>
      </c>
      <c r="D22" s="33">
        <f t="shared" si="19"/>
        <v>0</v>
      </c>
      <c r="E22" s="33">
        <f t="shared" si="19"/>
        <v>0</v>
      </c>
      <c r="F22" s="33">
        <f t="shared" si="19"/>
        <v>8259185</v>
      </c>
      <c r="G22" s="33">
        <f t="shared" ref="G22:J22" si="20">SUM(G23:G24)</f>
        <v>47473100</v>
      </c>
      <c r="H22" s="33">
        <f t="shared" si="20"/>
        <v>0</v>
      </c>
      <c r="I22" s="33">
        <f t="shared" si="20"/>
        <v>0</v>
      </c>
      <c r="J22" s="33">
        <f t="shared" si="20"/>
        <v>47473100</v>
      </c>
      <c r="K22" s="33">
        <f>SUM(K23:K24)</f>
        <v>7109649.7199999997</v>
      </c>
      <c r="L22" s="33">
        <f t="shared" ref="L22:N22" si="21">SUM(L23:L24)</f>
        <v>0</v>
      </c>
      <c r="M22" s="33">
        <f t="shared" si="21"/>
        <v>0</v>
      </c>
      <c r="N22" s="33">
        <f t="shared" si="21"/>
        <v>7109649.7199999997</v>
      </c>
      <c r="O22" s="58">
        <f t="shared" si="1"/>
        <v>14.976164859678429</v>
      </c>
      <c r="P22" s="58"/>
      <c r="Q22" s="58"/>
      <c r="R22" s="58">
        <f t="shared" si="3"/>
        <v>14.976164859678429</v>
      </c>
      <c r="S22" s="21">
        <f t="shared" si="8"/>
        <v>86.081734699004798</v>
      </c>
      <c r="T22" s="21"/>
      <c r="U22" s="21"/>
      <c r="V22" s="21">
        <f t="shared" si="5"/>
        <v>86.081734699004798</v>
      </c>
      <c r="W22" s="27"/>
    </row>
    <row r="23" spans="1:24" s="1" customFormat="1" ht="53.25" customHeight="1" x14ac:dyDescent="0.3">
      <c r="A23" s="119" t="s">
        <v>64</v>
      </c>
      <c r="B23" s="19" t="s">
        <v>13</v>
      </c>
      <c r="C23" s="67">
        <f>SUM(D23:F23)</f>
        <v>4000800</v>
      </c>
      <c r="D23" s="67">
        <v>0</v>
      </c>
      <c r="E23" s="67">
        <v>0</v>
      </c>
      <c r="F23" s="67">
        <v>4000800</v>
      </c>
      <c r="G23" s="20">
        <f>SUM(H23:J23)</f>
        <v>24236200</v>
      </c>
      <c r="H23" s="20">
        <v>0</v>
      </c>
      <c r="I23" s="20">
        <v>0</v>
      </c>
      <c r="J23" s="20">
        <v>24236200</v>
      </c>
      <c r="K23" s="20">
        <f>SUM(L23:N23)</f>
        <v>3304310.26</v>
      </c>
      <c r="L23" s="20">
        <v>0</v>
      </c>
      <c r="M23" s="20">
        <v>0</v>
      </c>
      <c r="N23" s="20">
        <v>3304310.26</v>
      </c>
      <c r="O23" s="58">
        <f t="shared" si="1"/>
        <v>13.633780295590892</v>
      </c>
      <c r="P23" s="58"/>
      <c r="Q23" s="58"/>
      <c r="R23" s="58">
        <f t="shared" si="3"/>
        <v>13.633780295590892</v>
      </c>
      <c r="S23" s="21">
        <f t="shared" si="8"/>
        <v>82.591238252349513</v>
      </c>
      <c r="T23" s="21"/>
      <c r="U23" s="21"/>
      <c r="V23" s="21">
        <f t="shared" si="5"/>
        <v>82.591238252349513</v>
      </c>
      <c r="W23" s="27"/>
    </row>
    <row r="24" spans="1:24" s="1" customFormat="1" ht="46.5" customHeight="1" x14ac:dyDescent="0.3">
      <c r="A24" s="120"/>
      <c r="B24" s="19" t="s">
        <v>71</v>
      </c>
      <c r="C24" s="67">
        <f>SUM(D24:F24)</f>
        <v>4258385</v>
      </c>
      <c r="D24" s="67">
        <v>0</v>
      </c>
      <c r="E24" s="67">
        <v>0</v>
      </c>
      <c r="F24" s="67">
        <v>4258385</v>
      </c>
      <c r="G24" s="20">
        <f>SUM(H24:J24)</f>
        <v>23236900</v>
      </c>
      <c r="H24" s="20">
        <v>0</v>
      </c>
      <c r="I24" s="20">
        <v>0</v>
      </c>
      <c r="J24" s="20">
        <v>23236900</v>
      </c>
      <c r="K24" s="20">
        <f>SUM(L24:N24)</f>
        <v>3805339.46</v>
      </c>
      <c r="L24" s="20">
        <v>0</v>
      </c>
      <c r="M24" s="20">
        <v>0</v>
      </c>
      <c r="N24" s="20">
        <v>3805339.46</v>
      </c>
      <c r="O24" s="58">
        <f t="shared" si="1"/>
        <v>16.376278505308367</v>
      </c>
      <c r="P24" s="58"/>
      <c r="Q24" s="58"/>
      <c r="R24" s="58">
        <f t="shared" si="3"/>
        <v>16.376278505308367</v>
      </c>
      <c r="S24" s="21">
        <f t="shared" si="8"/>
        <v>89.361094875169812</v>
      </c>
      <c r="T24" s="21"/>
      <c r="U24" s="21"/>
      <c r="V24" s="21">
        <f t="shared" si="5"/>
        <v>89.361094875169812</v>
      </c>
      <c r="W24" s="63"/>
    </row>
  </sheetData>
  <mergeCells count="10">
    <mergeCell ref="A4:B4"/>
    <mergeCell ref="A23:A24"/>
    <mergeCell ref="W2:W3"/>
    <mergeCell ref="A1:V1"/>
    <mergeCell ref="B2:B3"/>
    <mergeCell ref="C2:F2"/>
    <mergeCell ref="G2:J2"/>
    <mergeCell ref="K2:N2"/>
    <mergeCell ref="O2:R2"/>
    <mergeCell ref="S2:V2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73"/>
    <col min="2" max="2" width="42" style="73" customWidth="1"/>
    <col min="3" max="3" width="12.28515625" style="73" bestFit="1" customWidth="1"/>
    <col min="4" max="4" width="9.28515625" style="73" bestFit="1" customWidth="1"/>
    <col min="5" max="6" width="12.28515625" style="73" bestFit="1" customWidth="1"/>
    <col min="7" max="7" width="9.28515625" style="73" bestFit="1" customWidth="1"/>
    <col min="8" max="9" width="12.28515625" style="73" bestFit="1" customWidth="1"/>
    <col min="10" max="10" width="9.28515625" style="73" bestFit="1" customWidth="1"/>
    <col min="11" max="11" width="12.28515625" style="73" bestFit="1" customWidth="1"/>
    <col min="12" max="17" width="9.28515625" style="73" bestFit="1" customWidth="1"/>
    <col min="18" max="18" width="37.140625" style="73" customWidth="1"/>
    <col min="19" max="16384" width="9.140625" style="73"/>
  </cols>
  <sheetData>
    <row r="2" spans="1:18" ht="38.25" x14ac:dyDescent="0.2">
      <c r="A2" s="69" t="s">
        <v>33</v>
      </c>
      <c r="B2" s="70" t="s">
        <v>100</v>
      </c>
      <c r="C2" s="71">
        <f>E2+D2</f>
        <v>45172617</v>
      </c>
      <c r="D2" s="71">
        <f>SUM(D3:D12)</f>
        <v>0</v>
      </c>
      <c r="E2" s="71">
        <f>SUM(E3:E14)</f>
        <v>45172617</v>
      </c>
      <c r="F2" s="71">
        <f>H2+G2</f>
        <v>42399251</v>
      </c>
      <c r="G2" s="71">
        <f>SUM(G3:G12)</f>
        <v>0</v>
      </c>
      <c r="H2" s="71">
        <f>SUM(H3:H14)</f>
        <v>42399251</v>
      </c>
      <c r="I2" s="71">
        <f>K2+J2</f>
        <v>22681235.099999998</v>
      </c>
      <c r="J2" s="71">
        <f>SUM(J3:J12)</f>
        <v>0</v>
      </c>
      <c r="K2" s="71">
        <f>SUM(K3:K14)</f>
        <v>22681235.099999998</v>
      </c>
      <c r="L2" s="71">
        <f>I2/F2*100</f>
        <v>53.494423993480446</v>
      </c>
      <c r="M2" s="71">
        <v>0</v>
      </c>
      <c r="N2" s="71">
        <f t="shared" ref="N2" si="0">K2/H2*100</f>
        <v>53.494423993480446</v>
      </c>
      <c r="O2" s="71">
        <f t="shared" ref="O2:O11" si="1">I2/C2*100</f>
        <v>50.210141909644058</v>
      </c>
      <c r="P2" s="71">
        <v>0</v>
      </c>
      <c r="Q2" s="71">
        <f t="shared" ref="Q2:Q11" si="2">K2/E2*100</f>
        <v>50.210141909644058</v>
      </c>
      <c r="R2" s="72"/>
    </row>
    <row r="3" spans="1:18" ht="119.25" customHeight="1" x14ac:dyDescent="0.2">
      <c r="A3" s="74" t="s">
        <v>34</v>
      </c>
      <c r="B3" s="75" t="s">
        <v>101</v>
      </c>
      <c r="C3" s="76">
        <f>D3+E3</f>
        <v>4890000</v>
      </c>
      <c r="D3" s="77">
        <v>0</v>
      </c>
      <c r="E3" s="77">
        <v>4890000</v>
      </c>
      <c r="F3" s="76">
        <f t="shared" ref="F3:F11" si="3">G3+H3</f>
        <v>4890000</v>
      </c>
      <c r="G3" s="77">
        <v>0</v>
      </c>
      <c r="H3" s="77">
        <v>4890000</v>
      </c>
      <c r="I3" s="76">
        <f>J3+K3</f>
        <v>0</v>
      </c>
      <c r="J3" s="77">
        <v>0</v>
      </c>
      <c r="K3" s="77">
        <v>0</v>
      </c>
      <c r="L3" s="76">
        <v>0</v>
      </c>
      <c r="M3" s="76">
        <v>0</v>
      </c>
      <c r="N3" s="76">
        <v>0</v>
      </c>
      <c r="O3" s="76">
        <f t="shared" si="1"/>
        <v>0</v>
      </c>
      <c r="P3" s="76">
        <v>0</v>
      </c>
      <c r="Q3" s="76">
        <f t="shared" si="2"/>
        <v>0</v>
      </c>
      <c r="R3" s="75" t="s">
        <v>102</v>
      </c>
    </row>
    <row r="4" spans="1:18" ht="77.25" customHeight="1" x14ac:dyDescent="0.2">
      <c r="A4" s="74" t="s">
        <v>35</v>
      </c>
      <c r="B4" s="75" t="s">
        <v>103</v>
      </c>
      <c r="C4" s="76">
        <f t="shared" ref="C4:C11" si="4">D4+E4</f>
        <v>2100000</v>
      </c>
      <c r="D4" s="77">
        <v>0</v>
      </c>
      <c r="E4" s="76">
        <v>2100000</v>
      </c>
      <c r="F4" s="76">
        <f t="shared" si="3"/>
        <v>2100000</v>
      </c>
      <c r="G4" s="77">
        <v>0</v>
      </c>
      <c r="H4" s="76">
        <v>2100000</v>
      </c>
      <c r="I4" s="76">
        <f t="shared" ref="I4:I11" si="5">J4+K4</f>
        <v>0</v>
      </c>
      <c r="J4" s="77">
        <v>0</v>
      </c>
      <c r="K4" s="77">
        <v>0</v>
      </c>
      <c r="L4" s="76">
        <f t="shared" ref="L4:L8" si="6">I4/F4*100</f>
        <v>0</v>
      </c>
      <c r="M4" s="76">
        <v>0</v>
      </c>
      <c r="N4" s="76">
        <f t="shared" ref="N4:N8" si="7">K4/H4*100</f>
        <v>0</v>
      </c>
      <c r="O4" s="76">
        <f t="shared" si="1"/>
        <v>0</v>
      </c>
      <c r="P4" s="76">
        <v>0</v>
      </c>
      <c r="Q4" s="76">
        <f t="shared" si="2"/>
        <v>0</v>
      </c>
      <c r="R4" s="75" t="s">
        <v>104</v>
      </c>
    </row>
    <row r="5" spans="1:18" ht="102.75" customHeight="1" x14ac:dyDescent="0.2">
      <c r="A5" s="74" t="s">
        <v>105</v>
      </c>
      <c r="B5" s="75" t="s">
        <v>106</v>
      </c>
      <c r="C5" s="76">
        <f>D5+E5</f>
        <v>2773366</v>
      </c>
      <c r="D5" s="77">
        <v>0</v>
      </c>
      <c r="E5" s="76">
        <v>2773366</v>
      </c>
      <c r="F5" s="76">
        <f t="shared" si="3"/>
        <v>0</v>
      </c>
      <c r="G5" s="77">
        <v>0</v>
      </c>
      <c r="H5" s="77">
        <v>0</v>
      </c>
      <c r="I5" s="76">
        <f t="shared" si="5"/>
        <v>0</v>
      </c>
      <c r="J5" s="77">
        <v>0</v>
      </c>
      <c r="K5" s="77">
        <v>0</v>
      </c>
      <c r="L5" s="76">
        <v>0</v>
      </c>
      <c r="M5" s="76">
        <v>0</v>
      </c>
      <c r="N5" s="76">
        <v>0</v>
      </c>
      <c r="O5" s="76">
        <f t="shared" si="1"/>
        <v>0</v>
      </c>
      <c r="P5" s="76">
        <v>0</v>
      </c>
      <c r="Q5" s="76">
        <f t="shared" si="2"/>
        <v>0</v>
      </c>
      <c r="R5" s="75" t="s">
        <v>107</v>
      </c>
    </row>
    <row r="6" spans="1:18" ht="38.25" x14ac:dyDescent="0.2">
      <c r="A6" s="74" t="s">
        <v>108</v>
      </c>
      <c r="B6" s="75" t="s">
        <v>109</v>
      </c>
      <c r="C6" s="76">
        <f t="shared" si="4"/>
        <v>35072</v>
      </c>
      <c r="D6" s="77">
        <v>0</v>
      </c>
      <c r="E6" s="76">
        <v>35072</v>
      </c>
      <c r="F6" s="76">
        <f t="shared" si="3"/>
        <v>35072</v>
      </c>
      <c r="G6" s="77">
        <v>0</v>
      </c>
      <c r="H6" s="76">
        <v>35072</v>
      </c>
      <c r="I6" s="76">
        <f t="shared" si="5"/>
        <v>35071.96</v>
      </c>
      <c r="J6" s="77">
        <v>0</v>
      </c>
      <c r="K6" s="77">
        <v>35071.96</v>
      </c>
      <c r="L6" s="76">
        <f t="shared" si="6"/>
        <v>99.999885948905103</v>
      </c>
      <c r="M6" s="76">
        <v>0</v>
      </c>
      <c r="N6" s="76">
        <f t="shared" si="7"/>
        <v>99.999885948905103</v>
      </c>
      <c r="O6" s="76">
        <f t="shared" si="1"/>
        <v>99.999885948905103</v>
      </c>
      <c r="P6" s="76">
        <v>0</v>
      </c>
      <c r="Q6" s="76">
        <f t="shared" si="2"/>
        <v>99.999885948905103</v>
      </c>
      <c r="R6" s="75" t="s">
        <v>110</v>
      </c>
    </row>
    <row r="7" spans="1:18" ht="129" customHeight="1" x14ac:dyDescent="0.2">
      <c r="A7" s="74" t="s">
        <v>111</v>
      </c>
      <c r="B7" s="75" t="s">
        <v>112</v>
      </c>
      <c r="C7" s="76">
        <f t="shared" si="4"/>
        <v>3678933</v>
      </c>
      <c r="D7" s="77">
        <v>0</v>
      </c>
      <c r="E7" s="76">
        <v>3678933</v>
      </c>
      <c r="F7" s="76">
        <f t="shared" si="3"/>
        <v>3678933</v>
      </c>
      <c r="G7" s="77">
        <v>0</v>
      </c>
      <c r="H7" s="76">
        <v>3678933</v>
      </c>
      <c r="I7" s="76">
        <v>0</v>
      </c>
      <c r="J7" s="77">
        <v>0</v>
      </c>
      <c r="K7" s="77">
        <v>0</v>
      </c>
      <c r="L7" s="76">
        <f t="shared" si="6"/>
        <v>0</v>
      </c>
      <c r="M7" s="76">
        <v>0</v>
      </c>
      <c r="N7" s="76">
        <f t="shared" si="7"/>
        <v>0</v>
      </c>
      <c r="O7" s="76">
        <f t="shared" si="1"/>
        <v>0</v>
      </c>
      <c r="P7" s="76">
        <v>0</v>
      </c>
      <c r="Q7" s="76">
        <f t="shared" si="2"/>
        <v>0</v>
      </c>
      <c r="R7" s="75" t="s">
        <v>113</v>
      </c>
    </row>
    <row r="8" spans="1:18" ht="38.25" x14ac:dyDescent="0.2">
      <c r="A8" s="74" t="s">
        <v>114</v>
      </c>
      <c r="B8" s="75" t="s">
        <v>115</v>
      </c>
      <c r="C8" s="76">
        <f t="shared" si="4"/>
        <v>42432</v>
      </c>
      <c r="D8" s="77">
        <v>0</v>
      </c>
      <c r="E8" s="76">
        <v>42432</v>
      </c>
      <c r="F8" s="76">
        <f t="shared" si="3"/>
        <v>42432</v>
      </c>
      <c r="G8" s="77">
        <v>0</v>
      </c>
      <c r="H8" s="76">
        <v>42432</v>
      </c>
      <c r="I8" s="76">
        <f t="shared" ref="I8" si="8">J8+K8</f>
        <v>42431.62</v>
      </c>
      <c r="J8" s="77">
        <v>0</v>
      </c>
      <c r="K8" s="77">
        <v>42431.62</v>
      </c>
      <c r="L8" s="76">
        <f t="shared" si="6"/>
        <v>99.9991044494721</v>
      </c>
      <c r="M8" s="76">
        <v>0</v>
      </c>
      <c r="N8" s="76">
        <f t="shared" si="7"/>
        <v>99.9991044494721</v>
      </c>
      <c r="O8" s="76">
        <f t="shared" si="1"/>
        <v>99.9991044494721</v>
      </c>
      <c r="P8" s="76">
        <v>0</v>
      </c>
      <c r="Q8" s="76">
        <f t="shared" si="2"/>
        <v>99.9991044494721</v>
      </c>
      <c r="R8" s="75" t="s">
        <v>116</v>
      </c>
    </row>
    <row r="9" spans="1:18" ht="108.75" customHeight="1" x14ac:dyDescent="0.2">
      <c r="A9" s="74" t="s">
        <v>117</v>
      </c>
      <c r="B9" s="75" t="s">
        <v>118</v>
      </c>
      <c r="C9" s="76">
        <f>D9+E9</f>
        <v>480000</v>
      </c>
      <c r="D9" s="77">
        <v>0</v>
      </c>
      <c r="E9" s="76">
        <v>480000</v>
      </c>
      <c r="F9" s="76">
        <f t="shared" si="3"/>
        <v>480000</v>
      </c>
      <c r="G9" s="77">
        <v>0</v>
      </c>
      <c r="H9" s="76">
        <v>480000</v>
      </c>
      <c r="I9" s="76">
        <f t="shared" si="5"/>
        <v>0</v>
      </c>
      <c r="J9" s="77">
        <v>0</v>
      </c>
      <c r="K9" s="77">
        <v>0</v>
      </c>
      <c r="L9" s="76">
        <v>0</v>
      </c>
      <c r="M9" s="76">
        <v>0</v>
      </c>
      <c r="N9" s="76">
        <v>0</v>
      </c>
      <c r="O9" s="76">
        <f t="shared" si="1"/>
        <v>0</v>
      </c>
      <c r="P9" s="76">
        <v>0</v>
      </c>
      <c r="Q9" s="76">
        <f t="shared" si="2"/>
        <v>0</v>
      </c>
      <c r="R9" s="75" t="s">
        <v>119</v>
      </c>
    </row>
    <row r="10" spans="1:18" ht="120.75" customHeight="1" x14ac:dyDescent="0.2">
      <c r="A10" s="74" t="s">
        <v>120</v>
      </c>
      <c r="B10" s="75" t="s">
        <v>121</v>
      </c>
      <c r="C10" s="76">
        <f>D10+E10</f>
        <v>535000</v>
      </c>
      <c r="D10" s="78">
        <v>0</v>
      </c>
      <c r="E10" s="77">
        <v>535000</v>
      </c>
      <c r="F10" s="76">
        <f t="shared" si="3"/>
        <v>535000</v>
      </c>
      <c r="G10" s="77">
        <v>0</v>
      </c>
      <c r="H10" s="77">
        <v>535000</v>
      </c>
      <c r="I10" s="76">
        <f t="shared" si="5"/>
        <v>0</v>
      </c>
      <c r="J10" s="77">
        <v>0</v>
      </c>
      <c r="K10" s="77">
        <v>0</v>
      </c>
      <c r="L10" s="76">
        <v>0</v>
      </c>
      <c r="M10" s="76">
        <v>0</v>
      </c>
      <c r="N10" s="76">
        <v>0</v>
      </c>
      <c r="O10" s="76">
        <f t="shared" si="1"/>
        <v>0</v>
      </c>
      <c r="P10" s="76">
        <v>0</v>
      </c>
      <c r="Q10" s="76">
        <f t="shared" si="2"/>
        <v>0</v>
      </c>
      <c r="R10" s="75" t="s">
        <v>122</v>
      </c>
    </row>
    <row r="11" spans="1:18" ht="94.5" customHeight="1" x14ac:dyDescent="0.2">
      <c r="A11" s="74" t="s">
        <v>123</v>
      </c>
      <c r="B11" s="75" t="s">
        <v>124</v>
      </c>
      <c r="C11" s="76">
        <f t="shared" si="4"/>
        <v>30637814</v>
      </c>
      <c r="D11" s="78">
        <v>0</v>
      </c>
      <c r="E11" s="77">
        <v>30637814</v>
      </c>
      <c r="F11" s="76">
        <f t="shared" si="3"/>
        <v>30637814</v>
      </c>
      <c r="G11" s="77">
        <v>0</v>
      </c>
      <c r="H11" s="77">
        <v>30637814</v>
      </c>
      <c r="I11" s="76">
        <f t="shared" si="5"/>
        <v>22603731.52</v>
      </c>
      <c r="J11" s="77">
        <v>0</v>
      </c>
      <c r="K11" s="77">
        <v>22603731.52</v>
      </c>
      <c r="L11" s="76">
        <f t="shared" ref="L11" si="9">I11/F11*100</f>
        <v>73.77723332350017</v>
      </c>
      <c r="M11" s="76">
        <v>0</v>
      </c>
      <c r="N11" s="76">
        <f t="shared" ref="N11" si="10">K11/H11*100</f>
        <v>73.77723332350017</v>
      </c>
      <c r="O11" s="76">
        <f t="shared" si="1"/>
        <v>73.77723332350017</v>
      </c>
      <c r="P11" s="76">
        <v>0</v>
      </c>
      <c r="Q11" s="76">
        <f t="shared" si="2"/>
        <v>73.77723332350017</v>
      </c>
      <c r="R11" s="79" t="s">
        <v>125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22" t="s">
        <v>49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ht="32.25" customHeight="1" x14ac:dyDescent="0.25">
      <c r="A2" s="124" t="s">
        <v>0</v>
      </c>
      <c r="B2" s="6" t="s">
        <v>1</v>
      </c>
      <c r="C2" s="125" t="s">
        <v>18</v>
      </c>
      <c r="D2" s="126" t="s">
        <v>46</v>
      </c>
      <c r="E2" s="126"/>
      <c r="F2" s="126"/>
      <c r="G2" s="127" t="s">
        <v>54</v>
      </c>
      <c r="H2" s="127"/>
      <c r="I2" s="127"/>
      <c r="J2" s="128" t="s">
        <v>52</v>
      </c>
      <c r="K2" s="129"/>
      <c r="L2" s="130"/>
      <c r="M2" s="131" t="s">
        <v>47</v>
      </c>
      <c r="N2" s="131" t="s">
        <v>48</v>
      </c>
    </row>
    <row r="3" spans="1:14" ht="25.5" x14ac:dyDescent="0.25">
      <c r="A3" s="124"/>
      <c r="B3" s="7" t="s">
        <v>2</v>
      </c>
      <c r="C3" s="125"/>
      <c r="D3" s="8" t="s">
        <v>26</v>
      </c>
      <c r="E3" s="8" t="s">
        <v>27</v>
      </c>
      <c r="F3" s="8" t="s">
        <v>28</v>
      </c>
      <c r="G3" s="8" t="s">
        <v>26</v>
      </c>
      <c r="H3" s="8" t="s">
        <v>27</v>
      </c>
      <c r="I3" s="8" t="s">
        <v>28</v>
      </c>
      <c r="J3" s="8" t="s">
        <v>26</v>
      </c>
      <c r="K3" s="8" t="s">
        <v>27</v>
      </c>
      <c r="L3" s="8" t="s">
        <v>28</v>
      </c>
      <c r="M3" s="132"/>
      <c r="N3" s="132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21" t="s">
        <v>50</v>
      </c>
      <c r="C5" s="121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21</v>
      </c>
      <c r="C6" s="15" t="s">
        <v>53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51</v>
      </c>
      <c r="C7" s="15" t="s">
        <v>53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40" t="s">
        <v>0</v>
      </c>
      <c r="B1" s="37" t="s">
        <v>1</v>
      </c>
      <c r="C1" s="141" t="s">
        <v>18</v>
      </c>
      <c r="D1" s="142" t="s">
        <v>78</v>
      </c>
      <c r="E1" s="142"/>
      <c r="F1" s="142"/>
      <c r="G1" s="142"/>
      <c r="H1" s="142" t="s">
        <v>79</v>
      </c>
      <c r="I1" s="142"/>
      <c r="J1" s="142"/>
      <c r="K1" s="142"/>
      <c r="L1" s="143" t="s">
        <v>89</v>
      </c>
      <c r="M1" s="144"/>
      <c r="N1" s="144"/>
      <c r="O1" s="145"/>
      <c r="P1" s="137" t="s">
        <v>80</v>
      </c>
      <c r="Q1" s="137"/>
      <c r="R1" s="137"/>
      <c r="S1" s="137"/>
      <c r="T1" s="137" t="s">
        <v>81</v>
      </c>
      <c r="U1" s="138"/>
      <c r="V1" s="138"/>
      <c r="W1" s="138"/>
    </row>
    <row r="2" spans="1:23" ht="22.5" x14ac:dyDescent="0.25">
      <c r="A2" s="140"/>
      <c r="B2" s="37" t="s">
        <v>2</v>
      </c>
      <c r="C2" s="141"/>
      <c r="D2" s="38" t="s">
        <v>26</v>
      </c>
      <c r="E2" s="38" t="s">
        <v>27</v>
      </c>
      <c r="F2" s="38" t="s">
        <v>55</v>
      </c>
      <c r="G2" s="38" t="s">
        <v>28</v>
      </c>
      <c r="H2" s="38" t="s">
        <v>26</v>
      </c>
      <c r="I2" s="38" t="s">
        <v>27</v>
      </c>
      <c r="J2" s="38" t="s">
        <v>55</v>
      </c>
      <c r="K2" s="38" t="s">
        <v>28</v>
      </c>
      <c r="L2" s="38" t="s">
        <v>26</v>
      </c>
      <c r="M2" s="38" t="s">
        <v>27</v>
      </c>
      <c r="N2" s="38" t="s">
        <v>55</v>
      </c>
      <c r="O2" s="38" t="s">
        <v>28</v>
      </c>
      <c r="P2" s="38" t="s">
        <v>26</v>
      </c>
      <c r="Q2" s="38" t="s">
        <v>27</v>
      </c>
      <c r="R2" s="38" t="s">
        <v>55</v>
      </c>
      <c r="S2" s="38" t="s">
        <v>28</v>
      </c>
      <c r="T2" s="38" t="s">
        <v>26</v>
      </c>
      <c r="U2" s="39" t="s">
        <v>27</v>
      </c>
      <c r="V2" s="38" t="s">
        <v>55</v>
      </c>
      <c r="W2" s="38" t="s">
        <v>28</v>
      </c>
    </row>
    <row r="3" spans="1:23" x14ac:dyDescent="0.25">
      <c r="A3" s="35" t="s">
        <v>4</v>
      </c>
      <c r="B3" s="35" t="s">
        <v>14</v>
      </c>
      <c r="C3" s="35" t="s">
        <v>30</v>
      </c>
      <c r="D3" s="35" t="s">
        <v>32</v>
      </c>
      <c r="E3" s="35" t="s">
        <v>16</v>
      </c>
      <c r="F3" s="35" t="s">
        <v>33</v>
      </c>
      <c r="G3" s="35" t="s">
        <v>33</v>
      </c>
      <c r="H3" s="35" t="s">
        <v>45</v>
      </c>
      <c r="I3" s="35" t="s">
        <v>36</v>
      </c>
      <c r="J3" s="35" t="s">
        <v>39</v>
      </c>
      <c r="K3" s="35" t="s">
        <v>40</v>
      </c>
      <c r="L3" s="35" t="s">
        <v>41</v>
      </c>
      <c r="M3" s="35" t="s">
        <v>42</v>
      </c>
      <c r="N3" s="35" t="s">
        <v>43</v>
      </c>
      <c r="O3" s="35" t="s">
        <v>44</v>
      </c>
      <c r="P3" s="35" t="s">
        <v>17</v>
      </c>
      <c r="Q3" s="35" t="s">
        <v>36</v>
      </c>
      <c r="R3" s="35" t="s">
        <v>77</v>
      </c>
      <c r="S3" s="35" t="s">
        <v>39</v>
      </c>
      <c r="T3" s="35" t="s">
        <v>40</v>
      </c>
      <c r="U3" s="35" t="s">
        <v>82</v>
      </c>
      <c r="V3" s="35" t="s">
        <v>67</v>
      </c>
      <c r="W3" s="35" t="s">
        <v>74</v>
      </c>
    </row>
    <row r="4" spans="1:23" x14ac:dyDescent="0.25">
      <c r="A4" s="139" t="s">
        <v>29</v>
      </c>
      <c r="B4" s="139"/>
      <c r="C4" s="139"/>
      <c r="D4" s="40">
        <f>D5+D7+D10+D12+D14</f>
        <v>184652.19499999998</v>
      </c>
      <c r="E4" s="40">
        <f t="shared" ref="E4:S4" si="0">E5+E7+E10+E12+E14</f>
        <v>157039.4</v>
      </c>
      <c r="F4" s="40">
        <f t="shared" si="0"/>
        <v>0</v>
      </c>
      <c r="G4" s="40">
        <f t="shared" si="0"/>
        <v>27612.795000000002</v>
      </c>
      <c r="H4" s="40">
        <f t="shared" si="0"/>
        <v>165482.53099999999</v>
      </c>
      <c r="I4" s="40">
        <f t="shared" si="0"/>
        <v>28216.291000000005</v>
      </c>
      <c r="J4" s="40">
        <f t="shared" si="0"/>
        <v>0</v>
      </c>
      <c r="K4" s="40">
        <f t="shared" si="0"/>
        <v>19077.455999999998</v>
      </c>
      <c r="L4" s="40">
        <f t="shared" si="0"/>
        <v>7375.1418100000001</v>
      </c>
      <c r="M4" s="40">
        <f t="shared" si="0"/>
        <v>0</v>
      </c>
      <c r="N4" s="40">
        <f t="shared" si="0"/>
        <v>0</v>
      </c>
      <c r="O4" s="40">
        <f t="shared" si="0"/>
        <v>7375.1418100000001</v>
      </c>
      <c r="P4" s="40">
        <f t="shared" si="0"/>
        <v>82223.705759999983</v>
      </c>
      <c r="Q4" s="40">
        <f t="shared" si="0"/>
        <v>66038.538280000008</v>
      </c>
      <c r="R4" s="40">
        <f t="shared" si="0"/>
        <v>0</v>
      </c>
      <c r="S4" s="40">
        <f t="shared" si="0"/>
        <v>16185.16748</v>
      </c>
      <c r="T4" s="40">
        <f>P4/D4*100</f>
        <v>44.528962008818787</v>
      </c>
      <c r="U4" s="40">
        <f t="shared" ref="U4:W16" si="1">Q4/E4*100</f>
        <v>42.052210005896619</v>
      </c>
      <c r="V4" s="40"/>
      <c r="W4" s="40">
        <f t="shared" si="1"/>
        <v>58.614738131362657</v>
      </c>
    </row>
    <row r="5" spans="1:23" s="50" customFormat="1" ht="34.5" customHeight="1" x14ac:dyDescent="0.25">
      <c r="A5" s="41">
        <v>1</v>
      </c>
      <c r="B5" s="121" t="s">
        <v>9</v>
      </c>
      <c r="C5" s="121"/>
      <c r="D5" s="40">
        <f>D6</f>
        <v>26153.7</v>
      </c>
      <c r="E5" s="40">
        <f t="shared" ref="E5:S5" si="2">E6</f>
        <v>24846</v>
      </c>
      <c r="F5" s="40">
        <f t="shared" si="2"/>
        <v>0</v>
      </c>
      <c r="G5" s="40">
        <f t="shared" si="2"/>
        <v>1307.7</v>
      </c>
      <c r="H5" s="40">
        <f t="shared" si="2"/>
        <v>0</v>
      </c>
      <c r="I5" s="40">
        <f t="shared" si="2"/>
        <v>0</v>
      </c>
      <c r="J5" s="40">
        <f t="shared" si="2"/>
        <v>0</v>
      </c>
      <c r="K5" s="40">
        <f t="shared" si="2"/>
        <v>0</v>
      </c>
      <c r="L5" s="40">
        <f t="shared" si="2"/>
        <v>0</v>
      </c>
      <c r="M5" s="40">
        <f t="shared" si="2"/>
        <v>0</v>
      </c>
      <c r="N5" s="40">
        <f t="shared" si="2"/>
        <v>0</v>
      </c>
      <c r="O5" s="40">
        <f t="shared" si="2"/>
        <v>0</v>
      </c>
      <c r="P5" s="40">
        <f t="shared" si="2"/>
        <v>0</v>
      </c>
      <c r="Q5" s="40">
        <f t="shared" si="2"/>
        <v>0</v>
      </c>
      <c r="R5" s="40">
        <f t="shared" si="2"/>
        <v>0</v>
      </c>
      <c r="S5" s="40">
        <f t="shared" si="2"/>
        <v>0</v>
      </c>
      <c r="T5" s="40">
        <f t="shared" ref="T5:U18" si="3">P5/D5*100</f>
        <v>0</v>
      </c>
      <c r="U5" s="40">
        <f t="shared" si="1"/>
        <v>0</v>
      </c>
      <c r="V5" s="40"/>
      <c r="W5" s="40">
        <f t="shared" si="1"/>
        <v>0</v>
      </c>
    </row>
    <row r="6" spans="1:23" s="50" customFormat="1" x14ac:dyDescent="0.25">
      <c r="A6" s="42" t="s">
        <v>6</v>
      </c>
      <c r="B6" s="43" t="s">
        <v>65</v>
      </c>
      <c r="C6" s="6" t="s">
        <v>72</v>
      </c>
      <c r="D6" s="44">
        <f t="shared" ref="D6" si="4">E6+G6</f>
        <v>26153.7</v>
      </c>
      <c r="E6" s="44">
        <v>24846</v>
      </c>
      <c r="F6" s="44">
        <v>0</v>
      </c>
      <c r="G6" s="44">
        <v>1307.7</v>
      </c>
      <c r="H6" s="44">
        <f>I6+J6+K6</f>
        <v>0</v>
      </c>
      <c r="I6" s="44">
        <v>0</v>
      </c>
      <c r="J6" s="44">
        <v>0</v>
      </c>
      <c r="K6" s="44">
        <v>0</v>
      </c>
      <c r="L6" s="44">
        <f t="shared" ref="L6" si="5">M6+O6</f>
        <v>0</v>
      </c>
      <c r="M6" s="44">
        <v>0</v>
      </c>
      <c r="N6" s="44">
        <v>0</v>
      </c>
      <c r="O6" s="44">
        <f>S6</f>
        <v>0</v>
      </c>
      <c r="P6" s="44">
        <f>Q6+R6+S6</f>
        <v>0</v>
      </c>
      <c r="Q6" s="44">
        <v>0</v>
      </c>
      <c r="R6" s="44">
        <v>0</v>
      </c>
      <c r="S6" s="44">
        <v>0</v>
      </c>
      <c r="T6" s="44">
        <f t="shared" si="3"/>
        <v>0</v>
      </c>
      <c r="U6" s="44">
        <f t="shared" si="1"/>
        <v>0</v>
      </c>
      <c r="V6" s="44"/>
      <c r="W6" s="44">
        <f t="shared" si="1"/>
        <v>0</v>
      </c>
    </row>
    <row r="7" spans="1:23" ht="37.5" customHeight="1" x14ac:dyDescent="0.25">
      <c r="A7" s="41" t="s">
        <v>14</v>
      </c>
      <c r="B7" s="121" t="s">
        <v>83</v>
      </c>
      <c r="C7" s="121"/>
      <c r="D7" s="40">
        <f>E7+F7+G7</f>
        <v>94522.269</v>
      </c>
      <c r="E7" s="40">
        <f>E8+E9</f>
        <v>89702.2</v>
      </c>
      <c r="F7" s="40">
        <f t="shared" ref="F7:G7" si="6">F8+F9</f>
        <v>0</v>
      </c>
      <c r="G7" s="40">
        <f t="shared" si="6"/>
        <v>4820.0689999999995</v>
      </c>
      <c r="H7" s="47">
        <f t="shared" ref="H7:H12" si="7">H8+H9+H10+H11</f>
        <v>80586.006999999998</v>
      </c>
      <c r="I7" s="46">
        <v>0</v>
      </c>
      <c r="J7" s="46">
        <v>0</v>
      </c>
      <c r="K7" s="46">
        <v>0</v>
      </c>
      <c r="L7" s="40">
        <f>M7+N7+O7</f>
        <v>1960.5039999999999</v>
      </c>
      <c r="M7" s="40">
        <f>M8+M9</f>
        <v>0</v>
      </c>
      <c r="N7" s="40">
        <f t="shared" ref="N7" si="8">N8+N9</f>
        <v>0</v>
      </c>
      <c r="O7" s="40">
        <f t="shared" ref="O7:O12" si="9">S7</f>
        <v>1960.5039999999999</v>
      </c>
      <c r="P7" s="40">
        <f t="shared" ref="P7:P18" si="10">Q7+S7</f>
        <v>39209.203999999998</v>
      </c>
      <c r="Q7" s="40">
        <f>Q8+Q9</f>
        <v>37248.699999999997</v>
      </c>
      <c r="R7" s="40">
        <f t="shared" ref="R7:S7" si="11">R8+R9</f>
        <v>0</v>
      </c>
      <c r="S7" s="40">
        <f t="shared" si="11"/>
        <v>1960.5039999999999</v>
      </c>
      <c r="T7" s="40">
        <f t="shared" si="3"/>
        <v>41.481446028342802</v>
      </c>
      <c r="U7" s="40">
        <f t="shared" si="1"/>
        <v>41.524845544479398</v>
      </c>
      <c r="V7" s="40">
        <v>0</v>
      </c>
      <c r="W7" s="40">
        <f t="shared" si="1"/>
        <v>40.673774587044299</v>
      </c>
    </row>
    <row r="8" spans="1:23" ht="25.5" x14ac:dyDescent="0.25">
      <c r="A8" s="42" t="s">
        <v>7</v>
      </c>
      <c r="B8" s="45" t="s">
        <v>84</v>
      </c>
      <c r="C8" s="6" t="s">
        <v>72</v>
      </c>
      <c r="D8" s="48">
        <f>SUM(E8:G8)</f>
        <v>55313.065000000002</v>
      </c>
      <c r="E8" s="48">
        <v>52453.5</v>
      </c>
      <c r="F8" s="48">
        <v>0</v>
      </c>
      <c r="G8" s="48">
        <f>2760.7+98.865</f>
        <v>2859.5649999999996</v>
      </c>
      <c r="H8" s="48">
        <v>11086.165000000001</v>
      </c>
      <c r="I8" s="48">
        <v>10437.94</v>
      </c>
      <c r="J8" s="48">
        <v>0</v>
      </c>
      <c r="K8" s="48">
        <f>549.36+98.865</f>
        <v>648.22500000000002</v>
      </c>
      <c r="L8" s="48">
        <f t="shared" ref="L8:L9" si="12">M8+O8</f>
        <v>0</v>
      </c>
      <c r="M8" s="48">
        <v>0</v>
      </c>
      <c r="N8" s="48">
        <v>0</v>
      </c>
      <c r="O8" s="44">
        <v>0</v>
      </c>
      <c r="P8" s="44">
        <f t="shared" si="10"/>
        <v>0</v>
      </c>
      <c r="Q8" s="48">
        <v>0</v>
      </c>
      <c r="R8" s="48">
        <v>0</v>
      </c>
      <c r="S8" s="48">
        <v>0</v>
      </c>
      <c r="T8" s="44">
        <f t="shared" si="3"/>
        <v>0</v>
      </c>
      <c r="U8" s="44">
        <f t="shared" si="1"/>
        <v>0</v>
      </c>
      <c r="V8" s="44">
        <v>0</v>
      </c>
      <c r="W8" s="44">
        <f t="shared" si="1"/>
        <v>0</v>
      </c>
    </row>
    <row r="9" spans="1:23" s="53" customFormat="1" ht="38.25" x14ac:dyDescent="0.25">
      <c r="A9" s="42" t="s">
        <v>8</v>
      </c>
      <c r="B9" s="45" t="s">
        <v>85</v>
      </c>
      <c r="C9" s="6" t="s">
        <v>72</v>
      </c>
      <c r="D9" s="48">
        <f>SUM(E9:G9)</f>
        <v>39209.203999999998</v>
      </c>
      <c r="E9" s="48">
        <v>37248.699999999997</v>
      </c>
      <c r="F9" s="48">
        <v>0</v>
      </c>
      <c r="G9" s="48">
        <v>1960.5039999999999</v>
      </c>
      <c r="H9" s="48">
        <v>48966.2</v>
      </c>
      <c r="I9" s="48">
        <v>37248.699999999997</v>
      </c>
      <c r="J9" s="48">
        <v>0</v>
      </c>
      <c r="K9" s="48">
        <v>1960.5039999999999</v>
      </c>
      <c r="L9" s="51">
        <f t="shared" si="12"/>
        <v>0</v>
      </c>
      <c r="M9" s="51">
        <v>0</v>
      </c>
      <c r="N9" s="51">
        <v>0</v>
      </c>
      <c r="O9" s="52">
        <v>0</v>
      </c>
      <c r="P9" s="48">
        <f t="shared" si="10"/>
        <v>39209.203999999998</v>
      </c>
      <c r="Q9" s="48">
        <v>37248.699999999997</v>
      </c>
      <c r="R9" s="48">
        <v>0</v>
      </c>
      <c r="S9" s="48">
        <v>1960.5039999999999</v>
      </c>
      <c r="T9" s="48">
        <f t="shared" si="3"/>
        <v>100</v>
      </c>
      <c r="U9" s="48">
        <f t="shared" si="1"/>
        <v>100</v>
      </c>
      <c r="V9" s="48">
        <v>0</v>
      </c>
      <c r="W9" s="48">
        <f t="shared" si="1"/>
        <v>100</v>
      </c>
    </row>
    <row r="10" spans="1:23" s="53" customFormat="1" ht="33" customHeight="1" x14ac:dyDescent="0.25">
      <c r="A10" s="55" t="s">
        <v>30</v>
      </c>
      <c r="B10" s="34" t="s">
        <v>10</v>
      </c>
      <c r="C10" s="34"/>
      <c r="D10" s="47">
        <f>D11</f>
        <v>10266.821</v>
      </c>
      <c r="E10" s="47">
        <f t="shared" ref="E10:W10" si="13">E11</f>
        <v>0</v>
      </c>
      <c r="F10" s="47">
        <f t="shared" si="13"/>
        <v>0</v>
      </c>
      <c r="G10" s="47">
        <f t="shared" si="13"/>
        <v>10266.821</v>
      </c>
      <c r="H10" s="47">
        <f t="shared" si="13"/>
        <v>10266.821</v>
      </c>
      <c r="I10" s="47">
        <f t="shared" si="13"/>
        <v>0</v>
      </c>
      <c r="J10" s="47">
        <f t="shared" si="13"/>
        <v>0</v>
      </c>
      <c r="K10" s="47">
        <f t="shared" si="13"/>
        <v>10266.821</v>
      </c>
      <c r="L10" s="47">
        <f t="shared" si="13"/>
        <v>4923.6239999999998</v>
      </c>
      <c r="M10" s="47">
        <f t="shared" si="13"/>
        <v>0</v>
      </c>
      <c r="N10" s="47">
        <f t="shared" si="13"/>
        <v>0</v>
      </c>
      <c r="O10" s="47">
        <f t="shared" si="13"/>
        <v>4923.6239999999998</v>
      </c>
      <c r="P10" s="47">
        <f t="shared" si="13"/>
        <v>4923.6239999999998</v>
      </c>
      <c r="Q10" s="47">
        <f t="shared" si="13"/>
        <v>0</v>
      </c>
      <c r="R10" s="47">
        <f t="shared" si="13"/>
        <v>0</v>
      </c>
      <c r="S10" s="47">
        <f t="shared" si="13"/>
        <v>4923.6239999999998</v>
      </c>
      <c r="T10" s="47">
        <f t="shared" si="13"/>
        <v>47.956655716506596</v>
      </c>
      <c r="U10" s="47"/>
      <c r="V10" s="47"/>
      <c r="W10" s="47">
        <f t="shared" si="13"/>
        <v>47.956655716506596</v>
      </c>
    </row>
    <row r="11" spans="1:23" s="53" customFormat="1" ht="25.5" x14ac:dyDescent="0.25">
      <c r="A11" s="36" t="s">
        <v>86</v>
      </c>
      <c r="B11" s="45" t="s">
        <v>87</v>
      </c>
      <c r="C11" s="45"/>
      <c r="D11" s="48">
        <f t="shared" ref="D11" si="14">E11+G11</f>
        <v>10266.821</v>
      </c>
      <c r="E11" s="48">
        <v>0</v>
      </c>
      <c r="F11" s="48">
        <v>0</v>
      </c>
      <c r="G11" s="48">
        <v>10266.821</v>
      </c>
      <c r="H11" s="48">
        <f>J11+K11</f>
        <v>10266.821</v>
      </c>
      <c r="I11" s="48">
        <v>0</v>
      </c>
      <c r="J11" s="48">
        <v>0</v>
      </c>
      <c r="K11" s="48">
        <v>10266.821</v>
      </c>
      <c r="L11" s="48">
        <f t="shared" ref="L11" si="15">M11+O11</f>
        <v>4923.6239999999998</v>
      </c>
      <c r="M11" s="48">
        <v>0</v>
      </c>
      <c r="N11" s="48">
        <v>0</v>
      </c>
      <c r="O11" s="48">
        <f t="shared" si="9"/>
        <v>4923.6239999999998</v>
      </c>
      <c r="P11" s="48">
        <f t="shared" si="10"/>
        <v>4923.6239999999998</v>
      </c>
      <c r="Q11" s="48">
        <v>0</v>
      </c>
      <c r="R11" s="48">
        <v>0</v>
      </c>
      <c r="S11" s="48">
        <v>4923.6239999999998</v>
      </c>
      <c r="T11" s="48">
        <f t="shared" si="3"/>
        <v>47.956655716506596</v>
      </c>
      <c r="U11" s="48"/>
      <c r="V11" s="48"/>
      <c r="W11" s="48">
        <f t="shared" si="1"/>
        <v>47.956655716506596</v>
      </c>
    </row>
    <row r="12" spans="1:23" s="54" customFormat="1" ht="27.75" customHeight="1" x14ac:dyDescent="0.25">
      <c r="A12" s="41" t="s">
        <v>30</v>
      </c>
      <c r="B12" s="121" t="s">
        <v>11</v>
      </c>
      <c r="C12" s="121"/>
      <c r="D12" s="40">
        <f>E12+F12+G12</f>
        <v>3100.0950000000003</v>
      </c>
      <c r="E12" s="40">
        <f>E13</f>
        <v>2574</v>
      </c>
      <c r="F12" s="40">
        <f>F13</f>
        <v>0</v>
      </c>
      <c r="G12" s="40">
        <f>G13</f>
        <v>526.09500000000003</v>
      </c>
      <c r="H12" s="47">
        <f t="shared" si="7"/>
        <v>48093.157000000007</v>
      </c>
      <c r="I12" s="40"/>
      <c r="J12" s="40"/>
      <c r="K12" s="40"/>
      <c r="L12" s="40">
        <f>M12+N12+O12</f>
        <v>491.01380999999998</v>
      </c>
      <c r="M12" s="40">
        <f>M13</f>
        <v>0</v>
      </c>
      <c r="N12" s="40">
        <f t="shared" ref="N12" si="16">N13</f>
        <v>0</v>
      </c>
      <c r="O12" s="44">
        <f t="shared" si="9"/>
        <v>491.01380999999998</v>
      </c>
      <c r="P12" s="40">
        <f t="shared" si="10"/>
        <v>2807.3417100000001</v>
      </c>
      <c r="Q12" s="40">
        <f>Q13</f>
        <v>2316.3279000000002</v>
      </c>
      <c r="R12" s="40">
        <f t="shared" ref="R12:S12" si="17">R13</f>
        <v>0</v>
      </c>
      <c r="S12" s="40">
        <f t="shared" si="17"/>
        <v>491.01380999999998</v>
      </c>
      <c r="T12" s="40">
        <f t="shared" si="3"/>
        <v>90.556634877318274</v>
      </c>
      <c r="U12" s="40">
        <f t="shared" si="1"/>
        <v>89.98942890442892</v>
      </c>
      <c r="V12" s="40"/>
      <c r="W12" s="40">
        <f t="shared" si="1"/>
        <v>93.331776580275417</v>
      </c>
    </row>
    <row r="13" spans="1:23" s="54" customFormat="1" x14ac:dyDescent="0.25">
      <c r="A13" s="42" t="s">
        <v>31</v>
      </c>
      <c r="B13" s="49" t="s">
        <v>15</v>
      </c>
      <c r="C13" s="6" t="s">
        <v>72</v>
      </c>
      <c r="D13" s="44">
        <f>SUM(E13:G13)</f>
        <v>3100.0950000000003</v>
      </c>
      <c r="E13" s="46">
        <v>2574</v>
      </c>
      <c r="F13" s="46">
        <v>0</v>
      </c>
      <c r="G13" s="44">
        <v>526.09500000000003</v>
      </c>
      <c r="H13" s="44">
        <f>I13+J13+K13</f>
        <v>3100.0950000000003</v>
      </c>
      <c r="I13" s="44">
        <v>2574</v>
      </c>
      <c r="J13" s="44">
        <v>0</v>
      </c>
      <c r="K13" s="44">
        <v>526.09500000000003</v>
      </c>
      <c r="L13" s="44">
        <f t="shared" ref="L13" si="18">M13+N13+O13</f>
        <v>491.01380999999998</v>
      </c>
      <c r="M13" s="46">
        <v>0</v>
      </c>
      <c r="N13" s="46">
        <v>0</v>
      </c>
      <c r="O13" s="46">
        <f>S13</f>
        <v>491.01380999999998</v>
      </c>
      <c r="P13" s="44">
        <f t="shared" ref="P13" si="19">Q13+S13</f>
        <v>2807.3417100000001</v>
      </c>
      <c r="Q13" s="44">
        <v>2316.3279000000002</v>
      </c>
      <c r="R13" s="44">
        <v>0</v>
      </c>
      <c r="S13" s="44">
        <v>491.01380999999998</v>
      </c>
      <c r="T13" s="40">
        <f t="shared" si="3"/>
        <v>90.556634877318274</v>
      </c>
      <c r="U13" s="40">
        <f t="shared" si="1"/>
        <v>89.98942890442892</v>
      </c>
      <c r="V13" s="40"/>
      <c r="W13" s="40">
        <f t="shared" si="1"/>
        <v>93.331776580275417</v>
      </c>
    </row>
    <row r="14" spans="1:23" s="53" customFormat="1" ht="28.5" customHeight="1" x14ac:dyDescent="0.25">
      <c r="A14" s="55" t="s">
        <v>17</v>
      </c>
      <c r="B14" s="133" t="s">
        <v>12</v>
      </c>
      <c r="C14" s="134"/>
      <c r="D14" s="47">
        <f>D15+D16+D17+D18</f>
        <v>50609.31</v>
      </c>
      <c r="E14" s="47">
        <f t="shared" ref="E14:S14" si="20">E15+E16+E17+E18</f>
        <v>39917.199999999997</v>
      </c>
      <c r="F14" s="47">
        <f t="shared" si="20"/>
        <v>0</v>
      </c>
      <c r="G14" s="47">
        <f t="shared" si="20"/>
        <v>10692.11</v>
      </c>
      <c r="H14" s="47">
        <f t="shared" si="20"/>
        <v>26536.546000000002</v>
      </c>
      <c r="I14" s="47">
        <f t="shared" si="20"/>
        <v>28216.291000000005</v>
      </c>
      <c r="J14" s="47">
        <f t="shared" si="20"/>
        <v>0</v>
      </c>
      <c r="K14" s="47">
        <f t="shared" si="20"/>
        <v>8810.6349999999984</v>
      </c>
      <c r="L14" s="47">
        <f t="shared" si="20"/>
        <v>0</v>
      </c>
      <c r="M14" s="47">
        <f t="shared" si="20"/>
        <v>0</v>
      </c>
      <c r="N14" s="47">
        <f t="shared" si="20"/>
        <v>0</v>
      </c>
      <c r="O14" s="47">
        <f t="shared" si="20"/>
        <v>0</v>
      </c>
      <c r="P14" s="40">
        <f t="shared" si="10"/>
        <v>35283.536049999995</v>
      </c>
      <c r="Q14" s="47">
        <f t="shared" si="20"/>
        <v>26473.51038</v>
      </c>
      <c r="R14" s="47">
        <f t="shared" si="20"/>
        <v>0</v>
      </c>
      <c r="S14" s="47">
        <f t="shared" si="20"/>
        <v>8810.0256699999991</v>
      </c>
      <c r="T14" s="40">
        <f>P14/D14*100</f>
        <v>69.717480933843987</v>
      </c>
      <c r="U14" s="40">
        <f t="shared" si="1"/>
        <v>66.321060545328834</v>
      </c>
      <c r="V14" s="40">
        <v>0</v>
      </c>
      <c r="W14" s="40">
        <f t="shared" si="1"/>
        <v>82.397446995962426</v>
      </c>
    </row>
    <row r="15" spans="1:23" s="53" customFormat="1" ht="38.25" x14ac:dyDescent="0.25">
      <c r="A15" s="131" t="s">
        <v>20</v>
      </c>
      <c r="B15" s="45" t="s">
        <v>88</v>
      </c>
      <c r="C15" s="6" t="s">
        <v>72</v>
      </c>
      <c r="D15" s="48">
        <f t="shared" ref="D15" si="21">SUM(E15:G15)</f>
        <v>9863.4000000000015</v>
      </c>
      <c r="E15" s="48">
        <v>7382.6</v>
      </c>
      <c r="F15" s="48">
        <v>0</v>
      </c>
      <c r="G15" s="48">
        <v>2480.8000000000002</v>
      </c>
      <c r="H15" s="48">
        <v>9228.2579999999998</v>
      </c>
      <c r="I15" s="48">
        <v>1115.94</v>
      </c>
      <c r="J15" s="48">
        <v>0</v>
      </c>
      <c r="K15" s="48">
        <v>905.38199999999995</v>
      </c>
      <c r="L15" s="48">
        <f t="shared" ref="L15" si="22">M15+O15</f>
        <v>0</v>
      </c>
      <c r="M15" s="48">
        <v>0</v>
      </c>
      <c r="N15" s="48">
        <v>0</v>
      </c>
      <c r="O15" s="48">
        <v>0</v>
      </c>
      <c r="P15" s="48">
        <f t="shared" ref="P15" si="23">Q15+S15</f>
        <v>905.38153999999997</v>
      </c>
      <c r="Q15" s="48">
        <v>0</v>
      </c>
      <c r="R15" s="48">
        <v>0</v>
      </c>
      <c r="S15" s="48">
        <v>905.38153999999997</v>
      </c>
      <c r="T15" s="48">
        <f t="shared" si="3"/>
        <v>9.1792033173145153</v>
      </c>
      <c r="U15" s="48">
        <f t="shared" si="1"/>
        <v>0</v>
      </c>
      <c r="V15" s="48">
        <v>0</v>
      </c>
      <c r="W15" s="48">
        <f t="shared" si="1"/>
        <v>36.495547404063203</v>
      </c>
    </row>
    <row r="16" spans="1:23" s="53" customFormat="1" ht="38.25" x14ac:dyDescent="0.25">
      <c r="A16" s="135"/>
      <c r="B16" s="45" t="s">
        <v>68</v>
      </c>
      <c r="C16" s="6" t="s">
        <v>72</v>
      </c>
      <c r="D16" s="48">
        <f t="shared" ref="D16:D18" si="24">SUM(E16:G16)</f>
        <v>9228.2890000000007</v>
      </c>
      <c r="E16" s="48">
        <v>7382.6</v>
      </c>
      <c r="F16" s="48">
        <v>0</v>
      </c>
      <c r="G16" s="48">
        <v>1845.6890000000001</v>
      </c>
      <c r="H16" s="48">
        <v>9228.2579999999998</v>
      </c>
      <c r="I16" s="48">
        <v>7382.6</v>
      </c>
      <c r="J16" s="48">
        <v>0</v>
      </c>
      <c r="K16" s="48">
        <v>1845.6890000000001</v>
      </c>
      <c r="L16" s="48">
        <f t="shared" ref="L16:L18" si="25">M16+O16</f>
        <v>0</v>
      </c>
      <c r="M16" s="48">
        <v>0</v>
      </c>
      <c r="N16" s="48">
        <v>0</v>
      </c>
      <c r="O16" s="48">
        <v>0</v>
      </c>
      <c r="P16" s="48">
        <f t="shared" si="10"/>
        <v>9228.2885400000014</v>
      </c>
      <c r="Q16" s="48">
        <v>7382.6</v>
      </c>
      <c r="R16" s="48">
        <v>0</v>
      </c>
      <c r="S16" s="48">
        <v>1845.6885400000001</v>
      </c>
      <c r="T16" s="48">
        <f t="shared" si="3"/>
        <v>99.999995015327343</v>
      </c>
      <c r="U16" s="48">
        <f t="shared" si="1"/>
        <v>100</v>
      </c>
      <c r="V16" s="48">
        <v>0</v>
      </c>
      <c r="W16" s="48">
        <f t="shared" si="1"/>
        <v>99.99997507705794</v>
      </c>
    </row>
    <row r="17" spans="1:23" s="53" customFormat="1" ht="38.25" x14ac:dyDescent="0.25">
      <c r="A17" s="135"/>
      <c r="B17" s="45" t="s">
        <v>69</v>
      </c>
      <c r="C17" s="6" t="s">
        <v>72</v>
      </c>
      <c r="D17" s="48">
        <f t="shared" si="24"/>
        <v>3540.8130000000001</v>
      </c>
      <c r="E17" s="48">
        <v>2832.6</v>
      </c>
      <c r="F17" s="48">
        <v>0</v>
      </c>
      <c r="G17" s="48">
        <v>708.21299999999997</v>
      </c>
      <c r="H17" s="48">
        <v>3642.13</v>
      </c>
      <c r="I17" s="48">
        <v>2832.6</v>
      </c>
      <c r="J17" s="48">
        <v>0</v>
      </c>
      <c r="K17" s="48">
        <v>708.21299999999997</v>
      </c>
      <c r="L17" s="48">
        <f t="shared" si="25"/>
        <v>0</v>
      </c>
      <c r="M17" s="48">
        <v>0</v>
      </c>
      <c r="N17" s="48">
        <v>0</v>
      </c>
      <c r="O17" s="48">
        <v>0</v>
      </c>
      <c r="P17" s="48">
        <f t="shared" si="10"/>
        <v>2913.3654099999999</v>
      </c>
      <c r="Q17" s="48">
        <v>2205.75992</v>
      </c>
      <c r="R17" s="48">
        <v>0</v>
      </c>
      <c r="S17" s="48">
        <v>707.60549000000003</v>
      </c>
      <c r="T17" s="48">
        <f t="shared" si="3"/>
        <v>82.279561501835872</v>
      </c>
      <c r="U17" s="48">
        <f t="shared" si="3"/>
        <v>77.870504836545933</v>
      </c>
      <c r="V17" s="48">
        <v>0</v>
      </c>
      <c r="W17" s="48">
        <f t="shared" ref="W17:W18" si="26">S17/G17*100</f>
        <v>99.914219309727443</v>
      </c>
    </row>
    <row r="18" spans="1:23" s="53" customFormat="1" ht="25.5" x14ac:dyDescent="0.25">
      <c r="A18" s="136"/>
      <c r="B18" s="45" t="s">
        <v>70</v>
      </c>
      <c r="C18" s="6" t="s">
        <v>72</v>
      </c>
      <c r="D18" s="48">
        <f t="shared" si="24"/>
        <v>27976.808000000001</v>
      </c>
      <c r="E18" s="48">
        <v>22319.4</v>
      </c>
      <c r="F18" s="48">
        <v>0</v>
      </c>
      <c r="G18" s="48">
        <f>5579.9+77.508</f>
        <v>5657.4079999999994</v>
      </c>
      <c r="H18" s="48">
        <v>4437.8999999999996</v>
      </c>
      <c r="I18" s="48">
        <v>16885.151000000002</v>
      </c>
      <c r="J18" s="48">
        <v>0</v>
      </c>
      <c r="K18" s="48">
        <v>5351.3509999999997</v>
      </c>
      <c r="L18" s="48">
        <f t="shared" si="25"/>
        <v>0</v>
      </c>
      <c r="M18" s="48">
        <v>0</v>
      </c>
      <c r="N18" s="48">
        <v>0</v>
      </c>
      <c r="O18" s="48">
        <v>0</v>
      </c>
      <c r="P18" s="48">
        <f t="shared" si="10"/>
        <v>22236.50056</v>
      </c>
      <c r="Q18" s="48">
        <v>16885.150460000001</v>
      </c>
      <c r="R18" s="48">
        <v>0</v>
      </c>
      <c r="S18" s="48">
        <v>5351.3500999999997</v>
      </c>
      <c r="T18" s="48">
        <f t="shared" si="3"/>
        <v>79.481907156813605</v>
      </c>
      <c r="U18" s="48">
        <f t="shared" si="3"/>
        <v>75.652349346308583</v>
      </c>
      <c r="V18" s="48">
        <v>0</v>
      </c>
      <c r="W18" s="4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муниципальные</vt:lpstr>
      <vt:lpstr>СЕР</vt:lpstr>
      <vt:lpstr>Лист1</vt:lpstr>
      <vt:lpstr>ведомственная</vt:lpstr>
      <vt:lpstr>АИП</vt:lpstr>
      <vt:lpstr>муниципальные!Заголовки_для_печати</vt:lpstr>
      <vt:lpstr>СЕР!Заголовки_для_печати</vt:lpstr>
      <vt:lpstr>муниципальные!Область_печати</vt:lpstr>
      <vt:lpstr>СЕР!Область_печати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2020-04-02T09:49:31Z</cp:lastPrinted>
  <dcterms:created xsi:type="dcterms:W3CDTF">2012-05-22T08:33:39Z</dcterms:created>
  <dcterms:modified xsi:type="dcterms:W3CDTF">2021-06-15T10:55:29Z</dcterms:modified>
</cp:coreProperties>
</file>