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ocэпп\ОСВОЕНИЕ ПРОГРАММ\2021\01.03.2021\"/>
    </mc:Choice>
  </mc:AlternateContent>
  <bookViews>
    <workbookView xWindow="0" yWindow="0" windowWidth="28800" windowHeight="12345"/>
  </bookViews>
  <sheets>
    <sheet name="2021" sheetId="38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'2021'!$A$4:$V$26</definedName>
    <definedName name="для" localSheetId="0">'[1]УКС по состоянию на 01.05.2010'!#REF!</definedName>
    <definedName name="для">'[1]УКС по состоянию на 01.05.2010'!#REF!</definedName>
    <definedName name="_xlnm.Print_Titles" localSheetId="0">'2021'!$2:$3</definedName>
    <definedName name="копия" localSheetId="0">'[1]УКС по состоянию на 01.05.2010'!#REF!</definedName>
    <definedName name="копия">'[1]УКС по состоянию на 01.05.2010'!#REF!</definedName>
    <definedName name="_xlnm.Print_Area" localSheetId="0">'2021'!$A$1:$W$26</definedName>
  </definedNames>
  <calcPr calcId="162913"/>
</workbook>
</file>

<file path=xl/calcChain.xml><?xml version="1.0" encoding="utf-8"?>
<calcChain xmlns="http://schemas.openxmlformats.org/spreadsheetml/2006/main">
  <c r="P23" i="38" l="1"/>
  <c r="N24" i="38"/>
  <c r="K23" i="38"/>
  <c r="G9" i="38"/>
  <c r="K9" i="38"/>
  <c r="R9" i="38"/>
  <c r="H6" i="38"/>
  <c r="I6" i="38"/>
  <c r="J6" i="38"/>
  <c r="L6" i="38"/>
  <c r="M6" i="38"/>
  <c r="N6" i="38"/>
  <c r="O9" i="38" l="1"/>
  <c r="V26" i="38" l="1"/>
  <c r="R26" i="38"/>
  <c r="K26" i="38"/>
  <c r="G26" i="38"/>
  <c r="C26" i="38"/>
  <c r="V25" i="38"/>
  <c r="R25" i="38"/>
  <c r="K25" i="38"/>
  <c r="G25" i="38"/>
  <c r="C25" i="38"/>
  <c r="M24" i="38"/>
  <c r="L24" i="38"/>
  <c r="J24" i="38"/>
  <c r="I24" i="38"/>
  <c r="H24" i="38"/>
  <c r="F24" i="38"/>
  <c r="E24" i="38"/>
  <c r="D24" i="38"/>
  <c r="R23" i="38"/>
  <c r="G23" i="38"/>
  <c r="C23" i="38"/>
  <c r="V22" i="38"/>
  <c r="T22" i="38"/>
  <c r="R22" i="38"/>
  <c r="P22" i="38"/>
  <c r="K22" i="38"/>
  <c r="G22" i="38"/>
  <c r="C22" i="38"/>
  <c r="T21" i="38"/>
  <c r="R21" i="38"/>
  <c r="P21" i="38"/>
  <c r="K21" i="38"/>
  <c r="G21" i="38"/>
  <c r="C21" i="38"/>
  <c r="N20" i="38"/>
  <c r="M20" i="38"/>
  <c r="L20" i="38"/>
  <c r="J20" i="38"/>
  <c r="I20" i="38"/>
  <c r="H20" i="38"/>
  <c r="F20" i="38"/>
  <c r="E20" i="38"/>
  <c r="D20" i="38"/>
  <c r="T19" i="38"/>
  <c r="P19" i="38"/>
  <c r="K19" i="38"/>
  <c r="G19" i="38"/>
  <c r="C19" i="38"/>
  <c r="U18" i="38"/>
  <c r="Q18" i="38"/>
  <c r="K18" i="38"/>
  <c r="G18" i="38"/>
  <c r="C18" i="38"/>
  <c r="V17" i="38"/>
  <c r="T17" i="38"/>
  <c r="P17" i="38"/>
  <c r="K17" i="38"/>
  <c r="G17" i="38"/>
  <c r="C17" i="38"/>
  <c r="T16" i="38"/>
  <c r="P16" i="38"/>
  <c r="K16" i="38"/>
  <c r="G16" i="38"/>
  <c r="C16" i="38"/>
  <c r="T15" i="38"/>
  <c r="P15" i="38"/>
  <c r="K15" i="38"/>
  <c r="G15" i="38"/>
  <c r="C15" i="38"/>
  <c r="T14" i="38"/>
  <c r="P14" i="38"/>
  <c r="K14" i="38"/>
  <c r="G14" i="38"/>
  <c r="C14" i="38"/>
  <c r="V13" i="38"/>
  <c r="U13" i="38"/>
  <c r="T13" i="38"/>
  <c r="Q13" i="38"/>
  <c r="P13" i="38"/>
  <c r="K13" i="38"/>
  <c r="G13" i="38"/>
  <c r="C13" i="38"/>
  <c r="N12" i="38"/>
  <c r="M12" i="38"/>
  <c r="L12" i="38"/>
  <c r="J12" i="38"/>
  <c r="I12" i="38"/>
  <c r="H12" i="38"/>
  <c r="F12" i="38"/>
  <c r="E12" i="38"/>
  <c r="D12" i="38"/>
  <c r="R11" i="38"/>
  <c r="K11" i="38"/>
  <c r="G11" i="38"/>
  <c r="C11" i="38"/>
  <c r="V10" i="38"/>
  <c r="R10" i="38"/>
  <c r="K10" i="38"/>
  <c r="G10" i="38"/>
  <c r="C10" i="38"/>
  <c r="V8" i="38"/>
  <c r="R8" i="38"/>
  <c r="K8" i="38"/>
  <c r="G8" i="38"/>
  <c r="C8" i="38"/>
  <c r="V7" i="38"/>
  <c r="R7" i="38"/>
  <c r="K7" i="38"/>
  <c r="G7" i="38"/>
  <c r="C7" i="38"/>
  <c r="F6" i="38"/>
  <c r="E6" i="38"/>
  <c r="D6" i="38"/>
  <c r="K6" i="38" l="1"/>
  <c r="G6" i="38"/>
  <c r="C24" i="38"/>
  <c r="G24" i="38"/>
  <c r="N5" i="38"/>
  <c r="F5" i="38"/>
  <c r="S7" i="38"/>
  <c r="S10" i="38"/>
  <c r="S14" i="38"/>
  <c r="S16" i="38"/>
  <c r="S18" i="38"/>
  <c r="V20" i="38"/>
  <c r="L5" i="38"/>
  <c r="O11" i="38"/>
  <c r="E5" i="38"/>
  <c r="O14" i="38"/>
  <c r="P20" i="38"/>
  <c r="G20" i="38"/>
  <c r="O22" i="38"/>
  <c r="C20" i="38"/>
  <c r="V6" i="38"/>
  <c r="C12" i="38"/>
  <c r="D5" i="38"/>
  <c r="M5" i="38"/>
  <c r="U12" i="38"/>
  <c r="Q12" i="38"/>
  <c r="O17" i="38"/>
  <c r="S17" i="38"/>
  <c r="H5" i="38"/>
  <c r="J5" i="38"/>
  <c r="C6" i="38"/>
  <c r="O10" i="38"/>
  <c r="I5" i="38"/>
  <c r="T12" i="38"/>
  <c r="V12" i="38"/>
  <c r="O16" i="38"/>
  <c r="G12" i="38"/>
  <c r="S21" i="38"/>
  <c r="S22" i="38"/>
  <c r="R6" i="38"/>
  <c r="O21" i="38"/>
  <c r="O25" i="38"/>
  <c r="K24" i="38"/>
  <c r="S25" i="38"/>
  <c r="O18" i="38"/>
  <c r="S19" i="38"/>
  <c r="O19" i="38"/>
  <c r="K12" i="38"/>
  <c r="O23" i="38"/>
  <c r="K20" i="38"/>
  <c r="O7" i="38"/>
  <c r="S8" i="38"/>
  <c r="O8" i="38"/>
  <c r="S13" i="38"/>
  <c r="O13" i="38"/>
  <c r="S15" i="38"/>
  <c r="O15" i="38"/>
  <c r="T20" i="38"/>
  <c r="R20" i="38"/>
  <c r="V24" i="38"/>
  <c r="R24" i="38"/>
  <c r="S26" i="38"/>
  <c r="O26" i="38"/>
  <c r="P12" i="38"/>
  <c r="Q5" i="38" l="1"/>
  <c r="G5" i="38"/>
  <c r="U5" i="38"/>
  <c r="R5" i="38"/>
  <c r="V5" i="38"/>
  <c r="P5" i="38"/>
  <c r="C5" i="38"/>
  <c r="T5" i="38"/>
  <c r="S6" i="38"/>
  <c r="O6" i="38"/>
  <c r="K5" i="38"/>
  <c r="O20" i="38"/>
  <c r="S20" i="38"/>
  <c r="S12" i="38"/>
  <c r="O12" i="38"/>
  <c r="O24" i="38"/>
  <c r="S24" i="38"/>
  <c r="S5" i="38" l="1"/>
  <c r="O5" i="38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T13" i="37" s="1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<sst xmlns="http://schemas.openxmlformats.org/spreadsheetml/2006/main" count="198" uniqueCount="98">
  <si>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</si>
  <si>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</si>
  <si>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</si>
  <si>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</si>
  <si>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</si>
  <si>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</si>
  <si>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</si>
  <si>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</si>
  <si>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</si>
  <si>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</si>
  <si>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</si>
  <si>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</si>
  <si>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</si>
  <si>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</si>
  <si>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</si>
  <si>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</si>
  <si>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</si>
  <si>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</si>
  <si>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</si>
  <si>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</si>
  <si>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</si>
  <si>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</si>
  <si>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</si>
  <si>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</si>
  <si>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</si>
  <si>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</si>
  <si>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</si>
  <si>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</si>
  <si>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</si>
  <si>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</si>
  <si>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</si>
  <si>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</si>
  <si>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</si>
  <si>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</si>
  <si>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</si>
  <si>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</si>
  <si>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</si>
  <si>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</si>
  <si>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</si>
  <si>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</si>
  <si>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</si>
  <si>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</si>
  <si>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</si>
  <si>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</si>
  <si>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</si>
  <si>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</si>
  <si>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</si>
  <si>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</si>
  <si>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</si>
  <si>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</si>
  <si>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</si>
  <si>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</si>
  <si>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</si>
  <si>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</si>
  <si>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</si>
  <si>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Государственная поддержка развития растениеводства и животноводства, переработки и реализации продукции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</si>
  <si>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</si>
  <si>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</si>
  <si>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</si>
  <si>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</si>
  <si>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</si>
  <si>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</si>
  <si>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</si>
  <si>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</si>
  <si>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</si>
  <si>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</si>
  <si>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</si>
  <si>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</si>
  <si>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</si>
  <si>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</si>
  <si>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</si>
  <si>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</si>
  <si>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</si>
  <si>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</si>
  <si>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</si>
  <si>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</si>
  <si>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</si>
  <si>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</si>
  <si>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</si>
  <si>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</si>
  <si>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</si>
  <si>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</si>
  <si>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</si>
  <si>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</si>
  <si>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Социально-экономическое развитие города Нефтеюганска</t>
  </si>
  <si>
    <t>Осуществление переданных полномочий по созданию административных комиссий</t>
  </si>
  <si>
    <t>Расширение доступа субъектов малого и среднего предпринимательства к финансовой поддержке, в том числе к льготному финансированию</t>
  </si>
  <si>
    <t>Популяризация предпринимательства</t>
  </si>
  <si>
    <t>Предоставление неотложных мер поддержки субъектам малого и среднего предпринимательства, осуществляющим деятельность в отраслях, пострадавших от распространения новой коронавирусной инфекции</t>
  </si>
  <si>
    <t>ПЛАН на 9 месяцев 2020 года                                                                                                                                         (рублей)</t>
  </si>
  <si>
    <t>% исполнения  к плану на 9 месяцев 2020 года</t>
  </si>
  <si>
    <t xml:space="preserve">Причины низкого исполнения 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</si>
  <si>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Ханты- Мансийского автономного округа - Югры</t>
  </si>
  <si>
    <t>ПЛАН на 2021 год                                                                                                                                          (рублей)</t>
  </si>
  <si>
    <t>% исполнения  к плану за 2021 год</t>
  </si>
  <si>
    <t>Проведение Всероссийской переписи населения 2020 года за счет средств федерального бюджета</t>
  </si>
  <si>
    <t>Проведение работ по оценке и формированию земельных участков в целях эффективного управления земельными ресурсами</t>
  </si>
  <si>
    <t>Освоение на 01.03.2021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</si>
</sst>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9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2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top" wrapText="1"/>
    </xf>
    <xf numFmtId="0" fontId="33" fillId="0" borderId="1" xfId="0" applyFont="1" applyFill="1" applyBorder="1" applyAlignment="1">
      <alignment vertical="center" wrapText="1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5" fillId="0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Alignment="1">
      <alignment vertical="top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4"/>
  <sheetViews>
    <sheetView tabSelected="1" zoomScale="80" zoomScaleNormal="80" zoomScaleSheetLayoutView="5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O9" sqref="O9"/>
    </sheetView>
  </sheetViews>
  <sheetFormatPr defaultRowHeight="18.75" x14ac:dyDescent="0.3"/>
  <cols>
    <col min="1" max="1" width="50.7109375" style="70" customWidth="1"/>
    <col min="2" max="2" width="13.140625" style="2" customWidth="1"/>
    <col min="3" max="3" width="21.5703125" style="58" hidden="1" customWidth="1"/>
    <col min="4" max="4" width="22.140625" style="58" hidden="1" customWidth="1"/>
    <col min="5" max="5" width="19.85546875" style="58" hidden="1" customWidth="1"/>
    <col min="6" max="6" width="22.42578125" style="58" hidden="1" customWidth="1"/>
    <col min="7" max="7" width="22.85546875" style="2" customWidth="1"/>
    <col min="8" max="8" width="23.28515625" style="2" customWidth="1"/>
    <col min="9" max="9" width="22.5703125" style="2" customWidth="1"/>
    <col min="10" max="10" width="23.140625" style="2" customWidth="1"/>
    <col min="11" max="11" width="24.28515625" style="3" customWidth="1"/>
    <col min="12" max="12" width="21.5703125" style="3" customWidth="1"/>
    <col min="13" max="13" width="20" style="3" customWidth="1"/>
    <col min="14" max="14" width="21.42578125" style="3" customWidth="1"/>
    <col min="15" max="15" width="12.85546875" style="3" customWidth="1"/>
    <col min="16" max="16" width="15.140625" style="3" customWidth="1"/>
    <col min="17" max="17" width="12.28515625" style="3" customWidth="1"/>
    <col min="18" max="18" width="15.7109375" style="3" customWidth="1"/>
    <col min="19" max="19" width="16.7109375" style="4" hidden="1" customWidth="1"/>
    <col min="20" max="20" width="14.42578125" style="4" hidden="1" customWidth="1"/>
    <col min="21" max="21" width="15.85546875" style="4" hidden="1" customWidth="1"/>
    <col min="22" max="22" width="13.5703125" style="4" hidden="1" customWidth="1"/>
    <col min="23" max="23" width="37.85546875" style="2" hidden="1" customWidth="1"/>
    <col min="24" max="24" width="59.5703125" style="64" hidden="1" customWidth="1"/>
    <col min="25" max="16384" width="9.140625" style="2"/>
  </cols>
  <sheetData>
    <row r="1" spans="1:24" s="21" customFormat="1" ht="62.25" customHeight="1" x14ac:dyDescent="0.3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X1" s="64"/>
    </row>
    <row r="2" spans="1:24" s="1" customFormat="1" ht="57" customHeight="1" x14ac:dyDescent="0.3">
      <c r="A2" s="22" t="s">
        <v>1</v>
      </c>
      <c r="B2" s="80" t="s">
        <v>17</v>
      </c>
      <c r="C2" s="81" t="s">
        <v>89</v>
      </c>
      <c r="D2" s="82"/>
      <c r="E2" s="82"/>
      <c r="F2" s="83"/>
      <c r="G2" s="84" t="s">
        <v>93</v>
      </c>
      <c r="H2" s="85"/>
      <c r="I2" s="85"/>
      <c r="J2" s="86"/>
      <c r="K2" s="87" t="s">
        <v>97</v>
      </c>
      <c r="L2" s="87"/>
      <c r="M2" s="87"/>
      <c r="N2" s="87"/>
      <c r="O2" s="88" t="s">
        <v>94</v>
      </c>
      <c r="P2" s="89"/>
      <c r="Q2" s="89"/>
      <c r="R2" s="90"/>
      <c r="S2" s="91" t="s">
        <v>90</v>
      </c>
      <c r="T2" s="92"/>
      <c r="U2" s="92"/>
      <c r="V2" s="93"/>
      <c r="W2" s="77" t="s">
        <v>59</v>
      </c>
      <c r="X2" s="18" t="s">
        <v>91</v>
      </c>
    </row>
    <row r="3" spans="1:24" s="1" customFormat="1" ht="37.5" customHeight="1" x14ac:dyDescent="0.3">
      <c r="A3" s="73" t="s">
        <v>2</v>
      </c>
      <c r="B3" s="80"/>
      <c r="C3" s="56" t="s">
        <v>24</v>
      </c>
      <c r="D3" s="56" t="s">
        <v>25</v>
      </c>
      <c r="E3" s="56" t="s">
        <v>49</v>
      </c>
      <c r="F3" s="56" t="s">
        <v>26</v>
      </c>
      <c r="G3" s="73" t="s">
        <v>24</v>
      </c>
      <c r="H3" s="73" t="s">
        <v>25</v>
      </c>
      <c r="I3" s="73" t="s">
        <v>49</v>
      </c>
      <c r="J3" s="73" t="s">
        <v>26</v>
      </c>
      <c r="K3" s="55" t="s">
        <v>24</v>
      </c>
      <c r="L3" s="55" t="s">
        <v>25</v>
      </c>
      <c r="M3" s="55" t="s">
        <v>49</v>
      </c>
      <c r="N3" s="55" t="s">
        <v>26</v>
      </c>
      <c r="O3" s="55" t="s">
        <v>24</v>
      </c>
      <c r="P3" s="55" t="s">
        <v>25</v>
      </c>
      <c r="Q3" s="55" t="s">
        <v>49</v>
      </c>
      <c r="R3" s="55" t="s">
        <v>26</v>
      </c>
      <c r="S3" s="23" t="s">
        <v>24</v>
      </c>
      <c r="T3" s="23" t="s">
        <v>25</v>
      </c>
      <c r="U3" s="23" t="s">
        <v>49</v>
      </c>
      <c r="V3" s="23" t="s">
        <v>26</v>
      </c>
      <c r="W3" s="78"/>
      <c r="X3" s="65"/>
    </row>
    <row r="4" spans="1:24" s="1" customFormat="1" x14ac:dyDescent="0.3">
      <c r="A4" s="67" t="s">
        <v>13</v>
      </c>
      <c r="B4" s="72" t="s">
        <v>28</v>
      </c>
      <c r="C4" s="57"/>
      <c r="D4" s="57"/>
      <c r="E4" s="57"/>
      <c r="F4" s="57"/>
      <c r="G4" s="72" t="s">
        <v>30</v>
      </c>
      <c r="H4" s="72" t="s">
        <v>15</v>
      </c>
      <c r="I4" s="72" t="s">
        <v>31</v>
      </c>
      <c r="J4" s="72" t="s">
        <v>39</v>
      </c>
      <c r="K4" s="72" t="s">
        <v>16</v>
      </c>
      <c r="L4" s="72" t="s">
        <v>32</v>
      </c>
      <c r="M4" s="72" t="s">
        <v>33</v>
      </c>
      <c r="N4" s="72" t="s">
        <v>34</v>
      </c>
      <c r="O4" s="72" t="s">
        <v>81</v>
      </c>
      <c r="P4" s="72" t="s">
        <v>82</v>
      </c>
      <c r="Q4" s="72" t="s">
        <v>68</v>
      </c>
      <c r="R4" s="72" t="s">
        <v>83</v>
      </c>
      <c r="S4" s="72" t="s">
        <v>35</v>
      </c>
      <c r="T4" s="72" t="s">
        <v>36</v>
      </c>
      <c r="U4" s="72" t="s">
        <v>37</v>
      </c>
      <c r="V4" s="72" t="s">
        <v>38</v>
      </c>
      <c r="W4" s="53">
        <v>20</v>
      </c>
      <c r="X4" s="65"/>
    </row>
    <row r="5" spans="1:24" s="1" customFormat="1" ht="47.25" customHeight="1" x14ac:dyDescent="0.3">
      <c r="A5" s="74" t="s">
        <v>84</v>
      </c>
      <c r="B5" s="74"/>
      <c r="C5" s="62">
        <f t="shared" ref="C5:N5" si="0">C6+C12+C20+C24</f>
        <v>310825723</v>
      </c>
      <c r="D5" s="62">
        <f t="shared" si="0"/>
        <v>48014909</v>
      </c>
      <c r="E5" s="62">
        <f t="shared" si="0"/>
        <v>6688410</v>
      </c>
      <c r="F5" s="62">
        <f t="shared" si="0"/>
        <v>256122404</v>
      </c>
      <c r="G5" s="62">
        <f t="shared" si="0"/>
        <v>432921552</v>
      </c>
      <c r="H5" s="62">
        <f t="shared" si="0"/>
        <v>65384000</v>
      </c>
      <c r="I5" s="62">
        <f t="shared" si="0"/>
        <v>7890900</v>
      </c>
      <c r="J5" s="62">
        <f t="shared" si="0"/>
        <v>359646652</v>
      </c>
      <c r="K5" s="62">
        <f t="shared" si="0"/>
        <v>49452884.209999993</v>
      </c>
      <c r="L5" s="62">
        <f t="shared" si="0"/>
        <v>2603181.7999999998</v>
      </c>
      <c r="M5" s="62">
        <f t="shared" si="0"/>
        <v>1100153.3899999999</v>
      </c>
      <c r="N5" s="62">
        <f t="shared" si="0"/>
        <v>45749549.019999996</v>
      </c>
      <c r="O5" s="52">
        <f t="shared" ref="O5:P26" si="1">K5/G5*100</f>
        <v>11.423058977207029</v>
      </c>
      <c r="P5" s="52">
        <f t="shared" si="1"/>
        <v>3.9813743423467511</v>
      </c>
      <c r="Q5" s="52">
        <f t="shared" ref="Q5:Q13" si="2">M5/E5*100</f>
        <v>16.448653566393208</v>
      </c>
      <c r="R5" s="52">
        <f t="shared" ref="R5:R26" si="3">N5/J5*100</f>
        <v>12.72069370466432</v>
      </c>
      <c r="S5" s="20">
        <f t="shared" ref="S5:V26" si="4">K5/C5*100</f>
        <v>15.91016461980529</v>
      </c>
      <c r="T5" s="20">
        <f t="shared" si="4"/>
        <v>5.4216114415628693</v>
      </c>
      <c r="U5" s="20">
        <f t="shared" si="4"/>
        <v>16.448653566393208</v>
      </c>
      <c r="V5" s="20">
        <f t="shared" ref="V5:V26" si="5">N5/F5*100</f>
        <v>17.862376857902674</v>
      </c>
      <c r="W5" s="26"/>
      <c r="X5" s="59"/>
    </row>
    <row r="6" spans="1:24" s="1" customFormat="1" ht="40.5" customHeight="1" x14ac:dyDescent="0.3">
      <c r="A6" s="68" t="s">
        <v>22</v>
      </c>
      <c r="B6" s="71"/>
      <c r="C6" s="62">
        <f>SUM(C7:C11)</f>
        <v>217109285</v>
      </c>
      <c r="D6" s="62">
        <f>SUM(D7:D11)</f>
        <v>0</v>
      </c>
      <c r="E6" s="62">
        <f>SUM(E7:E11)</f>
        <v>0</v>
      </c>
      <c r="F6" s="62">
        <f>SUM(F7:F11)</f>
        <v>217109285</v>
      </c>
      <c r="G6" s="62">
        <f>SUM(G7:G11)</f>
        <v>304934103</v>
      </c>
      <c r="H6" s="62">
        <f t="shared" ref="H6:N6" si="6">SUM(H7:H11)</f>
        <v>0</v>
      </c>
      <c r="I6" s="62">
        <f t="shared" si="6"/>
        <v>0</v>
      </c>
      <c r="J6" s="62">
        <f t="shared" si="6"/>
        <v>304934103</v>
      </c>
      <c r="K6" s="62">
        <f t="shared" si="6"/>
        <v>41599673.619999997</v>
      </c>
      <c r="L6" s="62">
        <f t="shared" si="6"/>
        <v>0</v>
      </c>
      <c r="M6" s="62">
        <f t="shared" si="6"/>
        <v>0</v>
      </c>
      <c r="N6" s="62">
        <f t="shared" si="6"/>
        <v>41599673.619999997</v>
      </c>
      <c r="O6" s="52">
        <f t="shared" si="1"/>
        <v>13.642184724743627</v>
      </c>
      <c r="P6" s="52"/>
      <c r="Q6" s="52"/>
      <c r="R6" s="52">
        <f t="shared" si="3"/>
        <v>13.642184724743627</v>
      </c>
      <c r="S6" s="20">
        <f t="shared" si="4"/>
        <v>19.160706839414996</v>
      </c>
      <c r="T6" s="20"/>
      <c r="U6" s="20"/>
      <c r="V6" s="20">
        <f t="shared" si="5"/>
        <v>19.160706839414996</v>
      </c>
      <c r="W6" s="26"/>
      <c r="X6" s="59"/>
    </row>
    <row r="7" spans="1:24" s="1" customFormat="1" ht="57.75" customHeight="1" x14ac:dyDescent="0.3">
      <c r="A7" s="69" t="s">
        <v>18</v>
      </c>
      <c r="B7" s="18" t="s">
        <v>12</v>
      </c>
      <c r="C7" s="54">
        <f>SUM(D7:F7)</f>
        <v>57282588</v>
      </c>
      <c r="D7" s="54">
        <v>0</v>
      </c>
      <c r="E7" s="54">
        <v>0</v>
      </c>
      <c r="F7" s="54">
        <v>57282588</v>
      </c>
      <c r="G7" s="19">
        <f>SUM(H7:J7)</f>
        <v>86673900</v>
      </c>
      <c r="H7" s="19">
        <v>0</v>
      </c>
      <c r="I7" s="19">
        <v>0</v>
      </c>
      <c r="J7" s="19">
        <v>86673900</v>
      </c>
      <c r="K7" s="19">
        <f>SUM(L7:N7)</f>
        <v>9006584.9700000007</v>
      </c>
      <c r="L7" s="19">
        <v>0</v>
      </c>
      <c r="M7" s="19">
        <v>0</v>
      </c>
      <c r="N7" s="19">
        <v>9006584.9700000007</v>
      </c>
      <c r="O7" s="52">
        <f t="shared" si="1"/>
        <v>10.391346149186779</v>
      </c>
      <c r="P7" s="52"/>
      <c r="Q7" s="52"/>
      <c r="R7" s="52">
        <f t="shared" si="3"/>
        <v>10.391346149186779</v>
      </c>
      <c r="S7" s="20">
        <f t="shared" si="4"/>
        <v>15.723076216458656</v>
      </c>
      <c r="T7" s="20"/>
      <c r="U7" s="20"/>
      <c r="V7" s="20">
        <f t="shared" si="5"/>
        <v>15.723076216458656</v>
      </c>
      <c r="W7" s="26"/>
      <c r="X7" s="59"/>
    </row>
    <row r="8" spans="1:24" s="1" customFormat="1" ht="37.5" customHeight="1" x14ac:dyDescent="0.3">
      <c r="A8" s="69" t="s">
        <v>21</v>
      </c>
      <c r="B8" s="18" t="s">
        <v>12</v>
      </c>
      <c r="C8" s="54">
        <f t="shared" ref="C8" si="7">SUM(D8:F8)</f>
        <v>155364746</v>
      </c>
      <c r="D8" s="54">
        <v>0</v>
      </c>
      <c r="E8" s="54">
        <v>0</v>
      </c>
      <c r="F8" s="54">
        <v>155364746</v>
      </c>
      <c r="G8" s="19">
        <f t="shared" ref="G8:G11" si="8">SUM(H8:J8)</f>
        <v>213633603</v>
      </c>
      <c r="H8" s="19">
        <v>0</v>
      </c>
      <c r="I8" s="19">
        <v>0</v>
      </c>
      <c r="J8" s="19">
        <v>213633603</v>
      </c>
      <c r="K8" s="19">
        <f t="shared" ref="K8:K9" si="9">L8+N8</f>
        <v>32593088.649999999</v>
      </c>
      <c r="L8" s="19">
        <v>0</v>
      </c>
      <c r="M8" s="19">
        <v>0</v>
      </c>
      <c r="N8" s="19">
        <v>32593088.649999999</v>
      </c>
      <c r="O8" s="52">
        <f t="shared" si="1"/>
        <v>15.256536514997595</v>
      </c>
      <c r="P8" s="52"/>
      <c r="Q8" s="52"/>
      <c r="R8" s="52">
        <f t="shared" si="3"/>
        <v>15.256536514997595</v>
      </c>
      <c r="S8" s="20">
        <f t="shared" si="4"/>
        <v>20.978432681246748</v>
      </c>
      <c r="T8" s="20"/>
      <c r="U8" s="20"/>
      <c r="V8" s="20">
        <f t="shared" si="5"/>
        <v>20.978432681246748</v>
      </c>
      <c r="W8" s="26"/>
      <c r="X8" s="59"/>
    </row>
    <row r="9" spans="1:24" s="1" customFormat="1" ht="37.5" customHeight="1" x14ac:dyDescent="0.3">
      <c r="A9" s="69" t="s">
        <v>50</v>
      </c>
      <c r="B9" s="18" t="s">
        <v>12</v>
      </c>
      <c r="C9" s="54"/>
      <c r="D9" s="54"/>
      <c r="E9" s="54"/>
      <c r="F9" s="54"/>
      <c r="G9" s="19">
        <f t="shared" si="8"/>
        <v>1380500</v>
      </c>
      <c r="H9" s="19">
        <v>0</v>
      </c>
      <c r="I9" s="19">
        <v>0</v>
      </c>
      <c r="J9" s="19">
        <v>1380500</v>
      </c>
      <c r="K9" s="19">
        <f t="shared" si="9"/>
        <v>0</v>
      </c>
      <c r="L9" s="19">
        <v>0</v>
      </c>
      <c r="M9" s="19">
        <v>0</v>
      </c>
      <c r="N9" s="19">
        <v>0</v>
      </c>
      <c r="O9" s="52">
        <f t="shared" si="1"/>
        <v>0</v>
      </c>
      <c r="P9" s="52"/>
      <c r="Q9" s="52"/>
      <c r="R9" s="52">
        <f t="shared" si="3"/>
        <v>0</v>
      </c>
      <c r="S9" s="20"/>
      <c r="T9" s="20"/>
      <c r="U9" s="20"/>
      <c r="V9" s="20"/>
      <c r="W9" s="26"/>
      <c r="X9" s="59"/>
    </row>
    <row r="10" spans="1:24" s="1" customFormat="1" ht="62.25" customHeight="1" x14ac:dyDescent="0.3">
      <c r="A10" s="69" t="s">
        <v>95</v>
      </c>
      <c r="B10" s="18" t="s">
        <v>12</v>
      </c>
      <c r="C10" s="54">
        <f>SUM(D10:F10)</f>
        <v>4461951</v>
      </c>
      <c r="D10" s="54">
        <v>0</v>
      </c>
      <c r="E10" s="54">
        <v>0</v>
      </c>
      <c r="F10" s="54">
        <v>4461951</v>
      </c>
      <c r="G10" s="19">
        <f t="shared" si="8"/>
        <v>1946100</v>
      </c>
      <c r="H10" s="19">
        <v>0</v>
      </c>
      <c r="I10" s="19">
        <v>0</v>
      </c>
      <c r="J10" s="19">
        <v>1946100</v>
      </c>
      <c r="K10" s="19">
        <f>SUM(L10:N10)</f>
        <v>0</v>
      </c>
      <c r="L10" s="19">
        <v>0</v>
      </c>
      <c r="M10" s="19">
        <v>0</v>
      </c>
      <c r="N10" s="19">
        <v>0</v>
      </c>
      <c r="O10" s="52">
        <f t="shared" si="1"/>
        <v>0</v>
      </c>
      <c r="P10" s="52"/>
      <c r="Q10" s="52"/>
      <c r="R10" s="52">
        <f t="shared" si="3"/>
        <v>0</v>
      </c>
      <c r="S10" s="20">
        <f t="shared" si="4"/>
        <v>0</v>
      </c>
      <c r="T10" s="20"/>
      <c r="U10" s="20"/>
      <c r="V10" s="20">
        <f t="shared" si="5"/>
        <v>0</v>
      </c>
      <c r="W10" s="26"/>
      <c r="X10" s="59"/>
    </row>
    <row r="11" spans="1:24" s="1" customFormat="1" ht="81" customHeight="1" x14ac:dyDescent="0.3">
      <c r="A11" s="69" t="s">
        <v>96</v>
      </c>
      <c r="B11" s="18" t="s">
        <v>65</v>
      </c>
      <c r="C11" s="54">
        <f>SUM(D11:F11)</f>
        <v>0</v>
      </c>
      <c r="D11" s="54">
        <v>0</v>
      </c>
      <c r="E11" s="54">
        <v>0</v>
      </c>
      <c r="F11" s="54">
        <v>0</v>
      </c>
      <c r="G11" s="19">
        <f t="shared" si="8"/>
        <v>1300000</v>
      </c>
      <c r="H11" s="19">
        <v>0</v>
      </c>
      <c r="I11" s="19">
        <v>0</v>
      </c>
      <c r="J11" s="19">
        <v>1300000</v>
      </c>
      <c r="K11" s="19">
        <f>SUM(L11:N11)</f>
        <v>0</v>
      </c>
      <c r="L11" s="19">
        <v>0</v>
      </c>
      <c r="M11" s="19">
        <v>0</v>
      </c>
      <c r="N11" s="19">
        <v>0</v>
      </c>
      <c r="O11" s="52">
        <f t="shared" si="1"/>
        <v>0</v>
      </c>
      <c r="P11" s="52"/>
      <c r="Q11" s="52"/>
      <c r="R11" s="52">
        <f>N11/J11*100</f>
        <v>0</v>
      </c>
      <c r="S11" s="20"/>
      <c r="T11" s="20"/>
      <c r="U11" s="20"/>
      <c r="V11" s="20"/>
      <c r="W11" s="26"/>
      <c r="X11" s="59"/>
    </row>
    <row r="12" spans="1:24" s="1" customFormat="1" ht="61.5" customHeight="1" x14ac:dyDescent="0.3">
      <c r="A12" s="68" t="s">
        <v>51</v>
      </c>
      <c r="B12" s="28"/>
      <c r="C12" s="27">
        <f t="shared" ref="C12:F12" si="10">SUM(C13:C19)</f>
        <v>48406088</v>
      </c>
      <c r="D12" s="27">
        <f t="shared" si="10"/>
        <v>41564309</v>
      </c>
      <c r="E12" s="27">
        <f t="shared" si="10"/>
        <v>6688410</v>
      </c>
      <c r="F12" s="27">
        <f t="shared" si="10"/>
        <v>153369</v>
      </c>
      <c r="G12" s="27">
        <f t="shared" ref="G12:N12" si="11">SUM(G13:G19)</f>
        <v>68869826</v>
      </c>
      <c r="H12" s="27">
        <f t="shared" si="11"/>
        <v>60851800</v>
      </c>
      <c r="I12" s="27">
        <f t="shared" si="11"/>
        <v>7890900</v>
      </c>
      <c r="J12" s="27">
        <f t="shared" si="11"/>
        <v>127126</v>
      </c>
      <c r="K12" s="27">
        <f t="shared" si="11"/>
        <v>3703335.1900000004</v>
      </c>
      <c r="L12" s="27">
        <f t="shared" si="11"/>
        <v>2603181.7999999998</v>
      </c>
      <c r="M12" s="27">
        <f t="shared" si="11"/>
        <v>1100153.3899999999</v>
      </c>
      <c r="N12" s="27">
        <f t="shared" si="11"/>
        <v>0</v>
      </c>
      <c r="O12" s="52">
        <f t="shared" si="1"/>
        <v>5.3772971489720334</v>
      </c>
      <c r="P12" s="52">
        <f t="shared" si="1"/>
        <v>4.2779043512270789</v>
      </c>
      <c r="Q12" s="52">
        <f t="shared" si="2"/>
        <v>16.448653566393208</v>
      </c>
      <c r="R12" s="52"/>
      <c r="S12" s="20">
        <f t="shared" si="4"/>
        <v>7.650556661385238</v>
      </c>
      <c r="T12" s="20">
        <f t="shared" si="4"/>
        <v>6.263021959537447</v>
      </c>
      <c r="U12" s="20">
        <f t="shared" si="4"/>
        <v>16.448653566393208</v>
      </c>
      <c r="V12" s="20">
        <f t="shared" si="4"/>
        <v>0</v>
      </c>
      <c r="W12" s="26"/>
      <c r="X12" s="59"/>
    </row>
    <row r="13" spans="1:24" s="1" customFormat="1" ht="60" customHeight="1" x14ac:dyDescent="0.3">
      <c r="A13" s="69" t="s">
        <v>52</v>
      </c>
      <c r="B13" s="18" t="s">
        <v>12</v>
      </c>
      <c r="C13" s="54">
        <f>SUM(D13:F13)</f>
        <v>7980658</v>
      </c>
      <c r="D13" s="54">
        <v>1200079</v>
      </c>
      <c r="E13" s="54">
        <v>6679322</v>
      </c>
      <c r="F13" s="54">
        <v>101257</v>
      </c>
      <c r="G13" s="19">
        <f>SUM(H13:J13)</f>
        <v>10300444</v>
      </c>
      <c r="H13" s="19">
        <v>2386700</v>
      </c>
      <c r="I13" s="19">
        <v>7878000</v>
      </c>
      <c r="J13" s="19">
        <v>35744</v>
      </c>
      <c r="K13" s="19">
        <f>SUM(L13:N13)</f>
        <v>1333178.7</v>
      </c>
      <c r="L13" s="19">
        <v>233025.31</v>
      </c>
      <c r="M13" s="19">
        <v>1100153.3899999999</v>
      </c>
      <c r="N13" s="19">
        <v>0</v>
      </c>
      <c r="O13" s="52">
        <f t="shared" si="1"/>
        <v>12.942924596260122</v>
      </c>
      <c r="P13" s="52">
        <f t="shared" si="1"/>
        <v>9.7634939456152843</v>
      </c>
      <c r="Q13" s="52">
        <f t="shared" si="2"/>
        <v>16.471033886373494</v>
      </c>
      <c r="R13" s="52"/>
      <c r="S13" s="20">
        <f t="shared" si="4"/>
        <v>16.705122560069608</v>
      </c>
      <c r="T13" s="20">
        <f t="shared" si="4"/>
        <v>19.417497514746945</v>
      </c>
      <c r="U13" s="20">
        <f t="shared" si="4"/>
        <v>16.471033886373494</v>
      </c>
      <c r="V13" s="20">
        <f>N13/F13*100</f>
        <v>0</v>
      </c>
      <c r="W13" s="51"/>
      <c r="X13" s="59"/>
    </row>
    <row r="14" spans="1:24" s="1" customFormat="1" ht="112.5" customHeight="1" x14ac:dyDescent="0.3">
      <c r="A14" s="69" t="s">
        <v>92</v>
      </c>
      <c r="B14" s="18" t="s">
        <v>12</v>
      </c>
      <c r="C14" s="54">
        <f t="shared" ref="C14:C19" si="12">SUM(D14:F14)</f>
        <v>628300</v>
      </c>
      <c r="D14" s="54">
        <v>628300</v>
      </c>
      <c r="E14" s="54">
        <v>0</v>
      </c>
      <c r="F14" s="54">
        <v>0</v>
      </c>
      <c r="G14" s="19">
        <f t="shared" ref="G14:G19" si="13">SUM(H14:J14)</f>
        <v>689200</v>
      </c>
      <c r="H14" s="19">
        <v>689200</v>
      </c>
      <c r="I14" s="19">
        <v>0</v>
      </c>
      <c r="J14" s="19">
        <v>0</v>
      </c>
      <c r="K14" s="19">
        <f t="shared" ref="K14:K19" si="14">SUM(L14:N14)</f>
        <v>0</v>
      </c>
      <c r="L14" s="19">
        <v>0</v>
      </c>
      <c r="M14" s="19">
        <v>0</v>
      </c>
      <c r="N14" s="19">
        <v>0</v>
      </c>
      <c r="O14" s="52">
        <f t="shared" si="1"/>
        <v>0</v>
      </c>
      <c r="P14" s="52">
        <f t="shared" si="1"/>
        <v>0</v>
      </c>
      <c r="Q14" s="52"/>
      <c r="R14" s="52"/>
      <c r="S14" s="20">
        <f t="shared" si="4"/>
        <v>0</v>
      </c>
      <c r="T14" s="20">
        <f t="shared" si="4"/>
        <v>0</v>
      </c>
      <c r="U14" s="20"/>
      <c r="V14" s="20"/>
      <c r="W14" s="51"/>
      <c r="X14" s="59"/>
    </row>
    <row r="15" spans="1:24" s="1" customFormat="1" ht="57" customHeight="1" x14ac:dyDescent="0.3">
      <c r="A15" s="69" t="s">
        <v>53</v>
      </c>
      <c r="B15" s="18" t="s">
        <v>12</v>
      </c>
      <c r="C15" s="54">
        <f t="shared" si="12"/>
        <v>2837800</v>
      </c>
      <c r="D15" s="54">
        <v>2837800</v>
      </c>
      <c r="E15" s="54">
        <v>0</v>
      </c>
      <c r="F15" s="54">
        <v>0</v>
      </c>
      <c r="G15" s="19">
        <f t="shared" si="13"/>
        <v>3722004</v>
      </c>
      <c r="H15" s="19">
        <v>3668600</v>
      </c>
      <c r="I15" s="19">
        <v>0</v>
      </c>
      <c r="J15" s="19">
        <v>53404</v>
      </c>
      <c r="K15" s="19">
        <f t="shared" si="14"/>
        <v>269045.52</v>
      </c>
      <c r="L15" s="19">
        <v>269045.52</v>
      </c>
      <c r="M15" s="19">
        <v>0</v>
      </c>
      <c r="N15" s="19">
        <v>0</v>
      </c>
      <c r="O15" s="52">
        <f t="shared" si="1"/>
        <v>7.2285123820393533</v>
      </c>
      <c r="P15" s="52">
        <f t="shared" si="1"/>
        <v>7.3337382107615996</v>
      </c>
      <c r="Q15" s="52"/>
      <c r="R15" s="52"/>
      <c r="S15" s="20">
        <f t="shared" si="4"/>
        <v>9.4807780675170914</v>
      </c>
      <c r="T15" s="20">
        <f t="shared" si="4"/>
        <v>9.4807780675170914</v>
      </c>
      <c r="U15" s="20"/>
      <c r="V15" s="20"/>
      <c r="W15" s="26"/>
      <c r="X15" s="59"/>
    </row>
    <row r="16" spans="1:24" s="1" customFormat="1" ht="40.5" customHeight="1" x14ac:dyDescent="0.3">
      <c r="A16" s="69" t="s">
        <v>85</v>
      </c>
      <c r="B16" s="18" t="s">
        <v>12</v>
      </c>
      <c r="C16" s="54">
        <f t="shared" si="12"/>
        <v>3601630</v>
      </c>
      <c r="D16" s="54">
        <v>3601630</v>
      </c>
      <c r="E16" s="54">
        <v>0</v>
      </c>
      <c r="F16" s="54">
        <v>0</v>
      </c>
      <c r="G16" s="19">
        <f t="shared" si="13"/>
        <v>4948038</v>
      </c>
      <c r="H16" s="19">
        <v>4932400</v>
      </c>
      <c r="I16" s="19">
        <v>0</v>
      </c>
      <c r="J16" s="19">
        <v>15638</v>
      </c>
      <c r="K16" s="19">
        <f>SUM(L16:N16)</f>
        <v>769691.61</v>
      </c>
      <c r="L16" s="19">
        <v>769691.61</v>
      </c>
      <c r="M16" s="19">
        <v>0</v>
      </c>
      <c r="N16" s="19">
        <v>0</v>
      </c>
      <c r="O16" s="52">
        <f t="shared" si="1"/>
        <v>15.555491085557549</v>
      </c>
      <c r="P16" s="52">
        <f t="shared" si="1"/>
        <v>15.604809220663368</v>
      </c>
      <c r="Q16" s="52"/>
      <c r="R16" s="52"/>
      <c r="S16" s="20">
        <f t="shared" si="4"/>
        <v>21.370646346237677</v>
      </c>
      <c r="T16" s="20">
        <f t="shared" si="4"/>
        <v>21.370646346237677</v>
      </c>
      <c r="U16" s="20"/>
      <c r="V16" s="20"/>
      <c r="W16" s="26"/>
      <c r="X16" s="59"/>
    </row>
    <row r="17" spans="1:24" s="1" customFormat="1" ht="78" customHeight="1" x14ac:dyDescent="0.3">
      <c r="A17" s="69" t="s">
        <v>54</v>
      </c>
      <c r="B17" s="18" t="s">
        <v>12</v>
      </c>
      <c r="C17" s="54">
        <f>SUM(D17:F17)</f>
        <v>7807912</v>
      </c>
      <c r="D17" s="54">
        <v>7755800</v>
      </c>
      <c r="E17" s="54">
        <v>0</v>
      </c>
      <c r="F17" s="54">
        <v>52112</v>
      </c>
      <c r="G17" s="19">
        <f t="shared" si="13"/>
        <v>15005640</v>
      </c>
      <c r="H17" s="19">
        <v>14983300</v>
      </c>
      <c r="I17" s="19">
        <v>0</v>
      </c>
      <c r="J17" s="19">
        <v>22340</v>
      </c>
      <c r="K17" s="19">
        <f t="shared" si="14"/>
        <v>1331419.3600000001</v>
      </c>
      <c r="L17" s="19">
        <v>1331419.3600000001</v>
      </c>
      <c r="M17" s="19">
        <v>0</v>
      </c>
      <c r="N17" s="19">
        <v>0</v>
      </c>
      <c r="O17" s="52">
        <f t="shared" si="1"/>
        <v>8.87279289653757</v>
      </c>
      <c r="P17" s="52">
        <f t="shared" si="1"/>
        <v>8.8860221713507705</v>
      </c>
      <c r="Q17" s="52"/>
      <c r="R17" s="52"/>
      <c r="S17" s="20">
        <f t="shared" si="4"/>
        <v>17.052181940575149</v>
      </c>
      <c r="T17" s="20">
        <f t="shared" si="4"/>
        <v>17.166757265530315</v>
      </c>
      <c r="U17" s="20"/>
      <c r="V17" s="20">
        <f t="shared" si="4"/>
        <v>0</v>
      </c>
      <c r="W17" s="26"/>
      <c r="X17" s="59"/>
    </row>
    <row r="18" spans="1:24" s="1" customFormat="1" ht="81" customHeight="1" x14ac:dyDescent="0.3">
      <c r="A18" s="69" t="s">
        <v>66</v>
      </c>
      <c r="B18" s="18" t="s">
        <v>12</v>
      </c>
      <c r="C18" s="54">
        <f t="shared" si="12"/>
        <v>9088</v>
      </c>
      <c r="D18" s="54">
        <v>0</v>
      </c>
      <c r="E18" s="54">
        <v>9088</v>
      </c>
      <c r="F18" s="54">
        <v>0</v>
      </c>
      <c r="G18" s="19">
        <f t="shared" si="13"/>
        <v>12900</v>
      </c>
      <c r="H18" s="19">
        <v>0</v>
      </c>
      <c r="I18" s="19">
        <v>12900</v>
      </c>
      <c r="J18" s="19">
        <v>0</v>
      </c>
      <c r="K18" s="19">
        <f>SUM(L18:N18)</f>
        <v>0</v>
      </c>
      <c r="L18" s="19">
        <v>0</v>
      </c>
      <c r="M18" s="19">
        <v>0</v>
      </c>
      <c r="N18" s="19">
        <v>0</v>
      </c>
      <c r="O18" s="52">
        <f t="shared" si="1"/>
        <v>0</v>
      </c>
      <c r="P18" s="52"/>
      <c r="Q18" s="52">
        <f>M18/I18*100</f>
        <v>0</v>
      </c>
      <c r="R18" s="52"/>
      <c r="S18" s="20">
        <f>K18/C18*100</f>
        <v>0</v>
      </c>
      <c r="T18" s="20"/>
      <c r="U18" s="20">
        <f>M18/E18*100</f>
        <v>0</v>
      </c>
      <c r="V18" s="20"/>
      <c r="W18" s="51"/>
      <c r="X18" s="59"/>
    </row>
    <row r="19" spans="1:24" s="1" customFormat="1" ht="63" customHeight="1" x14ac:dyDescent="0.3">
      <c r="A19" s="69" t="s">
        <v>55</v>
      </c>
      <c r="B19" s="18" t="s">
        <v>12</v>
      </c>
      <c r="C19" s="54">
        <f t="shared" si="12"/>
        <v>25540700</v>
      </c>
      <c r="D19" s="54">
        <v>25540700</v>
      </c>
      <c r="E19" s="54">
        <v>0</v>
      </c>
      <c r="F19" s="54">
        <v>0</v>
      </c>
      <c r="G19" s="19">
        <f t="shared" si="13"/>
        <v>34191600</v>
      </c>
      <c r="H19" s="19">
        <v>34191600</v>
      </c>
      <c r="I19" s="19">
        <v>0</v>
      </c>
      <c r="J19" s="19">
        <v>0</v>
      </c>
      <c r="K19" s="19">
        <f t="shared" si="14"/>
        <v>0</v>
      </c>
      <c r="L19" s="19">
        <v>0</v>
      </c>
      <c r="M19" s="19">
        <v>0</v>
      </c>
      <c r="N19" s="19">
        <v>0</v>
      </c>
      <c r="O19" s="52">
        <f t="shared" si="1"/>
        <v>0</v>
      </c>
      <c r="P19" s="52">
        <f t="shared" si="1"/>
        <v>0</v>
      </c>
      <c r="Q19" s="52"/>
      <c r="R19" s="52"/>
      <c r="S19" s="20">
        <f t="shared" si="4"/>
        <v>0</v>
      </c>
      <c r="T19" s="20">
        <f t="shared" si="4"/>
        <v>0</v>
      </c>
      <c r="U19" s="20"/>
      <c r="V19" s="20"/>
      <c r="W19" s="26"/>
      <c r="X19" s="59"/>
    </row>
    <row r="20" spans="1:24" s="25" customFormat="1" ht="42" customHeight="1" x14ac:dyDescent="0.3">
      <c r="A20" s="68" t="s">
        <v>23</v>
      </c>
      <c r="B20" s="28"/>
      <c r="C20" s="27">
        <f>SUM(C21:C23)</f>
        <v>10431835</v>
      </c>
      <c r="D20" s="27">
        <f t="shared" ref="D20:N20" si="15">SUM(D21:D23)</f>
        <v>6450600</v>
      </c>
      <c r="E20" s="27">
        <f t="shared" si="15"/>
        <v>0</v>
      </c>
      <c r="F20" s="27">
        <f t="shared" si="15"/>
        <v>3981235</v>
      </c>
      <c r="G20" s="27">
        <f t="shared" si="15"/>
        <v>6423200</v>
      </c>
      <c r="H20" s="27">
        <f t="shared" si="15"/>
        <v>4532200</v>
      </c>
      <c r="I20" s="27">
        <f t="shared" si="15"/>
        <v>0</v>
      </c>
      <c r="J20" s="27">
        <f t="shared" si="15"/>
        <v>1891000</v>
      </c>
      <c r="K20" s="27">
        <f t="shared" si="15"/>
        <v>0</v>
      </c>
      <c r="L20" s="27">
        <f t="shared" si="15"/>
        <v>0</v>
      </c>
      <c r="M20" s="27">
        <f t="shared" si="15"/>
        <v>0</v>
      </c>
      <c r="N20" s="27">
        <f t="shared" si="15"/>
        <v>0</v>
      </c>
      <c r="O20" s="52">
        <f t="shared" si="1"/>
        <v>0</v>
      </c>
      <c r="P20" s="52">
        <f t="shared" si="1"/>
        <v>0</v>
      </c>
      <c r="Q20" s="52"/>
      <c r="R20" s="52">
        <f t="shared" si="3"/>
        <v>0</v>
      </c>
      <c r="S20" s="20">
        <f t="shared" si="4"/>
        <v>0</v>
      </c>
      <c r="T20" s="20">
        <f t="shared" si="4"/>
        <v>0</v>
      </c>
      <c r="U20" s="20"/>
      <c r="V20" s="20">
        <f t="shared" si="5"/>
        <v>0</v>
      </c>
      <c r="W20" s="24"/>
      <c r="X20" s="61"/>
    </row>
    <row r="21" spans="1:24" s="1" customFormat="1" ht="112.5" hidden="1" customHeight="1" x14ac:dyDescent="0.3">
      <c r="A21" s="69" t="s">
        <v>88</v>
      </c>
      <c r="B21" s="18" t="s">
        <v>12</v>
      </c>
      <c r="C21" s="54">
        <f>SUM(D21:F21)</f>
        <v>4247400</v>
      </c>
      <c r="D21" s="19">
        <v>2247400</v>
      </c>
      <c r="E21" s="19">
        <v>0</v>
      </c>
      <c r="F21" s="19">
        <v>2000000</v>
      </c>
      <c r="G21" s="19">
        <f>SUM(H21:J21)</f>
        <v>0</v>
      </c>
      <c r="H21" s="19">
        <v>0</v>
      </c>
      <c r="I21" s="19">
        <v>0</v>
      </c>
      <c r="J21" s="19">
        <v>0</v>
      </c>
      <c r="K21" s="19">
        <f>SUM(L21:N21)</f>
        <v>0</v>
      </c>
      <c r="L21" s="19">
        <v>0</v>
      </c>
      <c r="M21" s="19">
        <v>0</v>
      </c>
      <c r="N21" s="19">
        <v>0</v>
      </c>
      <c r="O21" s="52" t="e">
        <f t="shared" si="1"/>
        <v>#DIV/0!</v>
      </c>
      <c r="P21" s="52" t="e">
        <f t="shared" si="1"/>
        <v>#DIV/0!</v>
      </c>
      <c r="Q21" s="52"/>
      <c r="R21" s="52" t="e">
        <f t="shared" si="3"/>
        <v>#DIV/0!</v>
      </c>
      <c r="S21" s="20">
        <f t="shared" si="4"/>
        <v>0</v>
      </c>
      <c r="T21" s="20">
        <f t="shared" si="4"/>
        <v>0</v>
      </c>
      <c r="U21" s="20"/>
      <c r="V21" s="20"/>
      <c r="W21" s="26"/>
      <c r="X21" s="59"/>
    </row>
    <row r="22" spans="1:24" s="1" customFormat="1" ht="81.75" customHeight="1" x14ac:dyDescent="0.3">
      <c r="A22" s="69" t="s">
        <v>86</v>
      </c>
      <c r="B22" s="18" t="s">
        <v>12</v>
      </c>
      <c r="C22" s="54">
        <f>SUM(D22:F22)</f>
        <v>6184435</v>
      </c>
      <c r="D22" s="54">
        <v>4203200</v>
      </c>
      <c r="E22" s="54">
        <v>0</v>
      </c>
      <c r="F22" s="54">
        <v>1981235</v>
      </c>
      <c r="G22" s="19">
        <f>SUM(H22:J22)</f>
        <v>6423200</v>
      </c>
      <c r="H22" s="19">
        <v>4532200</v>
      </c>
      <c r="I22" s="19">
        <v>0</v>
      </c>
      <c r="J22" s="19">
        <v>1891000</v>
      </c>
      <c r="K22" s="19">
        <f>SUM(L22:N22)</f>
        <v>0</v>
      </c>
      <c r="L22" s="19">
        <v>0</v>
      </c>
      <c r="M22" s="19">
        <v>0</v>
      </c>
      <c r="N22" s="19">
        <v>0</v>
      </c>
      <c r="O22" s="52">
        <f t="shared" si="1"/>
        <v>0</v>
      </c>
      <c r="P22" s="52">
        <f t="shared" si="1"/>
        <v>0</v>
      </c>
      <c r="Q22" s="52"/>
      <c r="R22" s="52">
        <f t="shared" si="3"/>
        <v>0</v>
      </c>
      <c r="S22" s="20">
        <f t="shared" si="4"/>
        <v>0</v>
      </c>
      <c r="T22" s="20">
        <f t="shared" si="4"/>
        <v>0</v>
      </c>
      <c r="U22" s="20"/>
      <c r="V22" s="20">
        <f t="shared" si="5"/>
        <v>0</v>
      </c>
      <c r="W22" s="26"/>
      <c r="X22" s="59"/>
    </row>
    <row r="23" spans="1:24" s="1" customFormat="1" ht="33" hidden="1" customHeight="1" x14ac:dyDescent="0.3">
      <c r="A23" s="69" t="s">
        <v>87</v>
      </c>
      <c r="B23" s="18" t="s">
        <v>12</v>
      </c>
      <c r="C23" s="54">
        <f>SUM(D23:F23)</f>
        <v>0</v>
      </c>
      <c r="D23" s="54">
        <v>0</v>
      </c>
      <c r="E23" s="54">
        <v>0</v>
      </c>
      <c r="F23" s="54">
        <v>0</v>
      </c>
      <c r="G23" s="19">
        <f>SUM(H23:J23)</f>
        <v>0</v>
      </c>
      <c r="H23" s="19">
        <v>0</v>
      </c>
      <c r="I23" s="19">
        <v>0</v>
      </c>
      <c r="J23" s="19">
        <v>0</v>
      </c>
      <c r="K23" s="19">
        <f>SUM(L23:N23)</f>
        <v>0</v>
      </c>
      <c r="L23" s="19">
        <v>0</v>
      </c>
      <c r="M23" s="19">
        <v>0</v>
      </c>
      <c r="N23" s="19">
        <v>0</v>
      </c>
      <c r="O23" s="52" t="e">
        <f t="shared" si="1"/>
        <v>#DIV/0!</v>
      </c>
      <c r="P23" s="52" t="e">
        <f t="shared" si="1"/>
        <v>#DIV/0!</v>
      </c>
      <c r="Q23" s="52"/>
      <c r="R23" s="52" t="e">
        <f t="shared" si="3"/>
        <v>#DIV/0!</v>
      </c>
      <c r="S23" s="20"/>
      <c r="T23" s="20"/>
      <c r="U23" s="20"/>
      <c r="V23" s="20"/>
      <c r="W23" s="51"/>
      <c r="X23" s="59"/>
    </row>
    <row r="24" spans="1:24" s="1" customFormat="1" ht="96.75" customHeight="1" x14ac:dyDescent="0.3">
      <c r="A24" s="68" t="s">
        <v>56</v>
      </c>
      <c r="B24" s="28"/>
      <c r="C24" s="63">
        <f t="shared" ref="C24:J24" si="16">SUM(C25:C26)</f>
        <v>34878515</v>
      </c>
      <c r="D24" s="63">
        <f t="shared" si="16"/>
        <v>0</v>
      </c>
      <c r="E24" s="63">
        <f t="shared" si="16"/>
        <v>0</v>
      </c>
      <c r="F24" s="63">
        <f t="shared" si="16"/>
        <v>34878515</v>
      </c>
      <c r="G24" s="63">
        <f t="shared" si="16"/>
        <v>52694423</v>
      </c>
      <c r="H24" s="63">
        <f t="shared" si="16"/>
        <v>0</v>
      </c>
      <c r="I24" s="63">
        <f t="shared" si="16"/>
        <v>0</v>
      </c>
      <c r="J24" s="63">
        <f t="shared" si="16"/>
        <v>52694423</v>
      </c>
      <c r="K24" s="63">
        <f>SUM(K25:K26)</f>
        <v>4149875.4</v>
      </c>
      <c r="L24" s="63">
        <f t="shared" ref="L24:N24" si="17">SUM(L25:L26)</f>
        <v>0</v>
      </c>
      <c r="M24" s="63">
        <f t="shared" si="17"/>
        <v>0</v>
      </c>
      <c r="N24" s="63">
        <f t="shared" si="17"/>
        <v>4149875.4</v>
      </c>
      <c r="O24" s="52">
        <f t="shared" si="1"/>
        <v>7.8753597890235936</v>
      </c>
      <c r="P24" s="52"/>
      <c r="Q24" s="52"/>
      <c r="R24" s="52">
        <f t="shared" si="3"/>
        <v>7.8753597890235936</v>
      </c>
      <c r="S24" s="20">
        <f t="shared" si="4"/>
        <v>11.898085110561617</v>
      </c>
      <c r="T24" s="20"/>
      <c r="U24" s="20"/>
      <c r="V24" s="20">
        <f t="shared" si="5"/>
        <v>11.898085110561617</v>
      </c>
      <c r="W24" s="26"/>
      <c r="X24" s="59"/>
    </row>
    <row r="25" spans="1:24" s="1" customFormat="1" ht="46.5" customHeight="1" x14ac:dyDescent="0.3">
      <c r="A25" s="75" t="s">
        <v>57</v>
      </c>
      <c r="B25" s="18" t="s">
        <v>12</v>
      </c>
      <c r="C25" s="54">
        <f>SUM(D25:F25)</f>
        <v>17905500</v>
      </c>
      <c r="D25" s="54">
        <v>0</v>
      </c>
      <c r="E25" s="54">
        <v>0</v>
      </c>
      <c r="F25" s="54">
        <v>17905500</v>
      </c>
      <c r="G25" s="19">
        <f>SUM(H25:J25)</f>
        <v>24664508</v>
      </c>
      <c r="H25" s="19">
        <v>0</v>
      </c>
      <c r="I25" s="19">
        <v>0</v>
      </c>
      <c r="J25" s="19">
        <v>24664508</v>
      </c>
      <c r="K25" s="19">
        <f>SUM(L25:N25)</f>
        <v>1559565.88</v>
      </c>
      <c r="L25" s="19">
        <v>0</v>
      </c>
      <c r="M25" s="19">
        <v>0</v>
      </c>
      <c r="N25" s="19">
        <v>1559565.88</v>
      </c>
      <c r="O25" s="52">
        <f t="shared" si="1"/>
        <v>6.3231177366278697</v>
      </c>
      <c r="P25" s="52"/>
      <c r="Q25" s="52"/>
      <c r="R25" s="52">
        <f t="shared" si="3"/>
        <v>6.3231177366278697</v>
      </c>
      <c r="S25" s="20">
        <f t="shared" si="4"/>
        <v>8.7099822959425861</v>
      </c>
      <c r="T25" s="20"/>
      <c r="U25" s="20"/>
      <c r="V25" s="20">
        <f t="shared" si="5"/>
        <v>8.7099822959425861</v>
      </c>
      <c r="W25" s="26"/>
      <c r="X25" s="59"/>
    </row>
    <row r="26" spans="1:24" s="1" customFormat="1" ht="48.75" customHeight="1" x14ac:dyDescent="0.3">
      <c r="A26" s="76"/>
      <c r="B26" s="18" t="s">
        <v>64</v>
      </c>
      <c r="C26" s="54">
        <f>SUM(D26:F26)</f>
        <v>16973015</v>
      </c>
      <c r="D26" s="54">
        <v>0</v>
      </c>
      <c r="E26" s="54">
        <v>0</v>
      </c>
      <c r="F26" s="54">
        <v>16973015</v>
      </c>
      <c r="G26" s="19">
        <f>SUM(H26:J26)</f>
        <v>28029915</v>
      </c>
      <c r="H26" s="19">
        <v>0</v>
      </c>
      <c r="I26" s="19">
        <v>0</v>
      </c>
      <c r="J26" s="19">
        <v>28029915</v>
      </c>
      <c r="K26" s="19">
        <f>SUM(L26:N26)</f>
        <v>2590309.52</v>
      </c>
      <c r="L26" s="19">
        <v>0</v>
      </c>
      <c r="M26" s="19">
        <v>0</v>
      </c>
      <c r="N26" s="19">
        <v>2590309.52</v>
      </c>
      <c r="O26" s="52">
        <f t="shared" si="1"/>
        <v>9.2412321621381999</v>
      </c>
      <c r="P26" s="52"/>
      <c r="Q26" s="52"/>
      <c r="R26" s="52">
        <f t="shared" si="3"/>
        <v>9.2412321621381999</v>
      </c>
      <c r="S26" s="20">
        <f t="shared" si="4"/>
        <v>15.261339956395489</v>
      </c>
      <c r="T26" s="20"/>
      <c r="U26" s="20"/>
      <c r="V26" s="20">
        <f t="shared" si="5"/>
        <v>15.261339956395489</v>
      </c>
      <c r="W26" s="60"/>
      <c r="X26" s="59"/>
    </row>
    <row r="27" spans="1:24" x14ac:dyDescent="0.3">
      <c r="X27" s="66"/>
    </row>
    <row r="28" spans="1:24" x14ac:dyDescent="0.3">
      <c r="X28" s="66"/>
    </row>
    <row r="29" spans="1:24" x14ac:dyDescent="0.3">
      <c r="X29" s="66"/>
    </row>
    <row r="30" spans="1:24" x14ac:dyDescent="0.3">
      <c r="X30" s="66"/>
    </row>
    <row r="31" spans="1:24" x14ac:dyDescent="0.3">
      <c r="X31" s="66"/>
    </row>
    <row r="32" spans="1:24" x14ac:dyDescent="0.3">
      <c r="X32" s="66"/>
    </row>
    <row r="33" spans="24:24" x14ac:dyDescent="0.3">
      <c r="X33" s="66"/>
    </row>
    <row r="34" spans="24:24" x14ac:dyDescent="0.3">
      <c r="X34" s="66"/>
    </row>
    <row r="35" spans="24:24" x14ac:dyDescent="0.3">
      <c r="X35" s="66"/>
    </row>
    <row r="36" spans="24:24" x14ac:dyDescent="0.3">
      <c r="X36" s="66"/>
    </row>
    <row r="37" spans="24:24" x14ac:dyDescent="0.3">
      <c r="X37" s="66"/>
    </row>
    <row r="38" spans="24:24" x14ac:dyDescent="0.3">
      <c r="X38" s="66"/>
    </row>
    <row r="39" spans="24:24" x14ac:dyDescent="0.3">
      <c r="X39" s="66"/>
    </row>
    <row r="40" spans="24:24" x14ac:dyDescent="0.3">
      <c r="X40" s="66"/>
    </row>
    <row r="41" spans="24:24" x14ac:dyDescent="0.3">
      <c r="X41" s="66"/>
    </row>
    <row r="42" spans="24:24" x14ac:dyDescent="0.3">
      <c r="X42" s="66"/>
    </row>
    <row r="43" spans="24:24" x14ac:dyDescent="0.3">
      <c r="X43" s="66"/>
    </row>
    <row r="44" spans="24:24" x14ac:dyDescent="0.3">
      <c r="X44" s="66"/>
    </row>
  </sheetData>
  <mergeCells count="10">
    <mergeCell ref="A1:V1"/>
    <mergeCell ref="B2:B3"/>
    <mergeCell ref="C2:F2"/>
    <mergeCell ref="G2:J2"/>
    <mergeCell ref="K2:N2"/>
    <mergeCell ref="O2:R2"/>
    <mergeCell ref="S2:V2"/>
    <mergeCell ref="W2:W3"/>
    <mergeCell ref="A5:B5"/>
    <mergeCell ref="A25:A26"/>
  </mergeCells>
  <pageMargins left="0" right="0" top="0.19685039370078741" bottom="0" header="0.31496062992125984" footer="0.31496062992125984"/>
  <pageSetup paperSize="9" scale="47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5" t="s">
        <v>43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32.25" customHeight="1" x14ac:dyDescent="0.25">
      <c r="A2" s="97" t="s">
        <v>0</v>
      </c>
      <c r="B2" s="5" t="s">
        <v>1</v>
      </c>
      <c r="C2" s="98" t="s">
        <v>17</v>
      </c>
      <c r="D2" s="99" t="s">
        <v>40</v>
      </c>
      <c r="E2" s="99"/>
      <c r="F2" s="99"/>
      <c r="G2" s="100" t="s">
        <v>48</v>
      </c>
      <c r="H2" s="100"/>
      <c r="I2" s="100"/>
      <c r="J2" s="101" t="s">
        <v>46</v>
      </c>
      <c r="K2" s="102"/>
      <c r="L2" s="103"/>
      <c r="M2" s="104" t="s">
        <v>41</v>
      </c>
      <c r="N2" s="104" t="s">
        <v>42</v>
      </c>
    </row>
    <row r="3" spans="1:14" ht="25.5" x14ac:dyDescent="0.25">
      <c r="A3" s="97"/>
      <c r="B3" s="6" t="s">
        <v>2</v>
      </c>
      <c r="C3" s="98"/>
      <c r="D3" s="7" t="s">
        <v>24</v>
      </c>
      <c r="E3" s="7" t="s">
        <v>25</v>
      </c>
      <c r="F3" s="7" t="s">
        <v>26</v>
      </c>
      <c r="G3" s="7" t="s">
        <v>24</v>
      </c>
      <c r="H3" s="7" t="s">
        <v>25</v>
      </c>
      <c r="I3" s="7" t="s">
        <v>26</v>
      </c>
      <c r="J3" s="7" t="s">
        <v>24</v>
      </c>
      <c r="K3" s="7" t="s">
        <v>25</v>
      </c>
      <c r="L3" s="7" t="s">
        <v>26</v>
      </c>
      <c r="M3" s="105"/>
      <c r="N3" s="105"/>
    </row>
    <row r="4" spans="1:14" x14ac:dyDescent="0.25">
      <c r="A4" s="8" t="s">
        <v>3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94" t="s">
        <v>44</v>
      </c>
      <c r="C5" s="94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4</v>
      </c>
      <c r="B6" s="14" t="s">
        <v>20</v>
      </c>
      <c r="C6" s="14" t="s">
        <v>47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5</v>
      </c>
      <c r="B7" s="14" t="s">
        <v>45</v>
      </c>
      <c r="C7" s="14" t="s">
        <v>47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3" t="s">
        <v>0</v>
      </c>
      <c r="B1" s="32" t="s">
        <v>1</v>
      </c>
      <c r="C1" s="114" t="s">
        <v>17</v>
      </c>
      <c r="D1" s="115" t="s">
        <v>69</v>
      </c>
      <c r="E1" s="115"/>
      <c r="F1" s="115"/>
      <c r="G1" s="115"/>
      <c r="H1" s="115" t="s">
        <v>70</v>
      </c>
      <c r="I1" s="115"/>
      <c r="J1" s="115"/>
      <c r="K1" s="115"/>
      <c r="L1" s="116" t="s">
        <v>80</v>
      </c>
      <c r="M1" s="117"/>
      <c r="N1" s="117"/>
      <c r="O1" s="118"/>
      <c r="P1" s="110" t="s">
        <v>71</v>
      </c>
      <c r="Q1" s="110"/>
      <c r="R1" s="110"/>
      <c r="S1" s="110"/>
      <c r="T1" s="110" t="s">
        <v>72</v>
      </c>
      <c r="U1" s="111"/>
      <c r="V1" s="111"/>
      <c r="W1" s="111"/>
    </row>
    <row r="2" spans="1:23" ht="22.5" x14ac:dyDescent="0.25">
      <c r="A2" s="113"/>
      <c r="B2" s="32" t="s">
        <v>2</v>
      </c>
      <c r="C2" s="114"/>
      <c r="D2" s="33" t="s">
        <v>24</v>
      </c>
      <c r="E2" s="33" t="s">
        <v>25</v>
      </c>
      <c r="F2" s="33" t="s">
        <v>49</v>
      </c>
      <c r="G2" s="33" t="s">
        <v>26</v>
      </c>
      <c r="H2" s="33" t="s">
        <v>24</v>
      </c>
      <c r="I2" s="33" t="s">
        <v>25</v>
      </c>
      <c r="J2" s="33" t="s">
        <v>49</v>
      </c>
      <c r="K2" s="33" t="s">
        <v>26</v>
      </c>
      <c r="L2" s="33" t="s">
        <v>24</v>
      </c>
      <c r="M2" s="33" t="s">
        <v>25</v>
      </c>
      <c r="N2" s="33" t="s">
        <v>49</v>
      </c>
      <c r="O2" s="33" t="s">
        <v>26</v>
      </c>
      <c r="P2" s="33" t="s">
        <v>24</v>
      </c>
      <c r="Q2" s="33" t="s">
        <v>25</v>
      </c>
      <c r="R2" s="33" t="s">
        <v>49</v>
      </c>
      <c r="S2" s="33" t="s">
        <v>26</v>
      </c>
      <c r="T2" s="33" t="s">
        <v>24</v>
      </c>
      <c r="U2" s="34" t="s">
        <v>25</v>
      </c>
      <c r="V2" s="33" t="s">
        <v>49</v>
      </c>
      <c r="W2" s="33" t="s">
        <v>26</v>
      </c>
    </row>
    <row r="3" spans="1:23" x14ac:dyDescent="0.25">
      <c r="A3" s="30" t="s">
        <v>3</v>
      </c>
      <c r="B3" s="30" t="s">
        <v>13</v>
      </c>
      <c r="C3" s="30" t="s">
        <v>28</v>
      </c>
      <c r="D3" s="30" t="s">
        <v>30</v>
      </c>
      <c r="E3" s="30" t="s">
        <v>15</v>
      </c>
      <c r="F3" s="30" t="s">
        <v>31</v>
      </c>
      <c r="G3" s="30" t="s">
        <v>31</v>
      </c>
      <c r="H3" s="30" t="s">
        <v>39</v>
      </c>
      <c r="I3" s="30" t="s">
        <v>32</v>
      </c>
      <c r="J3" s="30" t="s">
        <v>33</v>
      </c>
      <c r="K3" s="30" t="s">
        <v>34</v>
      </c>
      <c r="L3" s="30" t="s">
        <v>35</v>
      </c>
      <c r="M3" s="30" t="s">
        <v>36</v>
      </c>
      <c r="N3" s="30" t="s">
        <v>37</v>
      </c>
      <c r="O3" s="30" t="s">
        <v>38</v>
      </c>
      <c r="P3" s="30" t="s">
        <v>16</v>
      </c>
      <c r="Q3" s="30" t="s">
        <v>32</v>
      </c>
      <c r="R3" s="30" t="s">
        <v>68</v>
      </c>
      <c r="S3" s="30" t="s">
        <v>33</v>
      </c>
      <c r="T3" s="30" t="s">
        <v>34</v>
      </c>
      <c r="U3" s="30" t="s">
        <v>73</v>
      </c>
      <c r="V3" s="30" t="s">
        <v>60</v>
      </c>
      <c r="W3" s="30" t="s">
        <v>67</v>
      </c>
    </row>
    <row r="4" spans="1:23" x14ac:dyDescent="0.25">
      <c r="A4" s="112" t="s">
        <v>27</v>
      </c>
      <c r="B4" s="112"/>
      <c r="C4" s="112"/>
      <c r="D4" s="35">
        <f>D5+D7+D10+D12+D14</f>
        <v>184652.19499999998</v>
      </c>
      <c r="E4" s="35">
        <f t="shared" ref="E4:S4" si="0">E5+E7+E10+E12+E14</f>
        <v>157039.4</v>
      </c>
      <c r="F4" s="35">
        <f t="shared" si="0"/>
        <v>0</v>
      </c>
      <c r="G4" s="35">
        <f t="shared" si="0"/>
        <v>27612.795000000002</v>
      </c>
      <c r="H4" s="35">
        <f t="shared" si="0"/>
        <v>165482.53099999999</v>
      </c>
      <c r="I4" s="35">
        <f t="shared" si="0"/>
        <v>28216.291000000005</v>
      </c>
      <c r="J4" s="35">
        <f t="shared" si="0"/>
        <v>0</v>
      </c>
      <c r="K4" s="35">
        <f t="shared" si="0"/>
        <v>19077.455999999998</v>
      </c>
      <c r="L4" s="35">
        <f t="shared" si="0"/>
        <v>7375.1418100000001</v>
      </c>
      <c r="M4" s="35">
        <f t="shared" si="0"/>
        <v>0</v>
      </c>
      <c r="N4" s="35">
        <f t="shared" si="0"/>
        <v>0</v>
      </c>
      <c r="O4" s="35">
        <f t="shared" si="0"/>
        <v>7375.1418100000001</v>
      </c>
      <c r="P4" s="35">
        <f t="shared" si="0"/>
        <v>82223.705759999983</v>
      </c>
      <c r="Q4" s="35">
        <f t="shared" si="0"/>
        <v>66038.538280000008</v>
      </c>
      <c r="R4" s="35">
        <f t="shared" si="0"/>
        <v>0</v>
      </c>
      <c r="S4" s="35">
        <f t="shared" si="0"/>
        <v>16185.16748</v>
      </c>
      <c r="T4" s="35">
        <f>P4/D4*100</f>
        <v>44.528962008818787</v>
      </c>
      <c r="U4" s="35">
        <f t="shared" ref="U4:W16" si="1">Q4/E4*100</f>
        <v>42.052210005896619</v>
      </c>
      <c r="V4" s="35"/>
      <c r="W4" s="35">
        <f t="shared" si="1"/>
        <v>58.614738131362657</v>
      </c>
    </row>
    <row r="5" spans="1:23" s="45" customFormat="1" ht="34.5" customHeight="1" x14ac:dyDescent="0.25">
      <c r="A5" s="36">
        <v>1</v>
      </c>
      <c r="B5" s="94" t="s">
        <v>8</v>
      </c>
      <c r="C5" s="94"/>
      <c r="D5" s="35">
        <f>D6</f>
        <v>26153.7</v>
      </c>
      <c r="E5" s="35">
        <f t="shared" ref="E5:S5" si="2">E6</f>
        <v>24846</v>
      </c>
      <c r="F5" s="35">
        <f t="shared" si="2"/>
        <v>0</v>
      </c>
      <c r="G5" s="35">
        <f t="shared" si="2"/>
        <v>1307.7</v>
      </c>
      <c r="H5" s="35">
        <f t="shared" si="2"/>
        <v>0</v>
      </c>
      <c r="I5" s="35">
        <f t="shared" si="2"/>
        <v>0</v>
      </c>
      <c r="J5" s="35">
        <f t="shared" si="2"/>
        <v>0</v>
      </c>
      <c r="K5" s="35">
        <f t="shared" si="2"/>
        <v>0</v>
      </c>
      <c r="L5" s="35">
        <f t="shared" si="2"/>
        <v>0</v>
      </c>
      <c r="M5" s="35">
        <f t="shared" si="2"/>
        <v>0</v>
      </c>
      <c r="N5" s="35">
        <f t="shared" si="2"/>
        <v>0</v>
      </c>
      <c r="O5" s="35">
        <f t="shared" si="2"/>
        <v>0</v>
      </c>
      <c r="P5" s="35">
        <f t="shared" si="2"/>
        <v>0</v>
      </c>
      <c r="Q5" s="35">
        <f t="shared" si="2"/>
        <v>0</v>
      </c>
      <c r="R5" s="35">
        <f t="shared" si="2"/>
        <v>0</v>
      </c>
      <c r="S5" s="35">
        <f t="shared" si="2"/>
        <v>0</v>
      </c>
      <c r="T5" s="35">
        <f t="shared" ref="T5:U18" si="3">P5/D5*100</f>
        <v>0</v>
      </c>
      <c r="U5" s="35">
        <f t="shared" si="1"/>
        <v>0</v>
      </c>
      <c r="V5" s="35"/>
      <c r="W5" s="35">
        <f t="shared" si="1"/>
        <v>0</v>
      </c>
    </row>
    <row r="6" spans="1:23" s="45" customFormat="1" x14ac:dyDescent="0.25">
      <c r="A6" s="37" t="s">
        <v>5</v>
      </c>
      <c r="B6" s="38" t="s">
        <v>58</v>
      </c>
      <c r="C6" s="5" t="s">
        <v>65</v>
      </c>
      <c r="D6" s="39">
        <f t="shared" ref="D6" si="4">E6+G6</f>
        <v>26153.7</v>
      </c>
      <c r="E6" s="39">
        <v>24846</v>
      </c>
      <c r="F6" s="39">
        <v>0</v>
      </c>
      <c r="G6" s="39">
        <v>1307.7</v>
      </c>
      <c r="H6" s="39">
        <f>I6+J6+K6</f>
        <v>0</v>
      </c>
      <c r="I6" s="39">
        <v>0</v>
      </c>
      <c r="J6" s="39">
        <v>0</v>
      </c>
      <c r="K6" s="39">
        <v>0</v>
      </c>
      <c r="L6" s="39">
        <f t="shared" ref="L6" si="5">M6+O6</f>
        <v>0</v>
      </c>
      <c r="M6" s="39">
        <v>0</v>
      </c>
      <c r="N6" s="39">
        <v>0</v>
      </c>
      <c r="O6" s="39">
        <f>S6</f>
        <v>0</v>
      </c>
      <c r="P6" s="39">
        <f>Q6+R6+S6</f>
        <v>0</v>
      </c>
      <c r="Q6" s="39">
        <v>0</v>
      </c>
      <c r="R6" s="39">
        <v>0</v>
      </c>
      <c r="S6" s="39">
        <v>0</v>
      </c>
      <c r="T6" s="39">
        <f t="shared" si="3"/>
        <v>0</v>
      </c>
      <c r="U6" s="39">
        <f t="shared" si="1"/>
        <v>0</v>
      </c>
      <c r="V6" s="39"/>
      <c r="W6" s="39">
        <f t="shared" si="1"/>
        <v>0</v>
      </c>
    </row>
    <row r="7" spans="1:23" ht="37.5" customHeight="1" x14ac:dyDescent="0.25">
      <c r="A7" s="36" t="s">
        <v>13</v>
      </c>
      <c r="B7" s="94" t="s">
        <v>74</v>
      </c>
      <c r="C7" s="94"/>
      <c r="D7" s="35">
        <f>E7+F7+G7</f>
        <v>94522.269</v>
      </c>
      <c r="E7" s="35">
        <f>E8+E9</f>
        <v>89702.2</v>
      </c>
      <c r="F7" s="35">
        <f t="shared" ref="F7:G7" si="6">F8+F9</f>
        <v>0</v>
      </c>
      <c r="G7" s="35">
        <f t="shared" si="6"/>
        <v>4820.0689999999995</v>
      </c>
      <c r="H7" s="42">
        <f t="shared" ref="H7:H12" si="7">H8+H9+H10+H11</f>
        <v>80586.006999999998</v>
      </c>
      <c r="I7" s="41">
        <v>0</v>
      </c>
      <c r="J7" s="41">
        <v>0</v>
      </c>
      <c r="K7" s="41">
        <v>0</v>
      </c>
      <c r="L7" s="35">
        <f>M7+N7+O7</f>
        <v>1960.5039999999999</v>
      </c>
      <c r="M7" s="35">
        <f>M8+M9</f>
        <v>0</v>
      </c>
      <c r="N7" s="35">
        <f t="shared" ref="N7" si="8">N8+N9</f>
        <v>0</v>
      </c>
      <c r="O7" s="35">
        <f t="shared" ref="O7:O12" si="9">S7</f>
        <v>1960.5039999999999</v>
      </c>
      <c r="P7" s="35">
        <f t="shared" ref="P7:P18" si="10">Q7+S7</f>
        <v>39209.203999999998</v>
      </c>
      <c r="Q7" s="35">
        <f>Q8+Q9</f>
        <v>37248.699999999997</v>
      </c>
      <c r="R7" s="35">
        <f t="shared" ref="R7:S7" si="11">R8+R9</f>
        <v>0</v>
      </c>
      <c r="S7" s="35">
        <f t="shared" si="11"/>
        <v>1960.5039999999999</v>
      </c>
      <c r="T7" s="35">
        <f t="shared" si="3"/>
        <v>41.481446028342802</v>
      </c>
      <c r="U7" s="35">
        <f t="shared" si="1"/>
        <v>41.524845544479398</v>
      </c>
      <c r="V7" s="35">
        <v>0</v>
      </c>
      <c r="W7" s="35">
        <f t="shared" si="1"/>
        <v>40.673774587044299</v>
      </c>
    </row>
    <row r="8" spans="1:23" ht="25.5" x14ac:dyDescent="0.25">
      <c r="A8" s="37" t="s">
        <v>6</v>
      </c>
      <c r="B8" s="40" t="s">
        <v>75</v>
      </c>
      <c r="C8" s="5" t="s">
        <v>65</v>
      </c>
      <c r="D8" s="43">
        <f>SUM(E8:G8)</f>
        <v>55313.065000000002</v>
      </c>
      <c r="E8" s="43">
        <v>52453.5</v>
      </c>
      <c r="F8" s="43">
        <v>0</v>
      </c>
      <c r="G8" s="43">
        <f>2760.7+98.865</f>
        <v>2859.5649999999996</v>
      </c>
      <c r="H8" s="43">
        <v>11086.165000000001</v>
      </c>
      <c r="I8" s="43">
        <v>10437.94</v>
      </c>
      <c r="J8" s="43">
        <v>0</v>
      </c>
      <c r="K8" s="43">
        <f>549.36+98.865</f>
        <v>648.22500000000002</v>
      </c>
      <c r="L8" s="43">
        <f t="shared" ref="L8:L9" si="12">M8+O8</f>
        <v>0</v>
      </c>
      <c r="M8" s="43">
        <v>0</v>
      </c>
      <c r="N8" s="43">
        <v>0</v>
      </c>
      <c r="O8" s="39">
        <v>0</v>
      </c>
      <c r="P8" s="39">
        <f t="shared" si="10"/>
        <v>0</v>
      </c>
      <c r="Q8" s="43">
        <v>0</v>
      </c>
      <c r="R8" s="43">
        <v>0</v>
      </c>
      <c r="S8" s="43">
        <v>0</v>
      </c>
      <c r="T8" s="39">
        <f t="shared" si="3"/>
        <v>0</v>
      </c>
      <c r="U8" s="39">
        <f t="shared" si="1"/>
        <v>0</v>
      </c>
      <c r="V8" s="39">
        <v>0</v>
      </c>
      <c r="W8" s="39">
        <f t="shared" si="1"/>
        <v>0</v>
      </c>
    </row>
    <row r="9" spans="1:23" s="48" customFormat="1" ht="38.25" x14ac:dyDescent="0.25">
      <c r="A9" s="37" t="s">
        <v>7</v>
      </c>
      <c r="B9" s="40" t="s">
        <v>76</v>
      </c>
      <c r="C9" s="5" t="s">
        <v>65</v>
      </c>
      <c r="D9" s="43">
        <f>SUM(E9:G9)</f>
        <v>39209.203999999998</v>
      </c>
      <c r="E9" s="43">
        <v>37248.699999999997</v>
      </c>
      <c r="F9" s="43">
        <v>0</v>
      </c>
      <c r="G9" s="43">
        <v>1960.5039999999999</v>
      </c>
      <c r="H9" s="43">
        <v>48966.2</v>
      </c>
      <c r="I9" s="43">
        <v>37248.699999999997</v>
      </c>
      <c r="J9" s="43">
        <v>0</v>
      </c>
      <c r="K9" s="43">
        <v>1960.5039999999999</v>
      </c>
      <c r="L9" s="46">
        <f t="shared" si="12"/>
        <v>0</v>
      </c>
      <c r="M9" s="46">
        <v>0</v>
      </c>
      <c r="N9" s="46">
        <v>0</v>
      </c>
      <c r="O9" s="47">
        <v>0</v>
      </c>
      <c r="P9" s="43">
        <f t="shared" si="10"/>
        <v>39209.203999999998</v>
      </c>
      <c r="Q9" s="43">
        <v>37248.699999999997</v>
      </c>
      <c r="R9" s="43">
        <v>0</v>
      </c>
      <c r="S9" s="43">
        <v>1960.5039999999999</v>
      </c>
      <c r="T9" s="43">
        <f t="shared" si="3"/>
        <v>100</v>
      </c>
      <c r="U9" s="43">
        <f t="shared" si="1"/>
        <v>100</v>
      </c>
      <c r="V9" s="43">
        <v>0</v>
      </c>
      <c r="W9" s="43">
        <f t="shared" si="1"/>
        <v>100</v>
      </c>
    </row>
    <row r="10" spans="1:23" s="48" customFormat="1" ht="33" customHeight="1" x14ac:dyDescent="0.25">
      <c r="A10" s="50" t="s">
        <v>28</v>
      </c>
      <c r="B10" s="29" t="s">
        <v>9</v>
      </c>
      <c r="C10" s="29"/>
      <c r="D10" s="42">
        <f>D11</f>
        <v>10266.821</v>
      </c>
      <c r="E10" s="42">
        <f t="shared" ref="E10:W10" si="13">E11</f>
        <v>0</v>
      </c>
      <c r="F10" s="42">
        <f t="shared" si="13"/>
        <v>0</v>
      </c>
      <c r="G10" s="42">
        <f t="shared" si="13"/>
        <v>10266.821</v>
      </c>
      <c r="H10" s="42">
        <f t="shared" si="13"/>
        <v>10266.821</v>
      </c>
      <c r="I10" s="42">
        <f t="shared" si="13"/>
        <v>0</v>
      </c>
      <c r="J10" s="42">
        <f t="shared" si="13"/>
        <v>0</v>
      </c>
      <c r="K10" s="42">
        <f t="shared" si="13"/>
        <v>10266.821</v>
      </c>
      <c r="L10" s="42">
        <f t="shared" si="13"/>
        <v>4923.6239999999998</v>
      </c>
      <c r="M10" s="42">
        <f t="shared" si="13"/>
        <v>0</v>
      </c>
      <c r="N10" s="42">
        <f t="shared" si="13"/>
        <v>0</v>
      </c>
      <c r="O10" s="42">
        <f t="shared" si="13"/>
        <v>4923.6239999999998</v>
      </c>
      <c r="P10" s="42">
        <f t="shared" si="13"/>
        <v>4923.6239999999998</v>
      </c>
      <c r="Q10" s="42">
        <f t="shared" si="13"/>
        <v>0</v>
      </c>
      <c r="R10" s="42">
        <f t="shared" si="13"/>
        <v>0</v>
      </c>
      <c r="S10" s="42">
        <f t="shared" si="13"/>
        <v>4923.6239999999998</v>
      </c>
      <c r="T10" s="42">
        <f t="shared" si="13"/>
        <v>47.956655716506596</v>
      </c>
      <c r="U10" s="42"/>
      <c r="V10" s="42"/>
      <c r="W10" s="42">
        <f t="shared" si="13"/>
        <v>47.956655716506596</v>
      </c>
    </row>
    <row r="11" spans="1:23" s="48" customFormat="1" ht="25.5" x14ac:dyDescent="0.25">
      <c r="A11" s="31" t="s">
        <v>77</v>
      </c>
      <c r="B11" s="40" t="s">
        <v>78</v>
      </c>
      <c r="C11" s="40"/>
      <c r="D11" s="43">
        <f t="shared" ref="D11" si="14">E11+G11</f>
        <v>10266.821</v>
      </c>
      <c r="E11" s="43">
        <v>0</v>
      </c>
      <c r="F11" s="43">
        <v>0</v>
      </c>
      <c r="G11" s="43">
        <v>10266.821</v>
      </c>
      <c r="H11" s="43">
        <f>J11+K11</f>
        <v>10266.821</v>
      </c>
      <c r="I11" s="43">
        <v>0</v>
      </c>
      <c r="J11" s="43">
        <v>0</v>
      </c>
      <c r="K11" s="43">
        <v>10266.821</v>
      </c>
      <c r="L11" s="43">
        <f t="shared" ref="L11" si="15">M11+O11</f>
        <v>4923.6239999999998</v>
      </c>
      <c r="M11" s="43">
        <v>0</v>
      </c>
      <c r="N11" s="43">
        <v>0</v>
      </c>
      <c r="O11" s="43">
        <f t="shared" si="9"/>
        <v>4923.6239999999998</v>
      </c>
      <c r="P11" s="43">
        <f t="shared" si="10"/>
        <v>4923.6239999999998</v>
      </c>
      <c r="Q11" s="43">
        <v>0</v>
      </c>
      <c r="R11" s="43">
        <v>0</v>
      </c>
      <c r="S11" s="43">
        <v>4923.6239999999998</v>
      </c>
      <c r="T11" s="43">
        <f t="shared" si="3"/>
        <v>47.956655716506596</v>
      </c>
      <c r="U11" s="43"/>
      <c r="V11" s="43"/>
      <c r="W11" s="43">
        <f t="shared" si="1"/>
        <v>47.956655716506596</v>
      </c>
    </row>
    <row r="12" spans="1:23" s="49" customFormat="1" ht="27.75" customHeight="1" x14ac:dyDescent="0.25">
      <c r="A12" s="36" t="s">
        <v>28</v>
      </c>
      <c r="B12" s="94" t="s">
        <v>10</v>
      </c>
      <c r="C12" s="94"/>
      <c r="D12" s="35">
        <f>E12+F12+G12</f>
        <v>3100.0950000000003</v>
      </c>
      <c r="E12" s="35">
        <f>E13</f>
        <v>2574</v>
      </c>
      <c r="F12" s="35">
        <f>F13</f>
        <v>0</v>
      </c>
      <c r="G12" s="35">
        <f>G13</f>
        <v>526.09500000000003</v>
      </c>
      <c r="H12" s="42">
        <f t="shared" si="7"/>
        <v>48093.157000000007</v>
      </c>
      <c r="I12" s="35"/>
      <c r="J12" s="35"/>
      <c r="K12" s="35"/>
      <c r="L12" s="35">
        <f>M12+N12+O12</f>
        <v>491.01380999999998</v>
      </c>
      <c r="M12" s="35">
        <f>M13</f>
        <v>0</v>
      </c>
      <c r="N12" s="35">
        <f t="shared" ref="N12" si="16">N13</f>
        <v>0</v>
      </c>
      <c r="O12" s="39">
        <f t="shared" si="9"/>
        <v>491.01380999999998</v>
      </c>
      <c r="P12" s="35">
        <f t="shared" si="10"/>
        <v>2807.3417100000001</v>
      </c>
      <c r="Q12" s="35">
        <f>Q13</f>
        <v>2316.3279000000002</v>
      </c>
      <c r="R12" s="35">
        <f t="shared" ref="R12:S12" si="17">R13</f>
        <v>0</v>
      </c>
      <c r="S12" s="35">
        <f t="shared" si="17"/>
        <v>491.01380999999998</v>
      </c>
      <c r="T12" s="35">
        <f t="shared" si="3"/>
        <v>90.556634877318274</v>
      </c>
      <c r="U12" s="35">
        <f t="shared" si="1"/>
        <v>89.98942890442892</v>
      </c>
      <c r="V12" s="35"/>
      <c r="W12" s="35">
        <f t="shared" si="1"/>
        <v>93.331776580275417</v>
      </c>
    </row>
    <row r="13" spans="1:23" s="49" customFormat="1" x14ac:dyDescent="0.25">
      <c r="A13" s="37" t="s">
        <v>29</v>
      </c>
      <c r="B13" s="44" t="s">
        <v>14</v>
      </c>
      <c r="C13" s="5" t="s">
        <v>65</v>
      </c>
      <c r="D13" s="39">
        <f>SUM(E13:G13)</f>
        <v>3100.0950000000003</v>
      </c>
      <c r="E13" s="41">
        <v>2574</v>
      </c>
      <c r="F13" s="41">
        <v>0</v>
      </c>
      <c r="G13" s="39">
        <v>526.09500000000003</v>
      </c>
      <c r="H13" s="39">
        <f>I13+J13+K13</f>
        <v>3100.0950000000003</v>
      </c>
      <c r="I13" s="39">
        <v>2574</v>
      </c>
      <c r="J13" s="39">
        <v>0</v>
      </c>
      <c r="K13" s="39">
        <v>526.09500000000003</v>
      </c>
      <c r="L13" s="39">
        <f t="shared" ref="L13" si="18">M13+N13+O13</f>
        <v>491.01380999999998</v>
      </c>
      <c r="M13" s="41">
        <v>0</v>
      </c>
      <c r="N13" s="41">
        <v>0</v>
      </c>
      <c r="O13" s="41">
        <f>S13</f>
        <v>491.01380999999998</v>
      </c>
      <c r="P13" s="39">
        <f t="shared" ref="P13" si="19">Q13+S13</f>
        <v>2807.3417100000001</v>
      </c>
      <c r="Q13" s="39">
        <v>2316.3279000000002</v>
      </c>
      <c r="R13" s="39">
        <v>0</v>
      </c>
      <c r="S13" s="39">
        <v>491.01380999999998</v>
      </c>
      <c r="T13" s="35">
        <f t="shared" si="3"/>
        <v>90.556634877318274</v>
      </c>
      <c r="U13" s="35">
        <f t="shared" si="1"/>
        <v>89.98942890442892</v>
      </c>
      <c r="V13" s="35"/>
      <c r="W13" s="35">
        <f t="shared" si="1"/>
        <v>93.331776580275417</v>
      </c>
    </row>
    <row r="14" spans="1:23" s="48" customFormat="1" ht="28.5" customHeight="1" x14ac:dyDescent="0.25">
      <c r="A14" s="50" t="s">
        <v>16</v>
      </c>
      <c r="B14" s="106" t="s">
        <v>11</v>
      </c>
      <c r="C14" s="107"/>
      <c r="D14" s="42">
        <f>D15+D16+D17+D18</f>
        <v>50609.31</v>
      </c>
      <c r="E14" s="42">
        <f t="shared" ref="E14:S14" si="20">E15+E16+E17+E18</f>
        <v>39917.199999999997</v>
      </c>
      <c r="F14" s="42">
        <f t="shared" si="20"/>
        <v>0</v>
      </c>
      <c r="G14" s="42">
        <f t="shared" si="20"/>
        <v>10692.11</v>
      </c>
      <c r="H14" s="42">
        <f t="shared" si="20"/>
        <v>26536.546000000002</v>
      </c>
      <c r="I14" s="42">
        <f t="shared" si="20"/>
        <v>28216.291000000005</v>
      </c>
      <c r="J14" s="42">
        <f t="shared" si="20"/>
        <v>0</v>
      </c>
      <c r="K14" s="42">
        <f t="shared" si="20"/>
        <v>8810.6349999999984</v>
      </c>
      <c r="L14" s="42">
        <f t="shared" si="20"/>
        <v>0</v>
      </c>
      <c r="M14" s="42">
        <f t="shared" si="20"/>
        <v>0</v>
      </c>
      <c r="N14" s="42">
        <f t="shared" si="20"/>
        <v>0</v>
      </c>
      <c r="O14" s="42">
        <f t="shared" si="20"/>
        <v>0</v>
      </c>
      <c r="P14" s="35">
        <f t="shared" si="10"/>
        <v>35283.536049999995</v>
      </c>
      <c r="Q14" s="42">
        <f t="shared" si="20"/>
        <v>26473.51038</v>
      </c>
      <c r="R14" s="42">
        <f t="shared" si="20"/>
        <v>0</v>
      </c>
      <c r="S14" s="42">
        <f t="shared" si="20"/>
        <v>8810.0256699999991</v>
      </c>
      <c r="T14" s="35">
        <f>P14/D14*100</f>
        <v>69.717480933843987</v>
      </c>
      <c r="U14" s="35">
        <f t="shared" si="1"/>
        <v>66.321060545328834</v>
      </c>
      <c r="V14" s="35">
        <v>0</v>
      </c>
      <c r="W14" s="35">
        <f t="shared" si="1"/>
        <v>82.397446995962426</v>
      </c>
    </row>
    <row r="15" spans="1:23" s="48" customFormat="1" ht="38.25" x14ac:dyDescent="0.25">
      <c r="A15" s="104" t="s">
        <v>19</v>
      </c>
      <c r="B15" s="40" t="s">
        <v>79</v>
      </c>
      <c r="C15" s="5" t="s">
        <v>65</v>
      </c>
      <c r="D15" s="43">
        <f t="shared" ref="D15" si="21">SUM(E15:G15)</f>
        <v>9863.4000000000015</v>
      </c>
      <c r="E15" s="43">
        <v>7382.6</v>
      </c>
      <c r="F15" s="43">
        <v>0</v>
      </c>
      <c r="G15" s="43">
        <v>2480.8000000000002</v>
      </c>
      <c r="H15" s="43">
        <v>9228.2579999999998</v>
      </c>
      <c r="I15" s="43">
        <v>1115.94</v>
      </c>
      <c r="J15" s="43">
        <v>0</v>
      </c>
      <c r="K15" s="43">
        <v>905.38199999999995</v>
      </c>
      <c r="L15" s="43">
        <f t="shared" ref="L15" si="22">M15+O15</f>
        <v>0</v>
      </c>
      <c r="M15" s="43">
        <v>0</v>
      </c>
      <c r="N15" s="43">
        <v>0</v>
      </c>
      <c r="O15" s="43">
        <v>0</v>
      </c>
      <c r="P15" s="43">
        <f t="shared" ref="P15" si="23">Q15+S15</f>
        <v>905.38153999999997</v>
      </c>
      <c r="Q15" s="43">
        <v>0</v>
      </c>
      <c r="R15" s="43">
        <v>0</v>
      </c>
      <c r="S15" s="43">
        <v>905.38153999999997</v>
      </c>
      <c r="T15" s="43">
        <f t="shared" si="3"/>
        <v>9.1792033173145153</v>
      </c>
      <c r="U15" s="43">
        <f t="shared" si="1"/>
        <v>0</v>
      </c>
      <c r="V15" s="43">
        <v>0</v>
      </c>
      <c r="W15" s="43">
        <f t="shared" si="1"/>
        <v>36.495547404063203</v>
      </c>
    </row>
    <row r="16" spans="1:23" s="48" customFormat="1" ht="38.25" x14ac:dyDescent="0.25">
      <c r="A16" s="108"/>
      <c r="B16" s="40" t="s">
        <v>61</v>
      </c>
      <c r="C16" s="5" t="s">
        <v>65</v>
      </c>
      <c r="D16" s="43">
        <f t="shared" ref="D16:D18" si="24">SUM(E16:G16)</f>
        <v>9228.2890000000007</v>
      </c>
      <c r="E16" s="43">
        <v>7382.6</v>
      </c>
      <c r="F16" s="43">
        <v>0</v>
      </c>
      <c r="G16" s="43">
        <v>1845.6890000000001</v>
      </c>
      <c r="H16" s="43">
        <v>9228.2579999999998</v>
      </c>
      <c r="I16" s="43">
        <v>7382.6</v>
      </c>
      <c r="J16" s="43">
        <v>0</v>
      </c>
      <c r="K16" s="43">
        <v>1845.6890000000001</v>
      </c>
      <c r="L16" s="43">
        <f t="shared" ref="L16:L18" si="25">M16+O16</f>
        <v>0</v>
      </c>
      <c r="M16" s="43">
        <v>0</v>
      </c>
      <c r="N16" s="43">
        <v>0</v>
      </c>
      <c r="O16" s="43">
        <v>0</v>
      </c>
      <c r="P16" s="43">
        <f t="shared" si="10"/>
        <v>9228.2885400000014</v>
      </c>
      <c r="Q16" s="43">
        <v>7382.6</v>
      </c>
      <c r="R16" s="43">
        <v>0</v>
      </c>
      <c r="S16" s="43">
        <v>1845.6885400000001</v>
      </c>
      <c r="T16" s="43">
        <f t="shared" si="3"/>
        <v>99.999995015327343</v>
      </c>
      <c r="U16" s="43">
        <f t="shared" si="1"/>
        <v>100</v>
      </c>
      <c r="V16" s="43">
        <v>0</v>
      </c>
      <c r="W16" s="43">
        <f t="shared" si="1"/>
        <v>99.99997507705794</v>
      </c>
    </row>
    <row r="17" spans="1:23" s="48" customFormat="1" ht="38.25" x14ac:dyDescent="0.25">
      <c r="A17" s="108"/>
      <c r="B17" s="40" t="s">
        <v>62</v>
      </c>
      <c r="C17" s="5" t="s">
        <v>65</v>
      </c>
      <c r="D17" s="43">
        <f t="shared" si="24"/>
        <v>3540.8130000000001</v>
      </c>
      <c r="E17" s="43">
        <v>2832.6</v>
      </c>
      <c r="F17" s="43">
        <v>0</v>
      </c>
      <c r="G17" s="43">
        <v>708.21299999999997</v>
      </c>
      <c r="H17" s="43">
        <v>3642.13</v>
      </c>
      <c r="I17" s="43">
        <v>2832.6</v>
      </c>
      <c r="J17" s="43">
        <v>0</v>
      </c>
      <c r="K17" s="43">
        <v>708.21299999999997</v>
      </c>
      <c r="L17" s="43">
        <f t="shared" si="25"/>
        <v>0</v>
      </c>
      <c r="M17" s="43">
        <v>0</v>
      </c>
      <c r="N17" s="43">
        <v>0</v>
      </c>
      <c r="O17" s="43">
        <v>0</v>
      </c>
      <c r="P17" s="43">
        <f t="shared" si="10"/>
        <v>2913.3654099999999</v>
      </c>
      <c r="Q17" s="43">
        <v>2205.75992</v>
      </c>
      <c r="R17" s="43">
        <v>0</v>
      </c>
      <c r="S17" s="43">
        <v>707.60549000000003</v>
      </c>
      <c r="T17" s="43">
        <f t="shared" si="3"/>
        <v>82.279561501835872</v>
      </c>
      <c r="U17" s="43">
        <f t="shared" si="3"/>
        <v>77.870504836545933</v>
      </c>
      <c r="V17" s="43">
        <v>0</v>
      </c>
      <c r="W17" s="43">
        <f t="shared" ref="W17:W18" si="26">S17/G17*100</f>
        <v>99.914219309727443</v>
      </c>
    </row>
    <row r="18" spans="1:23" s="48" customFormat="1" ht="25.5" x14ac:dyDescent="0.25">
      <c r="A18" s="109"/>
      <c r="B18" s="40" t="s">
        <v>63</v>
      </c>
      <c r="C18" s="5" t="s">
        <v>65</v>
      </c>
      <c r="D18" s="43">
        <f t="shared" si="24"/>
        <v>27976.808000000001</v>
      </c>
      <c r="E18" s="43">
        <v>22319.4</v>
      </c>
      <c r="F18" s="43">
        <v>0</v>
      </c>
      <c r="G18" s="43">
        <f>5579.9+77.508</f>
        <v>5657.4079999999994</v>
      </c>
      <c r="H18" s="43">
        <v>4437.8999999999996</v>
      </c>
      <c r="I18" s="43">
        <v>16885.151000000002</v>
      </c>
      <c r="J18" s="43">
        <v>0</v>
      </c>
      <c r="K18" s="43">
        <v>5351.3509999999997</v>
      </c>
      <c r="L18" s="43">
        <f t="shared" si="25"/>
        <v>0</v>
      </c>
      <c r="M18" s="43">
        <v>0</v>
      </c>
      <c r="N18" s="43">
        <v>0</v>
      </c>
      <c r="O18" s="43">
        <v>0</v>
      </c>
      <c r="P18" s="43">
        <f t="shared" si="10"/>
        <v>22236.50056</v>
      </c>
      <c r="Q18" s="43">
        <v>16885.150460000001</v>
      </c>
      <c r="R18" s="43">
        <v>0</v>
      </c>
      <c r="S18" s="43">
        <v>5351.3500999999997</v>
      </c>
      <c r="T18" s="43">
        <f t="shared" si="3"/>
        <v>79.481907156813605</v>
      </c>
      <c r="U18" s="43">
        <f t="shared" si="3"/>
        <v>75.652349346308583</v>
      </c>
      <c r="V18" s="43">
        <v>0</v>
      </c>
      <c r="W18" s="43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2021</vt:lpstr>
      <vt:lpstr>ведомственная</vt:lpstr>
      <vt:lpstr>АИП</vt:lpstr>
      <vt:lpstr>'2021'!Заголовки_для_печати</vt:lpstr>
      <vt:lpstr>'2021'!Область_печати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2021-01-26T05:41:59Z</cp:lastPrinted>
  <dcterms:created xsi:type="dcterms:W3CDTF">2012-05-22T08:33:39Z</dcterms:created>
  <dcterms:modified xsi:type="dcterms:W3CDTF">2021-03-15T11:37:11Z</dcterms:modified>
</cp:coreProperties>
</file>