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1945" windowHeight="9870" activeTab="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6"/>
  </externalReferences>
  <definedNames>
    <definedName name="для">#REF!</definedName>
    <definedName name="копия">#REF!</definedName>
    <definedName name="_xlnm.Print_Area" localSheetId="0">'муниципальные'!$A$1:$O$20</definedName>
    <definedName name="_xlnm.Print_Titles" localSheetId="0">'муниципальные'!$2:$3</definedName>
  </definedNames>
  <calcPr calcId="162913"/>
</workbook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<sst xmlns="http://schemas.openxmlformats.org/spreadsheetml/2006/main" count="186" uniqueCount="95">
  <si>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</si>
  <si>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</si>
  <si>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</si>
  <si>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</si>
  <si>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</si>
  <si>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</si>
  <si>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</si>
  <si>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</si>
  <si>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</si>
  <si>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</si>
  <si>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</si>
  <si>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</si>
  <si>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</si>
  <si>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</si>
  <si>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</si>
  <si>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</si>
  <si>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</si>
  <si>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</si>
  <si>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</si>
  <si>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</si>
  <si>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</si>
  <si>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</si>
  <si>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</si>
  <si>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</si>
  <si>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</si>
  <si>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</si>
  <si>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</si>
  <si>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</si>
  <si>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</si>
  <si>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</si>
  <si>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</si>
  <si>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</si>
  <si>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</si>
  <si>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</si>
  <si>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</si>
  <si>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</si>
  <si>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</si>
  <si>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</si>
  <si>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</si>
  <si>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</si>
  <si>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</si>
  <si>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</si>
  <si>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</si>
  <si>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</si>
  <si>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</si>
  <si>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</si>
  <si>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</si>
  <si>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</si>
  <si>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</si>
  <si>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</si>
  <si>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</si>
  <si>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</si>
  <si>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</si>
  <si>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</si>
  <si>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</si>
  <si>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</si>
  <si>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</si>
  <si>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</si>
  <si>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</si>
  <si>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</si>
  <si>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</si>
  <si>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</si>
  <si>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</si>
  <si>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</si>
  <si>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</si>
  <si>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</si>
  <si>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</si>
  <si>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</si>
  <si>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</si>
  <si>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</si>
  <si>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</si>
  <si>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</si>
  <si>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</si>
  <si>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</si>
  <si>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</si>
  <si>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</si>
  <si>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</si>
  <si>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</si>
  <si>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</si>
  <si>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</si>
  <si>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</si>
  <si>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</si>
  <si>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</si>
  <si>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</si>
  <si>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</si>
  <si>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</si>
  <si>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</si>
  <si>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</si>
  <si>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</si>
  <si>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</si>
  <si>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</si>
  <si>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</si>
  <si>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</si>
  <si>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</si>
  <si>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01.03.2021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</si>
</sst>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37">
    <font>
      <sz val="11"/>
      <color theme="1"/>
      <name val="Times New Roman"/>
      <family val="2"/>
      <scheme val="minor"/>
    </font>
    <font>
      <sz val="10"/>
      <name val="Arial"/>
      <family val="2"/>
    </font>
    <font>
      <sz val="14"/>
      <name val="Times New Roman"/>
      <family val="1"/>
      <scheme val="minor"/>
    </font>
    <font>
      <b/>
      <sz val="12"/>
      <name val="Times New Roman"/>
      <family val="1"/>
      <scheme val="minor"/>
    </font>
    <font>
      <sz val="10"/>
      <name val="Times New Roman"/>
      <family val="1"/>
    </font>
    <font>
      <sz val="10"/>
      <name val="Times New Roman"/>
      <family val="1"/>
      <scheme val="minor"/>
    </font>
    <font>
      <sz val="10"/>
      <color theme="1"/>
      <name val="Times New Roman"/>
      <family val="1"/>
      <scheme val="minor"/>
    </font>
    <font>
      <b/>
      <sz val="10"/>
      <name val="Times New Roman"/>
      <family val="1"/>
      <scheme val="minor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theme="10"/>
      <name val="Times New Roman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  <scheme val="minor"/>
    </font>
    <font>
      <sz val="11"/>
      <name val="Times New Roman"/>
      <family val="1"/>
      <scheme val="minor"/>
    </font>
    <font>
      <sz val="8"/>
      <name val="Times New Roman"/>
      <family val="1"/>
    </font>
    <font>
      <sz val="8"/>
      <name val="Times New Roman"/>
      <family val="1"/>
      <scheme val="minor"/>
    </font>
    <font>
      <sz val="8"/>
      <color theme="1"/>
      <name val="Times New Roman"/>
      <family val="1"/>
      <scheme val="minor"/>
    </font>
    <font>
      <sz val="10"/>
      <color rgb="FFFF0000"/>
      <name val="Times New Roman"/>
      <family val="1"/>
    </font>
    <font>
      <sz val="11"/>
      <color rgb="FFFF0000"/>
      <name val="Times New Roman"/>
      <family val="1"/>
      <scheme val="minor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9" fontId="1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4" fillId="0" borderId="10" xfId="0" applyNumberFormat="1" applyFont="1" applyFill="1" applyBorder="1" applyAlignment="1">
      <alignment horizontal="center" vertical="center"/>
    </xf>
    <xf numFmtId="168" fontId="3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0" fillId="0" borderId="0" xfId="0" applyFont="1"/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Акцент1 2" xfId="40"/>
    <cellStyle name="Акцент2 2" xfId="41"/>
    <cellStyle name="Акцент3 2" xfId="42"/>
    <cellStyle name="Акцент4 2" xfId="43"/>
    <cellStyle name="Акцент5 2" xfId="44"/>
    <cellStyle name="Акцент6 2" xfId="45"/>
    <cellStyle name="Ввод  2" xfId="46"/>
    <cellStyle name="Вывод 2" xfId="47"/>
    <cellStyle name="Вычисление 2" xfId="48"/>
    <cellStyle name="Гиперссылка 2" xfId="49"/>
    <cellStyle name="Заголовок 1 2" xfId="50"/>
    <cellStyle name="Заголовок 2 2" xfId="51"/>
    <cellStyle name="Заголовок 3 2" xfId="52"/>
    <cellStyle name="Заголовок 4 2" xfId="53"/>
    <cellStyle name="Итог 2" xfId="54"/>
    <cellStyle name="Контрольная ячейка 2" xfId="55"/>
    <cellStyle name="Название 2" xfId="56"/>
    <cellStyle name="Нейтральный 2" xfId="57"/>
    <cellStyle name="Обычный 10" xfId="58"/>
    <cellStyle name="Обычный 12" xfId="59"/>
    <cellStyle name="Обычный 14" xfId="60"/>
    <cellStyle name="Обычный 16" xfId="61"/>
    <cellStyle name="Обычный 16 2" xfId="62"/>
    <cellStyle name="Обычный 17" xfId="63"/>
    <cellStyle name="Обычный 18" xfId="64"/>
    <cellStyle name="Обычный 2 2" xfId="65"/>
    <cellStyle name="Обычный 2 2 2" xfId="66"/>
    <cellStyle name="Обычный 2 2 3" xfId="67"/>
    <cellStyle name="Обычный 2 3" xfId="68"/>
    <cellStyle name="Обычный 2_2013-2015гг." xfId="69"/>
    <cellStyle name="Обычный 3 2" xfId="70"/>
    <cellStyle name="Обычный 3 2 2" xfId="71"/>
    <cellStyle name="Обычный 3 3" xfId="72"/>
    <cellStyle name="Обычный 30" xfId="73"/>
    <cellStyle name="Обычный 31" xfId="74"/>
    <cellStyle name="Обычный 34" xfId="75"/>
    <cellStyle name="Обычный 36" xfId="76"/>
    <cellStyle name="Обычный 4" xfId="77"/>
    <cellStyle name="Обычный 40" xfId="78"/>
    <cellStyle name="Обычный 43" xfId="79"/>
    <cellStyle name="Обычный 5" xfId="80"/>
    <cellStyle name="Обычный 50" xfId="81"/>
    <cellStyle name="Обычный 51" xfId="82"/>
    <cellStyle name="Обычный 52" xfId="83"/>
    <cellStyle name="Обычный 54" xfId="84"/>
    <cellStyle name="Обычный 60" xfId="85"/>
    <cellStyle name="Обычный 61" xfId="86"/>
    <cellStyle name="Обычный 7" xfId="87"/>
    <cellStyle name="Обычный 72" xfId="88"/>
    <cellStyle name="Обычный 8" xfId="89"/>
    <cellStyle name="Плохой 2" xfId="90"/>
    <cellStyle name="Пояснение 2" xfId="91"/>
    <cellStyle name="Примечание 2" xfId="92"/>
    <cellStyle name="Процентный 2" xfId="93"/>
    <cellStyle name="Связанная ячейка 2" xfId="94"/>
    <cellStyle name="Текст предупреждения 2" xfId="95"/>
    <cellStyle name="Финансовый 10" xfId="96"/>
    <cellStyle name="Финансовый 10 2" xfId="97"/>
    <cellStyle name="Финансовый 11" xfId="98"/>
    <cellStyle name="Финансовый 13" xfId="99"/>
    <cellStyle name="Финансовый 13 2" xfId="100"/>
    <cellStyle name="Финансовый 13 3" xfId="101"/>
    <cellStyle name="Финансовый 2" xfId="102"/>
    <cellStyle name="Финансовый 2 2" xfId="103"/>
    <cellStyle name="Финансовый 2 2 2" xfId="104"/>
    <cellStyle name="Финансовый 2 3" xfId="105"/>
    <cellStyle name="Финансовый 2 4" xfId="106"/>
    <cellStyle name="Финансовый 3" xfId="107"/>
    <cellStyle name="Финансовый 4" xfId="108"/>
    <cellStyle name="Финансовый 4 2" xfId="109"/>
    <cellStyle name="Финансовый 5" xfId="110"/>
    <cellStyle name="Финансовый 6" xfId="111"/>
    <cellStyle name="Финансовый 6 2" xfId="112"/>
    <cellStyle name="Финансовый 9" xfId="113"/>
    <cellStyle name="Хороший 2" xfId="114"/>
    <cellStyle name="Обычный 2 4" xfId="115"/>
    <cellStyle name="Обычный 3 4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50" zoomScaleSheetLayoutView="50" workbookViewId="0" topLeftCell="A1">
      <pane xSplit="3" ySplit="4" topLeftCell="D8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ColWidth="9.140625" defaultRowHeight="15"/>
  <cols>
    <col min="1" max="1" width="10.00390625" style="1" customWidth="1"/>
    <col min="2" max="2" width="54.8515625" style="53" customWidth="1"/>
    <col min="3" max="3" width="13.140625" style="53" customWidth="1"/>
    <col min="4" max="4" width="25.421875" style="53" customWidth="1"/>
    <col min="5" max="5" width="25.28125" style="53" customWidth="1"/>
    <col min="6" max="6" width="23.28125" style="53" customWidth="1"/>
    <col min="7" max="7" width="23.8515625" style="53" customWidth="1"/>
    <col min="8" max="8" width="24.28125" style="56" customWidth="1"/>
    <col min="9" max="9" width="23.28125" style="56" customWidth="1"/>
    <col min="10" max="10" width="21.7109375" style="56" customWidth="1"/>
    <col min="11" max="11" width="23.140625" style="56" customWidth="1"/>
    <col min="12" max="12" width="13.8515625" style="57" customWidth="1"/>
    <col min="13" max="13" width="14.421875" style="57" customWidth="1"/>
    <col min="14" max="14" width="15.8515625" style="57" customWidth="1"/>
    <col min="15" max="15" width="13.57421875" style="57" customWidth="1"/>
    <col min="16" max="16384" width="9.140625" style="53" customWidth="1"/>
  </cols>
  <sheetData>
    <row r="1" spans="1:15" ht="62.25" customHeight="1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>
      <c r="A6" s="20" t="s">
        <v>5</v>
      </c>
      <c r="B6" s="76" t="s">
        <v>68</v>
      </c>
      <c r="C6" s="76"/>
      <c r="D6" s="23">
        <f aca="true" t="shared" si="0" ref="D6:K6">D7+D14+D18</f>
        <v>1290958743</v>
      </c>
      <c r="E6" s="23">
        <f t="shared" si="0"/>
        <v>441691929</v>
      </c>
      <c r="F6" s="23">
        <f t="shared" si="0"/>
        <v>378500</v>
      </c>
      <c r="G6" s="23">
        <f t="shared" si="0"/>
        <v>848888314</v>
      </c>
      <c r="H6" s="23">
        <f>H7+H14+H18</f>
        <v>73349304.7</v>
      </c>
      <c r="I6" s="23">
        <f t="shared" si="0"/>
        <v>0</v>
      </c>
      <c r="J6" s="23">
        <f t="shared" si="0"/>
        <v>0</v>
      </c>
      <c r="K6" s="23">
        <f t="shared" si="0"/>
        <v>73349304.7</v>
      </c>
      <c r="L6" s="59">
        <f>H6/D6*100</f>
        <v>5.681769854979788</v>
      </c>
      <c r="M6" s="59">
        <f>I6/E6*100</f>
        <v>0</v>
      </c>
      <c r="N6" s="59">
        <v>0</v>
      </c>
      <c r="O6" s="59">
        <f aca="true" t="shared" si="1" ref="O6">K6/G6*100</f>
        <v>8.64063075086695</v>
      </c>
    </row>
    <row r="7" spans="1:15" s="54" customFormat="1" ht="79.5" customHeight="1">
      <c r="A7" s="20" t="s">
        <v>6</v>
      </c>
      <c r="B7" s="48" t="s">
        <v>92</v>
      </c>
      <c r="C7" s="48"/>
      <c r="D7" s="23">
        <f>SUM(D8:D13)</f>
        <v>605332598</v>
      </c>
      <c r="E7" s="23">
        <f aca="true" t="shared" si="2" ref="E7:J7">SUM(E8:E13)</f>
        <v>21399829</v>
      </c>
      <c r="F7" s="23">
        <f t="shared" si="2"/>
        <v>378500</v>
      </c>
      <c r="G7" s="23">
        <f t="shared" si="2"/>
        <v>583554269</v>
      </c>
      <c r="H7" s="23">
        <f>SUM(H8:H13)</f>
        <v>69932047.56</v>
      </c>
      <c r="I7" s="23">
        <f t="shared" si="2"/>
        <v>0</v>
      </c>
      <c r="J7" s="23">
        <f t="shared" si="2"/>
        <v>0</v>
      </c>
      <c r="K7" s="23">
        <f>SUM(K8:K13)</f>
        <v>69932047.56</v>
      </c>
      <c r="L7" s="59">
        <f aca="true" t="shared" si="3" ref="L7:L19">H7/D7*100</f>
        <v>11.552665062323308</v>
      </c>
      <c r="M7" s="59">
        <f aca="true" t="shared" si="4" ref="M7:M14">I7/E7*100</f>
        <v>0</v>
      </c>
      <c r="N7" s="59">
        <v>0</v>
      </c>
      <c r="O7" s="59">
        <f aca="true" t="shared" si="5" ref="O7:O19">K7/G7*100</f>
        <v>11.983812179086295</v>
      </c>
    </row>
    <row r="8" spans="1:15" s="54" customFormat="1" ht="55.5" customHeight="1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aca="true" t="shared" si="6" ref="H8:H13">SUM(I8:K8)</f>
        <v>0</v>
      </c>
      <c r="I8" s="17">
        <v>0</v>
      </c>
      <c r="J8" s="17">
        <v>0</v>
      </c>
      <c r="K8" s="17">
        <v>0</v>
      </c>
      <c r="L8" s="17">
        <f t="shared" si="3"/>
        <v>0</v>
      </c>
      <c r="M8" s="17">
        <v>0</v>
      </c>
      <c r="N8" s="17">
        <v>0</v>
      </c>
      <c r="O8" s="17">
        <f t="shared" si="5"/>
        <v>0</v>
      </c>
    </row>
    <row r="9" spans="1:15" s="54" customFormat="1" ht="83.1" customHeight="1">
      <c r="A9" s="71"/>
      <c r="B9" s="73"/>
      <c r="C9" s="15" t="s">
        <v>4</v>
      </c>
      <c r="D9" s="16">
        <f>SUM(E9:G9)</f>
        <v>6263009</v>
      </c>
      <c r="E9" s="16">
        <v>0</v>
      </c>
      <c r="F9" s="16">
        <v>0</v>
      </c>
      <c r="G9" s="16">
        <v>6263009</v>
      </c>
      <c r="H9" s="17">
        <f t="shared" si="6"/>
        <v>471115.15</v>
      </c>
      <c r="I9" s="17">
        <v>0</v>
      </c>
      <c r="J9" s="17">
        <v>0</v>
      </c>
      <c r="K9" s="17">
        <v>471115.15</v>
      </c>
      <c r="L9" s="17">
        <f t="shared" si="3"/>
        <v>7.522185422374453</v>
      </c>
      <c r="M9" s="17">
        <v>0</v>
      </c>
      <c r="N9" s="17">
        <v>0</v>
      </c>
      <c r="O9" s="17">
        <f t="shared" si="5"/>
        <v>7.522185422374453</v>
      </c>
    </row>
    <row r="10" spans="1:15" s="54" customFormat="1" ht="42" customHeight="1">
      <c r="A10" s="46" t="s">
        <v>77</v>
      </c>
      <c r="B10" s="47" t="s">
        <v>21</v>
      </c>
      <c r="C10" s="15" t="s">
        <v>4</v>
      </c>
      <c r="D10" s="16">
        <f aca="true" t="shared" si="7" ref="D10:D13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0</v>
      </c>
      <c r="I10" s="17">
        <v>0</v>
      </c>
      <c r="J10" s="17">
        <v>0</v>
      </c>
      <c r="K10" s="16">
        <v>0</v>
      </c>
      <c r="L10" s="17">
        <f t="shared" si="3"/>
        <v>0</v>
      </c>
      <c r="M10" s="17">
        <v>0</v>
      </c>
      <c r="N10" s="17">
        <v>0</v>
      </c>
      <c r="O10" s="17">
        <f t="shared" si="5"/>
        <v>0</v>
      </c>
    </row>
    <row r="11" spans="1:15" s="54" customFormat="1" ht="137.45" customHeight="1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0</v>
      </c>
      <c r="I11" s="17">
        <v>0</v>
      </c>
      <c r="J11" s="17">
        <v>0</v>
      </c>
      <c r="K11" s="17">
        <v>0</v>
      </c>
      <c r="L11" s="17">
        <f t="shared" si="3"/>
        <v>0</v>
      </c>
      <c r="M11" s="17">
        <f t="shared" si="4"/>
        <v>0</v>
      </c>
      <c r="N11" s="17">
        <v>0</v>
      </c>
      <c r="O11" s="17">
        <f t="shared" si="5"/>
        <v>0</v>
      </c>
    </row>
    <row r="12" spans="1:15" s="54" customFormat="1" ht="62.85" customHeight="1">
      <c r="A12" s="46" t="s">
        <v>79</v>
      </c>
      <c r="B12" s="47" t="s">
        <v>70</v>
      </c>
      <c r="C12" s="15" t="s">
        <v>4</v>
      </c>
      <c r="D12" s="16">
        <f t="shared" si="7"/>
        <v>594330274</v>
      </c>
      <c r="E12" s="16">
        <v>18741800</v>
      </c>
      <c r="F12" s="16">
        <v>0</v>
      </c>
      <c r="G12" s="16">
        <v>575588474</v>
      </c>
      <c r="H12" s="17">
        <f t="shared" si="6"/>
        <v>69460932.41</v>
      </c>
      <c r="I12" s="17">
        <v>0</v>
      </c>
      <c r="J12" s="17">
        <v>0</v>
      </c>
      <c r="K12" s="17">
        <v>69460932.41</v>
      </c>
      <c r="L12" s="17">
        <f t="shared" si="3"/>
        <v>11.687261350916813</v>
      </c>
      <c r="M12" s="17">
        <f t="shared" si="4"/>
        <v>0</v>
      </c>
      <c r="N12" s="17">
        <v>0</v>
      </c>
      <c r="O12" s="17">
        <f t="shared" si="5"/>
        <v>12.067811561146723</v>
      </c>
    </row>
    <row r="13" spans="1:15" s="54" customFormat="1" ht="62.85" customHeight="1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883200</v>
      </c>
      <c r="F13" s="16">
        <v>378500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aca="true" t="shared" si="8" ref="L13">H13/D13*100</f>
        <v>0</v>
      </c>
      <c r="M13" s="17">
        <f>I13/E13*100</f>
        <v>0</v>
      </c>
      <c r="N13" s="17">
        <f>J13/F13*100</f>
        <v>0</v>
      </c>
      <c r="O13" s="17">
        <f aca="true" t="shared" si="9" ref="O13">K13/G13*100</f>
        <v>0</v>
      </c>
    </row>
    <row r="14" spans="1:15" s="55" customFormat="1" ht="69" customHeight="1">
      <c r="A14" s="20" t="s">
        <v>7</v>
      </c>
      <c r="B14" s="48" t="s">
        <v>71</v>
      </c>
      <c r="C14" s="22"/>
      <c r="D14" s="21">
        <f>SUM(D15:D17)</f>
        <v>664417845</v>
      </c>
      <c r="E14" s="21">
        <f aca="true" t="shared" si="10" ref="E14:K14">SUM(E15:E17)</f>
        <v>420292100</v>
      </c>
      <c r="F14" s="21">
        <f t="shared" si="10"/>
        <v>0</v>
      </c>
      <c r="G14" s="21">
        <f t="shared" si="10"/>
        <v>244125745</v>
      </c>
      <c r="H14" s="21">
        <f t="shared" si="10"/>
        <v>0</v>
      </c>
      <c r="I14" s="21">
        <f t="shared" si="10"/>
        <v>0</v>
      </c>
      <c r="J14" s="21">
        <f t="shared" si="10"/>
        <v>0</v>
      </c>
      <c r="K14" s="21">
        <f t="shared" si="10"/>
        <v>0</v>
      </c>
      <c r="L14" s="59">
        <f t="shared" si="3"/>
        <v>0</v>
      </c>
      <c r="M14" s="59">
        <f t="shared" si="4"/>
        <v>0</v>
      </c>
      <c r="N14" s="17">
        <v>0</v>
      </c>
      <c r="O14" s="59">
        <f t="shared" si="5"/>
        <v>0</v>
      </c>
    </row>
    <row r="15" spans="1:15" s="54" customFormat="1" ht="80.65" customHeight="1">
      <c r="A15" s="46" t="s">
        <v>80</v>
      </c>
      <c r="B15" s="47" t="s">
        <v>72</v>
      </c>
      <c r="C15" s="15" t="s">
        <v>4</v>
      </c>
      <c r="D15" s="16">
        <f>SUM(E15:G15)</f>
        <v>1400000</v>
      </c>
      <c r="E15" s="16">
        <v>1400000</v>
      </c>
      <c r="F15" s="16">
        <v>0</v>
      </c>
      <c r="G15" s="16">
        <v>0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>
      <c r="A16" s="70" t="s">
        <v>81</v>
      </c>
      <c r="B16" s="72" t="s">
        <v>75</v>
      </c>
      <c r="C16" s="15" t="s">
        <v>53</v>
      </c>
      <c r="D16" s="16">
        <f>SUM(E16:G16)</f>
        <v>663017845</v>
      </c>
      <c r="E16" s="16">
        <v>418892100</v>
      </c>
      <c r="F16" s="16">
        <v>0</v>
      </c>
      <c r="G16" s="16">
        <v>244125745</v>
      </c>
      <c r="H16" s="17">
        <f>SUM(I16:K16)</f>
        <v>0</v>
      </c>
      <c r="I16" s="17">
        <v>0</v>
      </c>
      <c r="J16" s="17">
        <v>0</v>
      </c>
      <c r="K16" s="17">
        <v>0</v>
      </c>
      <c r="L16" s="17">
        <f t="shared" si="3"/>
        <v>0</v>
      </c>
      <c r="M16" s="17">
        <v>0</v>
      </c>
      <c r="N16" s="17">
        <v>0</v>
      </c>
      <c r="O16" s="17">
        <f t="shared" si="5"/>
        <v>0</v>
      </c>
    </row>
    <row r="17" spans="1:15" s="54" customFormat="1" ht="52.35" customHeight="1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>
      <c r="A18" s="20" t="s">
        <v>82</v>
      </c>
      <c r="B18" s="48" t="s">
        <v>73</v>
      </c>
      <c r="C18" s="15" t="s">
        <v>4</v>
      </c>
      <c r="D18" s="21">
        <f>D19+D20</f>
        <v>21208300</v>
      </c>
      <c r="E18" s="21">
        <f aca="true" t="shared" si="11" ref="E18:K18">E19+E20</f>
        <v>0</v>
      </c>
      <c r="F18" s="21">
        <f t="shared" si="11"/>
        <v>0</v>
      </c>
      <c r="G18" s="21">
        <f t="shared" si="11"/>
        <v>21208300</v>
      </c>
      <c r="H18" s="21">
        <f t="shared" si="11"/>
        <v>3417257.14</v>
      </c>
      <c r="I18" s="21">
        <f t="shared" si="11"/>
        <v>0</v>
      </c>
      <c r="J18" s="21">
        <f t="shared" si="11"/>
        <v>0</v>
      </c>
      <c r="K18" s="21">
        <f t="shared" si="11"/>
        <v>3417257.14</v>
      </c>
      <c r="L18" s="59">
        <f>H18/D18*100</f>
        <v>16.11282912821867</v>
      </c>
      <c r="M18" s="59">
        <v>0</v>
      </c>
      <c r="N18" s="17">
        <v>0</v>
      </c>
      <c r="O18" s="59">
        <f t="shared" si="5"/>
        <v>16.11282912821867</v>
      </c>
    </row>
    <row r="19" spans="1:15" s="54" customFormat="1" ht="69.4" customHeight="1">
      <c r="A19" s="46" t="s">
        <v>83</v>
      </c>
      <c r="B19" s="47" t="s">
        <v>74</v>
      </c>
      <c r="C19" s="15" t="s">
        <v>4</v>
      </c>
      <c r="D19" s="16">
        <f>SUM(E19:G19)</f>
        <v>21208300</v>
      </c>
      <c r="E19" s="16">
        <v>0</v>
      </c>
      <c r="F19" s="16">
        <v>0</v>
      </c>
      <c r="G19" s="16">
        <v>21208300</v>
      </c>
      <c r="H19" s="17">
        <f>SUM(I19:K19)</f>
        <v>3417257.14</v>
      </c>
      <c r="I19" s="17">
        <v>0</v>
      </c>
      <c r="J19" s="17">
        <v>0</v>
      </c>
      <c r="K19" s="17">
        <v>3417257.14</v>
      </c>
      <c r="L19" s="17">
        <f t="shared" si="3"/>
        <v>16.11282912821867</v>
      </c>
      <c r="M19" s="17">
        <v>0</v>
      </c>
      <c r="N19" s="17">
        <v>0</v>
      </c>
      <c r="O19" s="17">
        <f t="shared" si="5"/>
        <v>16.11282912821867</v>
      </c>
    </row>
    <row r="20" spans="1:15" ht="67.5" customHeight="1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rintOptions/>
  <pageMargins left="0" right="0" top="0.1968503937007874" bottom="0" header="0.31496062992125984" footer="0.31496062992125984"/>
  <pageSetup fitToHeight="10" fitToWidth="1" horizontalDpi="600" verticalDpi="600" orientation="landscape" paperSize="9" scale="4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G2" sqref="G2:I2"/>
    </sheetView>
  </sheetViews>
  <sheetFormatPr defaultColWidth="9.140625" defaultRowHeight="15"/>
  <cols>
    <col min="1" max="1" width="6.00390625" style="0" customWidth="1"/>
    <col min="2" max="2" width="25.00390625" style="0" customWidth="1"/>
    <col min="3" max="3" width="6.7109375" style="0" customWidth="1"/>
    <col min="4" max="4" width="12.421875" style="0" customWidth="1"/>
    <col min="5" max="5" width="9.421875" style="0" customWidth="1"/>
    <col min="6" max="12" width="12.28125" style="0" customWidth="1"/>
    <col min="13" max="13" width="11.140625" style="0" customWidth="1"/>
    <col min="14" max="14" width="11.421875" style="0" customWidth="1"/>
  </cols>
  <sheetData>
    <row r="1" spans="1:14" ht="52.5" customHeight="1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aca="true" t="shared" si="0" ref="F5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</v>
      </c>
      <c r="K5" s="9">
        <v>0</v>
      </c>
      <c r="L5" s="9">
        <f>I5/F5*100</f>
        <v>34.56158070570724</v>
      </c>
      <c r="M5" s="13">
        <f>SUM(M6:M7)</f>
        <v>9048313</v>
      </c>
      <c r="N5" s="9">
        <f>M5/D5*100</f>
        <v>100</v>
      </c>
    </row>
    <row r="6" spans="1:14" ht="58.7" customHeight="1">
      <c r="A6" s="10" t="s">
        <v>6</v>
      </c>
      <c r="B6" s="11" t="s">
        <v>20</v>
      </c>
      <c r="C6" s="11" t="s">
        <v>45</v>
      </c>
      <c r="D6" s="11">
        <f aca="true" t="shared" si="1" ref="D6:D7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aca="true" t="shared" si="2" ref="G7">H7+I7</f>
        <v>3127240</v>
      </c>
      <c r="H7" s="11">
        <v>0</v>
      </c>
      <c r="I7" s="11">
        <v>3127240</v>
      </c>
      <c r="J7" s="12">
        <f>G7/D7*100</f>
        <v>34.65557034734805</v>
      </c>
      <c r="K7" s="12">
        <v>0</v>
      </c>
      <c r="L7" s="12">
        <f>I7/F7*100</f>
        <v>34.65557034734805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S20" sqref="S20"/>
    </sheetView>
  </sheetViews>
  <sheetFormatPr defaultColWidth="9.140625" defaultRowHeight="15"/>
  <cols>
    <col min="2" max="2" width="50.7109375" style="0" customWidth="1"/>
    <col min="5" max="5" width="11.7109375" style="0" bestFit="1" customWidth="1"/>
    <col min="7" max="7" width="10.421875" style="0" bestFit="1" customWidth="1"/>
    <col min="9" max="9" width="11.7109375" style="0" bestFit="1" customWidth="1"/>
    <col min="11" max="11" width="10.421875" style="0" bestFit="1" customWidth="1"/>
    <col min="12" max="15" width="9.140625" style="0" hidden="1" customWidth="1"/>
    <col min="17" max="17" width="11.7109375" style="0" bestFit="1" customWidth="1"/>
    <col min="19" max="19" width="10.421875" style="0" bestFit="1" customWidth="1"/>
  </cols>
  <sheetData>
    <row r="1" spans="1:23" ht="1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ht="15">
      <c r="A4" s="95" t="s">
        <v>25</v>
      </c>
      <c r="B4" s="95"/>
      <c r="C4" s="95"/>
      <c r="D4" s="30">
        <f>D5+D7+D10+D12+D14</f>
        <v>184652.19499999998</v>
      </c>
      <c r="E4" s="30">
        <f aca="true" t="shared" si="0" ref="E4:S4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165482.531</v>
      </c>
      <c r="I4" s="30">
        <f t="shared" si="0"/>
        <v>28216.291000000005</v>
      </c>
      <c r="J4" s="30">
        <f t="shared" si="0"/>
        <v>0</v>
      </c>
      <c r="K4" s="30">
        <f t="shared" si="0"/>
        <v>19077.456</v>
      </c>
      <c r="L4" s="30">
        <f t="shared" si="0"/>
        <v>7375.14181</v>
      </c>
      <c r="M4" s="30">
        <f t="shared" si="0"/>
        <v>0</v>
      </c>
      <c r="N4" s="30">
        <f t="shared" si="0"/>
        <v>0</v>
      </c>
      <c r="O4" s="30">
        <f t="shared" si="0"/>
        <v>7375.14181</v>
      </c>
      <c r="P4" s="30">
        <f t="shared" si="0"/>
        <v>82223.70575999998</v>
      </c>
      <c r="Q4" s="30">
        <f t="shared" si="0"/>
        <v>66038.53828000001</v>
      </c>
      <c r="R4" s="30">
        <f t="shared" si="0"/>
        <v>0</v>
      </c>
      <c r="S4" s="30">
        <f t="shared" si="0"/>
        <v>16185.16748</v>
      </c>
      <c r="T4" s="30">
        <f>P4/D4*100</f>
        <v>44.52896200881879</v>
      </c>
      <c r="U4" s="30">
        <f aca="true" t="shared" si="1" ref="U4:W16">Q4/E4*100</f>
        <v>42.05221000589662</v>
      </c>
      <c r="V4" s="30"/>
      <c r="W4" s="30">
        <f t="shared" si="1"/>
        <v>58.61473813136266</v>
      </c>
    </row>
    <row r="5" spans="1:23" s="40" customFormat="1" ht="34.5" customHeight="1">
      <c r="A5" s="31">
        <v>1</v>
      </c>
      <c r="B5" s="77" t="s">
        <v>10</v>
      </c>
      <c r="C5" s="77"/>
      <c r="D5" s="30">
        <f>D6</f>
        <v>26153.7</v>
      </c>
      <c r="E5" s="30">
        <f aca="true" t="shared" si="2" ref="E5:S5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aca="true" t="shared" si="3" ref="T5:U18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ht="15">
      <c r="A6" s="32" t="s">
        <v>7</v>
      </c>
      <c r="B6" s="33" t="s">
        <v>48</v>
      </c>
      <c r="C6" s="2" t="s">
        <v>53</v>
      </c>
      <c r="D6" s="34">
        <f aca="true" t="shared" si="4" ref="D6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aca="true" t="shared" si="5" ref="L6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aca="true" t="shared" si="6" ref="F7:G7">F8+F9</f>
        <v>0</v>
      </c>
      <c r="G7" s="30">
        <f t="shared" si="6"/>
        <v>4820.0689999999995</v>
      </c>
      <c r="H7" s="37">
        <f aca="true" t="shared" si="7" ref="H7:H12">H8+H9+H10+H11</f>
        <v>80586.007</v>
      </c>
      <c r="I7" s="36">
        <v>0</v>
      </c>
      <c r="J7" s="36">
        <v>0</v>
      </c>
      <c r="K7" s="36">
        <v>0</v>
      </c>
      <c r="L7" s="30">
        <f>M7+N7+O7</f>
        <v>1960.504</v>
      </c>
      <c r="M7" s="30">
        <f>M8+M9</f>
        <v>0</v>
      </c>
      <c r="N7" s="30">
        <f aca="true" t="shared" si="8" ref="N7">N8+N9</f>
        <v>0</v>
      </c>
      <c r="O7" s="30">
        <f aca="true" t="shared" si="9" ref="O7:O12">S7</f>
        <v>1960.504</v>
      </c>
      <c r="P7" s="30">
        <f aca="true" t="shared" si="10" ref="P7:P18">Q7+S7</f>
        <v>39209.204</v>
      </c>
      <c r="Q7" s="30">
        <f>Q8+Q9</f>
        <v>37248.7</v>
      </c>
      <c r="R7" s="30">
        <f aca="true" t="shared" si="11" ref="R7:S7">R8+R9</f>
        <v>0</v>
      </c>
      <c r="S7" s="30">
        <f t="shared" si="11"/>
        <v>1960.504</v>
      </c>
      <c r="T7" s="30">
        <f t="shared" si="3"/>
        <v>41.4814460283428</v>
      </c>
      <c r="U7" s="30">
        <f t="shared" si="1"/>
        <v>41.5248455444794</v>
      </c>
      <c r="V7" s="30">
        <v>0</v>
      </c>
      <c r="W7" s="30">
        <f t="shared" si="1"/>
        <v>40.6737745870443</v>
      </c>
    </row>
    <row r="8" spans="1:23" ht="25.5">
      <c r="A8" s="32" t="s">
        <v>8</v>
      </c>
      <c r="B8" s="35" t="s">
        <v>62</v>
      </c>
      <c r="C8" s="2" t="s">
        <v>53</v>
      </c>
      <c r="D8" s="38">
        <f>SUM(E8:G8)</f>
        <v>55313.065</v>
      </c>
      <c r="E8" s="38">
        <v>52453.5</v>
      </c>
      <c r="F8" s="38">
        <v>0</v>
      </c>
      <c r="G8" s="38">
        <f>2760.7+98.865</f>
        <v>2859.5649999999996</v>
      </c>
      <c r="H8" s="38">
        <v>11086.165</v>
      </c>
      <c r="I8" s="38">
        <v>10437.94</v>
      </c>
      <c r="J8" s="38">
        <v>0</v>
      </c>
      <c r="K8" s="38">
        <f>549.36+98.865</f>
        <v>648.225</v>
      </c>
      <c r="L8" s="38">
        <f aca="true" t="shared" si="12" ref="L8:L9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>
      <c r="A9" s="32" t="s">
        <v>9</v>
      </c>
      <c r="B9" s="35" t="s">
        <v>63</v>
      </c>
      <c r="C9" s="2" t="s">
        <v>53</v>
      </c>
      <c r="D9" s="38">
        <f>SUM(E9:G9)</f>
        <v>39209.204</v>
      </c>
      <c r="E9" s="38">
        <v>37248.7</v>
      </c>
      <c r="F9" s="38">
        <v>0</v>
      </c>
      <c r="G9" s="38">
        <v>1960.504</v>
      </c>
      <c r="H9" s="38">
        <v>48966.2</v>
      </c>
      <c r="I9" s="38">
        <v>37248.7</v>
      </c>
      <c r="J9" s="38">
        <v>0</v>
      </c>
      <c r="K9" s="38">
        <v>1960.504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39209.204</v>
      </c>
      <c r="Q9" s="38">
        <v>37248.7</v>
      </c>
      <c r="R9" s="38">
        <v>0</v>
      </c>
      <c r="S9" s="38">
        <v>1960.504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>
      <c r="A10" s="45" t="s">
        <v>26</v>
      </c>
      <c r="B10" s="24" t="s">
        <v>11</v>
      </c>
      <c r="C10" s="24"/>
      <c r="D10" s="37">
        <f>D11</f>
        <v>10266.821</v>
      </c>
      <c r="E10" s="37">
        <f aca="true" t="shared" si="13" ref="E10:W10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4923.624</v>
      </c>
      <c r="M10" s="37">
        <f t="shared" si="13"/>
        <v>0</v>
      </c>
      <c r="N10" s="37">
        <f t="shared" si="13"/>
        <v>0</v>
      </c>
      <c r="O10" s="37">
        <f t="shared" si="13"/>
        <v>4923.624</v>
      </c>
      <c r="P10" s="37">
        <f t="shared" si="13"/>
        <v>4923.624</v>
      </c>
      <c r="Q10" s="37">
        <f t="shared" si="13"/>
        <v>0</v>
      </c>
      <c r="R10" s="37">
        <f t="shared" si="13"/>
        <v>0</v>
      </c>
      <c r="S10" s="37">
        <f t="shared" si="13"/>
        <v>4923.624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>
      <c r="A11" s="26" t="s">
        <v>64</v>
      </c>
      <c r="B11" s="35" t="s">
        <v>65</v>
      </c>
      <c r="C11" s="35"/>
      <c r="D11" s="38">
        <f aca="true" t="shared" si="14" ref="D11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aca="true" t="shared" si="15" ref="L11">M11+O11</f>
        <v>4923.624</v>
      </c>
      <c r="M11" s="38">
        <v>0</v>
      </c>
      <c r="N11" s="38">
        <v>0</v>
      </c>
      <c r="O11" s="38">
        <f t="shared" si="9"/>
        <v>4923.624</v>
      </c>
      <c r="P11" s="38">
        <f t="shared" si="10"/>
        <v>4923.624</v>
      </c>
      <c r="Q11" s="38">
        <v>0</v>
      </c>
      <c r="R11" s="38">
        <v>0</v>
      </c>
      <c r="S11" s="38">
        <v>4923.624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</v>
      </c>
      <c r="H12" s="37">
        <f t="shared" si="7"/>
        <v>48093.15700000001</v>
      </c>
      <c r="I12" s="30"/>
      <c r="J12" s="30"/>
      <c r="K12" s="30"/>
      <c r="L12" s="30">
        <f>M12+N12+O12</f>
        <v>491.01381</v>
      </c>
      <c r="M12" s="30">
        <f>M13</f>
        <v>0</v>
      </c>
      <c r="N12" s="30">
        <f aca="true" t="shared" si="16" ref="N12">N13</f>
        <v>0</v>
      </c>
      <c r="O12" s="34">
        <f t="shared" si="9"/>
        <v>491.01381</v>
      </c>
      <c r="P12" s="30">
        <f t="shared" si="10"/>
        <v>2807.34171</v>
      </c>
      <c r="Q12" s="30">
        <f>Q13</f>
        <v>2316.3279</v>
      </c>
      <c r="R12" s="30">
        <f aca="true" t="shared" si="17" ref="R12:S12">R13</f>
        <v>0</v>
      </c>
      <c r="S12" s="30">
        <f t="shared" si="17"/>
        <v>491.01381</v>
      </c>
      <c r="T12" s="30">
        <f t="shared" si="3"/>
        <v>90.55663487731827</v>
      </c>
      <c r="U12" s="30">
        <f t="shared" si="1"/>
        <v>89.98942890442892</v>
      </c>
      <c r="V12" s="30"/>
      <c r="W12" s="30">
        <f t="shared" si="1"/>
        <v>93.33177658027542</v>
      </c>
    </row>
    <row r="13" spans="1:23" s="44" customFormat="1" ht="1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</v>
      </c>
      <c r="H13" s="34">
        <f>I13+J13+K13</f>
        <v>3100.0950000000003</v>
      </c>
      <c r="I13" s="34">
        <v>2574</v>
      </c>
      <c r="J13" s="34">
        <v>0</v>
      </c>
      <c r="K13" s="34">
        <v>526.095</v>
      </c>
      <c r="L13" s="34">
        <f aca="true" t="shared" si="18" ref="L13">M13+N13+O13</f>
        <v>491.01381</v>
      </c>
      <c r="M13" s="36">
        <v>0</v>
      </c>
      <c r="N13" s="36">
        <v>0</v>
      </c>
      <c r="O13" s="36">
        <f>S13</f>
        <v>491.01381</v>
      </c>
      <c r="P13" s="34">
        <f aca="true" t="shared" si="19" ref="P13">Q13+S13</f>
        <v>2807.34171</v>
      </c>
      <c r="Q13" s="34">
        <v>2316.3279</v>
      </c>
      <c r="R13" s="34">
        <v>0</v>
      </c>
      <c r="S13" s="34">
        <v>491.01381</v>
      </c>
      <c r="T13" s="30">
        <f t="shared" si="3"/>
        <v>90.55663487731827</v>
      </c>
      <c r="U13" s="30">
        <f t="shared" si="1"/>
        <v>89.98942890442892</v>
      </c>
      <c r="V13" s="30"/>
      <c r="W13" s="30">
        <f t="shared" si="1"/>
        <v>93.33177658027542</v>
      </c>
    </row>
    <row r="14" spans="1:23" s="43" customFormat="1" ht="28.5" customHeight="1">
      <c r="A14" s="45" t="s">
        <v>17</v>
      </c>
      <c r="B14" s="89" t="s">
        <v>13</v>
      </c>
      <c r="C14" s="90"/>
      <c r="D14" s="37">
        <f>D15+D16+D17+D18</f>
        <v>50609.31</v>
      </c>
      <c r="E14" s="37">
        <f aca="true" t="shared" si="20" ref="E14:S14">E15+E16+E17+E18</f>
        <v>39917.2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</v>
      </c>
      <c r="T14" s="30">
        <f>P14/D14*100</f>
        <v>69.71748093384399</v>
      </c>
      <c r="U14" s="30">
        <f t="shared" si="1"/>
        <v>66.32106054532883</v>
      </c>
      <c r="V14" s="30">
        <v>0</v>
      </c>
      <c r="W14" s="30">
        <f t="shared" si="1"/>
        <v>82.39744699596243</v>
      </c>
    </row>
    <row r="15" spans="1:23" s="43" customFormat="1" ht="38.25">
      <c r="A15" s="87" t="s">
        <v>19</v>
      </c>
      <c r="B15" s="35" t="s">
        <v>66</v>
      </c>
      <c r="C15" s="2" t="s">
        <v>53</v>
      </c>
      <c r="D15" s="38">
        <f aca="true" t="shared" si="21" ref="D15">SUM(E15:G15)</f>
        <v>9863.400000000001</v>
      </c>
      <c r="E15" s="38">
        <v>7382.6</v>
      </c>
      <c r="F15" s="38">
        <v>0</v>
      </c>
      <c r="G15" s="38">
        <v>2480.8</v>
      </c>
      <c r="H15" s="38">
        <v>9228.258</v>
      </c>
      <c r="I15" s="38">
        <v>1115.94</v>
      </c>
      <c r="J15" s="38">
        <v>0</v>
      </c>
      <c r="K15" s="38">
        <v>905.382</v>
      </c>
      <c r="L15" s="38">
        <f aca="true" t="shared" si="22" ref="L15">M15+O15</f>
        <v>0</v>
      </c>
      <c r="M15" s="38">
        <v>0</v>
      </c>
      <c r="N15" s="38">
        <v>0</v>
      </c>
      <c r="O15" s="38">
        <v>0</v>
      </c>
      <c r="P15" s="38">
        <f aca="true" t="shared" si="23" ref="P15">Q15+S15</f>
        <v>905.38154</v>
      </c>
      <c r="Q15" s="38">
        <v>0</v>
      </c>
      <c r="R15" s="38">
        <v>0</v>
      </c>
      <c r="S15" s="38">
        <v>905.38154</v>
      </c>
      <c r="T15" s="38">
        <f t="shared" si="3"/>
        <v>9.179203317314515</v>
      </c>
      <c r="U15" s="38">
        <f t="shared" si="1"/>
        <v>0</v>
      </c>
      <c r="V15" s="38">
        <v>0</v>
      </c>
      <c r="W15" s="38">
        <f t="shared" si="1"/>
        <v>36.4955474040632</v>
      </c>
    </row>
    <row r="16" spans="1:23" s="43" customFormat="1" ht="38.25">
      <c r="A16" s="91"/>
      <c r="B16" s="35" t="s">
        <v>50</v>
      </c>
      <c r="C16" s="2" t="s">
        <v>53</v>
      </c>
      <c r="D16" s="38">
        <f aca="true" t="shared" si="24" ref="D16:D18">SUM(E16:G16)</f>
        <v>9228.289</v>
      </c>
      <c r="E16" s="38">
        <v>7382.6</v>
      </c>
      <c r="F16" s="38">
        <v>0</v>
      </c>
      <c r="G16" s="38">
        <v>1845.689</v>
      </c>
      <c r="H16" s="38">
        <v>9228.258</v>
      </c>
      <c r="I16" s="38">
        <v>7382.6</v>
      </c>
      <c r="J16" s="38">
        <v>0</v>
      </c>
      <c r="K16" s="38">
        <v>1845.689</v>
      </c>
      <c r="L16" s="38">
        <f aca="true" t="shared" si="25" ref="L16:L18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</v>
      </c>
      <c r="Q16" s="38">
        <v>7382.6</v>
      </c>
      <c r="R16" s="38">
        <v>0</v>
      </c>
      <c r="S16" s="38">
        <v>1845.68854</v>
      </c>
      <c r="T16" s="38">
        <f t="shared" si="3"/>
        <v>99.99999501532734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>
      <c r="A17" s="91"/>
      <c r="B17" s="35" t="s">
        <v>51</v>
      </c>
      <c r="C17" s="2" t="s">
        <v>53</v>
      </c>
      <c r="D17" s="38">
        <f t="shared" si="24"/>
        <v>3540.813</v>
      </c>
      <c r="E17" s="38">
        <v>2832.6</v>
      </c>
      <c r="F17" s="38">
        <v>0</v>
      </c>
      <c r="G17" s="38">
        <v>708.213</v>
      </c>
      <c r="H17" s="38">
        <v>3642.13</v>
      </c>
      <c r="I17" s="38">
        <v>2832.6</v>
      </c>
      <c r="J17" s="38">
        <v>0</v>
      </c>
      <c r="K17" s="38">
        <v>708.213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2913.36541</v>
      </c>
      <c r="Q17" s="38">
        <v>2205.75992</v>
      </c>
      <c r="R17" s="38">
        <v>0</v>
      </c>
      <c r="S17" s="38">
        <v>707.60549</v>
      </c>
      <c r="T17" s="38">
        <f t="shared" si="3"/>
        <v>82.27956150183587</v>
      </c>
      <c r="U17" s="38">
        <f t="shared" si="3"/>
        <v>77.87050483654593</v>
      </c>
      <c r="V17" s="38">
        <v>0</v>
      </c>
      <c r="W17" s="38">
        <f aca="true" t="shared" si="26" ref="W17:W18">S17/G17*100</f>
        <v>99.91421930972744</v>
      </c>
    </row>
    <row r="18" spans="1:23" s="43" customFormat="1" ht="25.5">
      <c r="A18" s="92"/>
      <c r="B18" s="35" t="s">
        <v>52</v>
      </c>
      <c r="C18" s="2" t="s">
        <v>53</v>
      </c>
      <c r="D18" s="38">
        <f t="shared" si="24"/>
        <v>27976.808</v>
      </c>
      <c r="E18" s="38">
        <v>22319.4</v>
      </c>
      <c r="F18" s="38">
        <v>0</v>
      </c>
      <c r="G18" s="38">
        <f>5579.9+77.508</f>
        <v>5657.407999999999</v>
      </c>
      <c r="H18" s="38">
        <v>4437.9</v>
      </c>
      <c r="I18" s="38">
        <v>16885.151</v>
      </c>
      <c r="J18" s="38">
        <v>0</v>
      </c>
      <c r="K18" s="38">
        <v>5351.351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</v>
      </c>
      <c r="R18" s="38">
        <v>0</v>
      </c>
      <c r="S18" s="38">
        <v>5351.3501</v>
      </c>
      <c r="T18" s="38">
        <f t="shared" si="3"/>
        <v>79.4819071568136</v>
      </c>
      <c r="U18" s="38">
        <f t="shared" si="3"/>
        <v>75.65234934630858</v>
      </c>
      <c r="V18" s="38">
        <v>0</v>
      </c>
      <c r="W18" s="38">
        <f t="shared" si="26"/>
        <v>94.59013915913437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User</cp:lastModifiedBy>
  <cp:lastPrinted>2021-01-13T03:47:45Z</cp:lastPrinted>
  <dcterms:created xsi:type="dcterms:W3CDTF">2012-05-22T08:33:39Z</dcterms:created>
  <dcterms:modified xsi:type="dcterms:W3CDTF">2021-03-23T06:28:33Z</dcterms:modified>
  <cp:category/>
  <cp:version/>
  <cp:contentType/>
  <cp:contentStatus/>
</cp:coreProperties>
</file>