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540" windowWidth="19320" windowHeight="11760"/>
  </bookViews>
  <sheets>
    <sheet name="Лист2" sheetId="2" r:id="rId1"/>
  </sheets>
  <definedNames>
    <definedName name="_xlnm._FilterDatabase" localSheetId="0" hidden="1">Лист2!$A$5:$M$71</definedName>
    <definedName name="_xlnm.Print_Titles" localSheetId="0">Лист2!$4:$5</definedName>
  </definedNames>
  <calcPr calcId="125725" refMode="R1C1"/>
</workbook>
</file>

<file path=xl/calcChain.xml><?xml version="1.0" encoding="utf-8"?>
<calcChain xmlns="http://schemas.openxmlformats.org/spreadsheetml/2006/main">
  <c r="K65" i="2"/>
  <c r="I65"/>
  <c r="G65"/>
  <c r="L61"/>
  <c r="M61"/>
  <c r="J61"/>
  <c r="H61"/>
  <c r="K62"/>
  <c r="G62"/>
  <c r="I58"/>
  <c r="I62" s="1"/>
  <c r="G47"/>
  <c r="H55"/>
  <c r="J55"/>
  <c r="L54"/>
  <c r="M54"/>
  <c r="L55"/>
  <c r="M55"/>
  <c r="J54"/>
  <c r="H54"/>
  <c r="K53"/>
  <c r="I53"/>
  <c r="G53"/>
  <c r="L52"/>
  <c r="M52"/>
  <c r="K47"/>
  <c r="I47"/>
  <c r="K43"/>
  <c r="K56" s="1"/>
  <c r="G43"/>
  <c r="I43"/>
  <c r="I56" s="1"/>
  <c r="G56" l="1"/>
  <c r="K14" l="1"/>
  <c r="I14"/>
  <c r="G14"/>
  <c r="G68" l="1"/>
  <c r="I68"/>
  <c r="K68"/>
  <c r="F68"/>
  <c r="H59"/>
  <c r="H52"/>
  <c r="J52"/>
  <c r="L66"/>
  <c r="M66"/>
  <c r="L67"/>
  <c r="M67"/>
  <c r="J66"/>
  <c r="J67"/>
  <c r="H66"/>
  <c r="H67"/>
  <c r="D14" l="1"/>
  <c r="B14"/>
  <c r="L10"/>
  <c r="M10"/>
  <c r="J10"/>
  <c r="H10"/>
  <c r="L51" l="1"/>
  <c r="M51"/>
  <c r="J51"/>
  <c r="H51"/>
  <c r="L50"/>
  <c r="M50"/>
  <c r="J50"/>
  <c r="H50"/>
  <c r="J53"/>
  <c r="L65"/>
  <c r="M65"/>
  <c r="M64"/>
  <c r="L64"/>
  <c r="L59"/>
  <c r="M59"/>
  <c r="L60"/>
  <c r="M60"/>
  <c r="M58"/>
  <c r="M62" s="1"/>
  <c r="L58"/>
  <c r="L35"/>
  <c r="M35"/>
  <c r="L36"/>
  <c r="M36"/>
  <c r="L37"/>
  <c r="M37"/>
  <c r="L38"/>
  <c r="M38"/>
  <c r="L39"/>
  <c r="M39"/>
  <c r="L40"/>
  <c r="M40"/>
  <c r="L41"/>
  <c r="M41"/>
  <c r="L42"/>
  <c r="M42"/>
  <c r="L43"/>
  <c r="M43"/>
  <c r="L44"/>
  <c r="M44"/>
  <c r="L45"/>
  <c r="M45"/>
  <c r="L46"/>
  <c r="M46"/>
  <c r="L47"/>
  <c r="M47"/>
  <c r="L48"/>
  <c r="M48"/>
  <c r="L49"/>
  <c r="M49"/>
  <c r="L53"/>
  <c r="M53"/>
  <c r="M34"/>
  <c r="L34"/>
  <c r="L9"/>
  <c r="M9"/>
  <c r="L11"/>
  <c r="M11"/>
  <c r="L12"/>
  <c r="M12"/>
  <c r="L13"/>
  <c r="M13"/>
  <c r="L14"/>
  <c r="M14"/>
  <c r="L15"/>
  <c r="M15"/>
  <c r="L16"/>
  <c r="M16"/>
  <c r="L17"/>
  <c r="M17"/>
  <c r="L18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M8"/>
  <c r="L8"/>
  <c r="J35"/>
  <c r="J36"/>
  <c r="J37"/>
  <c r="J38"/>
  <c r="J39"/>
  <c r="J40"/>
  <c r="J41"/>
  <c r="J42"/>
  <c r="J43"/>
  <c r="J44"/>
  <c r="J45"/>
  <c r="J46"/>
  <c r="J47"/>
  <c r="J48"/>
  <c r="J49"/>
  <c r="J34"/>
  <c r="J25"/>
  <c r="J9"/>
  <c r="J11"/>
  <c r="J12"/>
  <c r="J13"/>
  <c r="J14"/>
  <c r="J15"/>
  <c r="J16"/>
  <c r="J17"/>
  <c r="J18"/>
  <c r="J19"/>
  <c r="J20"/>
  <c r="J21"/>
  <c r="J22"/>
  <c r="J23"/>
  <c r="J24"/>
  <c r="J26"/>
  <c r="J27"/>
  <c r="J28"/>
  <c r="J29"/>
  <c r="J30"/>
  <c r="J31"/>
  <c r="J8"/>
  <c r="H35"/>
  <c r="H36"/>
  <c r="H37"/>
  <c r="H38"/>
  <c r="H39"/>
  <c r="H40"/>
  <c r="H41"/>
  <c r="H42"/>
  <c r="H43"/>
  <c r="H44"/>
  <c r="H45"/>
  <c r="H46"/>
  <c r="H47"/>
  <c r="H48"/>
  <c r="H49"/>
  <c r="H53"/>
  <c r="H9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8"/>
  <c r="J59"/>
  <c r="H60"/>
  <c r="J60"/>
  <c r="I32"/>
  <c r="K32"/>
  <c r="F32"/>
  <c r="G32"/>
  <c r="C32"/>
  <c r="D32"/>
  <c r="E32"/>
  <c r="B32"/>
  <c r="H34"/>
  <c r="M68" l="1"/>
  <c r="L62"/>
  <c r="L68"/>
  <c r="H56"/>
  <c r="L32"/>
  <c r="M32"/>
  <c r="H32"/>
  <c r="J32"/>
  <c r="C56"/>
  <c r="C62" l="1"/>
  <c r="D62"/>
  <c r="E62"/>
  <c r="F62"/>
  <c r="B62"/>
  <c r="H65"/>
  <c r="J65"/>
  <c r="J58"/>
  <c r="J62" s="1"/>
  <c r="H58"/>
  <c r="H62" s="1"/>
  <c r="C68"/>
  <c r="D68"/>
  <c r="E68"/>
  <c r="B68"/>
  <c r="H64" l="1"/>
  <c r="H68" s="1"/>
  <c r="J64"/>
  <c r="J68" s="1"/>
  <c r="I69" l="1"/>
  <c r="J56"/>
  <c r="D56"/>
  <c r="E56"/>
  <c r="B56"/>
  <c r="F56"/>
  <c r="C69"/>
  <c r="M56" l="1"/>
  <c r="L56"/>
  <c r="D69"/>
  <c r="K69"/>
  <c r="F69"/>
  <c r="G69"/>
  <c r="B69"/>
  <c r="E69"/>
  <c r="H69"/>
  <c r="J69"/>
  <c r="M69" l="1"/>
  <c r="L69"/>
</calcChain>
</file>

<file path=xl/sharedStrings.xml><?xml version="1.0" encoding="utf-8"?>
<sst xmlns="http://schemas.openxmlformats.org/spreadsheetml/2006/main" count="78" uniqueCount="78">
  <si>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</si>
  <si>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</si>
  <si>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</si>
  <si>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</si>
  <si>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</si>
  <si>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</si>
  <si>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</si>
  <si>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</si>
  <si>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</si>
  <si>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</si>
  <si>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</si>
  <si>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</si>
  <si>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возмещение недополученных доходов организациям, осуществляющим реализацию электрической энергии населению и приравненным к нему категориям потребителей в зоне децентрализованного электроснабжения Ханты-Мансийского автономного округа – Югры по социально ориентированным тарифам и сжиженного газа по социально ориентированным розничным ценам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</si>
  <si>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</si>
  <si>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</si>
  <si>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</si>
  <si>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</si>
  <si>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</si>
  <si>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</si>
  <si>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</si>
  <si>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</si>
  <si>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</si>
  <si>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</si>
  <si>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</si>
  <si>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</si>
  <si>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поддержку животноводства, переработки и реализации продукции животноводства</t>
  </si>
  <si>
    <t>Субвенции на поддержку растениеводства, переработки и реализации продукции растениеводства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</si>
  <si>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</si>
  <si>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</si>
  <si>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</si>
  <si>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</si>
  <si>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</si>
  <si>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</si>
  <si>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</si>
  <si>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</si>
  <si>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</si>
  <si>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</si>
  <si>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Сумма вос-становлен-ного неис-пользован-ного остат-ка прошлых лет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</si>
  <si>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</si>
  <si>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</si>
  <si>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</si>
  <si>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</si>
  <si>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</si>
  <si>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</si>
  <si>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</si>
  <si>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 xml:space="preserve">Остаток на 01.01.2020 г. 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</si>
  <si>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</si>
  <si>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</si>
  <si>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</si>
  <si>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</si>
  <si>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</si>
  <si>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</si>
  <si>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</si>
  <si>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завершение строительства (реконструкцию) многоквартирных домов, для строительства которых привлечены средства граждан, включенных в реестр граждан, чьи денежные средства привлечены для строительства многоквартирных домов и чьи права нарушены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</si>
  <si>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</si>
  <si>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</si>
  <si>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</si>
  <si>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</si>
  <si>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реализацию полномочий в области  жилищных отношений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</si>
  <si>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</si>
  <si>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для реализации полномочий
в области жилищного строительства</t>
  </si>
  <si>
    <t>Субсидии на реализацию мероприятий по обеспечению жильем молодых семей</t>
  </si>
  <si>
    <t xml:space="preserve">Дотации на выравнивание бюджетной обеспеченности </t>
  </si>
  <si>
    <t>Субсидии на дополнительное финансовое обеспечение мероприятий по организации питания обучающихся начальных классов с 1 по 4 классы муниципальных общеобразовательных организаций,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</si>
  <si>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- Югры по цене электрической энергии зоны централизованного электроснабжения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</si>
  <si>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</si>
  <si>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реализацию наказов избирателей депутатам Думы Ханты-Мансийского автономного округа-Югры</t>
  </si>
  <si>
    <t xml:space="preserve">Субвенции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автономного округа отдельных государственных полномочий в области образования </t>
  </si>
  <si>
    <t>(рубль)</t>
  </si>
  <si>
    <t xml:space="preserve">Дотации на поддержку мер по обеспечению сбалансированности местных бюджетов </t>
  </si>
  <si>
    <t>Дотации на поддержку мер по обеспечению сбалансированности бюджетов на реализацию мероприятий,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</t>
  </si>
  <si>
    <t>Дотация в целях поощрения городских округов и муниципальных районов округа за развитие практик инициативного бюджетирования</t>
  </si>
  <si>
    <t xml:space="preserve"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</t>
  </si>
  <si>
    <t>5. Информация об использовании субвенций, субсидий и межбюджетных трансфертов за 9 месяцев 2020 года</t>
  </si>
  <si>
    <t>Субсидии на организацию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</si>
  <si>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учётом необходимости развития малоэтажного жилищного строительства, за счёт средств, поступивших от государственной корпорации - Фонда содействия реформированию жилищно-коммунального хозяйства  </t>
  </si>
  <si>
    <t>Иные межбюджетные трансферты за счёт средств резервного фонда Правительства Ханты-Мансийского автономного округа - Югры</t>
  </si>
  <si>
    <t>Остаток на 01.10.2020 г.  (гр.2+гр.3.-гр.4+гр.5+гр.9-гр.11)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</si>
</sst>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4">
    <xf numFmtId="0" fontId="0" fillId="0" borderId="0" xfId="0"/>
    <xf numFmtId="4" fontId="20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2" fontId="24" fillId="0" borderId="0" xfId="0" applyNumberFormat="1" applyFont="1" applyFill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4" fontId="25" fillId="0" borderId="0" xfId="0" applyNumberFormat="1" applyFont="1" applyFill="1" applyAlignment="1">
      <alignment horizontal="center" vertical="center"/>
    </xf>
    <xf numFmtId="3" fontId="26" fillId="0" borderId="10" xfId="0" applyNumberFormat="1" applyFont="1" applyFill="1" applyBorder="1" applyAlignment="1">
      <alignment horizontal="center" vertical="center"/>
    </xf>
    <xf numFmtId="4" fontId="27" fillId="0" borderId="10" xfId="37" applyNumberFormat="1" applyFont="1" applyFill="1" applyBorder="1" applyAlignment="1">
      <alignment horizontal="center" vertical="center" wrapText="1"/>
    </xf>
    <xf numFmtId="2" fontId="27" fillId="0" borderId="10" xfId="37" applyNumberFormat="1" applyFont="1" applyFill="1" applyBorder="1" applyAlignment="1">
      <alignment horizontal="center" vertical="distributed" wrapText="1"/>
    </xf>
    <xf numFmtId="0" fontId="27" fillId="0" borderId="0" xfId="0" applyFont="1" applyFill="1" applyBorder="1" applyAlignment="1">
      <alignment horizontal="center" vertical="center"/>
    </xf>
    <xf numFmtId="4" fontId="27" fillId="0" borderId="10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Fill="1" applyAlignment="1">
      <alignment horizontal="center" vertical="center"/>
    </xf>
    <xf numFmtId="4" fontId="20" fillId="0" borderId="10" xfId="37" applyNumberFormat="1" applyFont="1" applyFill="1" applyBorder="1" applyAlignment="1">
      <alignment horizontal="left" vertical="center" wrapText="1"/>
    </xf>
    <xf numFmtId="4" fontId="23" fillId="0" borderId="10" xfId="0" applyNumberFormat="1" applyFont="1" applyFill="1" applyBorder="1" applyAlignment="1">
      <alignment horizontal="left" vertical="center" wrapText="1"/>
    </xf>
    <xf numFmtId="4" fontId="19" fillId="24" borderId="10" xfId="0" applyNumberFormat="1" applyFont="1" applyFill="1" applyBorder="1" applyAlignment="1">
      <alignment horizontal="center" vertical="center"/>
    </xf>
    <xf numFmtId="4" fontId="19" fillId="24" borderId="10" xfId="37" applyNumberFormat="1" applyFont="1" applyFill="1" applyBorder="1" applyAlignment="1">
      <alignment horizontal="center" vertical="center" wrapText="1"/>
    </xf>
    <xf numFmtId="4" fontId="19" fillId="24" borderId="10" xfId="37" applyNumberFormat="1" applyFont="1" applyFill="1" applyBorder="1" applyAlignment="1">
      <alignment horizontal="center" vertical="center"/>
    </xf>
    <xf numFmtId="4" fontId="19" fillId="24" borderId="10" xfId="37" applyNumberFormat="1" applyFont="1" applyFill="1" applyBorder="1" applyAlignment="1">
      <alignment horizontal="left" vertical="center" wrapText="1"/>
    </xf>
    <xf numFmtId="4" fontId="20" fillId="24" borderId="10" xfId="37" applyNumberFormat="1" applyFont="1" applyFill="1" applyBorder="1" applyAlignment="1">
      <alignment horizontal="left" vertical="center" wrapText="1"/>
    </xf>
    <xf numFmtId="4" fontId="20" fillId="24" borderId="10" xfId="37" applyNumberFormat="1" applyFont="1" applyFill="1" applyBorder="1" applyAlignment="1">
      <alignment horizontal="center" vertical="center" wrapText="1"/>
    </xf>
    <xf numFmtId="4" fontId="22" fillId="24" borderId="10" xfId="0" applyNumberFormat="1" applyFont="1" applyFill="1" applyBorder="1" applyAlignment="1">
      <alignment horizontal="left" vertical="center" wrapText="1"/>
    </xf>
    <xf numFmtId="4" fontId="20" fillId="24" borderId="10" xfId="0" applyNumberFormat="1" applyFont="1" applyFill="1" applyBorder="1" applyAlignment="1">
      <alignment horizontal="center" vertical="center"/>
    </xf>
    <xf numFmtId="4" fontId="23" fillId="24" borderId="10" xfId="0" applyNumberFormat="1" applyFont="1" applyFill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left" vertical="center" wrapText="1"/>
    </xf>
    <xf numFmtId="3" fontId="20" fillId="0" borderId="10" xfId="37" applyNumberFormat="1" applyFont="1" applyFill="1" applyBorder="1" applyAlignment="1">
      <alignment horizontal="center" vertical="center" wrapText="1"/>
    </xf>
    <xf numFmtId="4" fontId="20" fillId="24" borderId="11" xfId="37" applyNumberFormat="1" applyFont="1" applyFill="1" applyBorder="1" applyAlignment="1">
      <alignment horizontal="center" vertical="center" wrapText="1"/>
    </xf>
    <xf numFmtId="4" fontId="20" fillId="24" borderId="12" xfId="37" applyNumberFormat="1" applyFont="1" applyFill="1" applyBorder="1" applyAlignment="1">
      <alignment horizontal="center" vertical="center" wrapText="1"/>
    </xf>
    <xf numFmtId="4" fontId="20" fillId="24" borderId="13" xfId="37" applyNumberFormat="1" applyFont="1" applyFill="1" applyBorder="1" applyAlignment="1">
      <alignment horizontal="center" vertical="center" wrapText="1"/>
    </xf>
    <xf numFmtId="4" fontId="19" fillId="24" borderId="11" xfId="37" applyNumberFormat="1" applyFont="1" applyFill="1" applyBorder="1" applyAlignment="1">
      <alignment horizontal="center" vertical="center" wrapText="1"/>
    </xf>
    <xf numFmtId="4" fontId="19" fillId="24" borderId="12" xfId="37" applyNumberFormat="1" applyFont="1" applyFill="1" applyBorder="1" applyAlignment="1">
      <alignment horizontal="center" vertical="center" wrapText="1"/>
    </xf>
    <xf numFmtId="4" fontId="19" fillId="24" borderId="13" xfId="37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1"/>
  <sheetViews>
    <sheetView tabSelected="1" zoomScale="110" zoomScaleNormal="110" zoomScaleSheetLayoutView="90" workbookViewId="0">
      <pane xSplit="1" ySplit="5" topLeftCell="B9" activePane="bottomRight" state="frozen"/>
      <selection pane="topRight" activeCell="B1" sqref="B1"/>
      <selection pane="bottomLeft" activeCell="A6" sqref="A6"/>
      <selection pane="bottomRight" activeCell="E10" sqref="E10"/>
    </sheetView>
  </sheetViews>
  <sheetFormatPr defaultRowHeight="15.75"/>
  <cols>
    <col min="1" max="1" width="53.5703125" style="12" customWidth="1"/>
    <col min="2" max="2" width="17.5703125" style="17" customWidth="1"/>
    <col min="3" max="3" width="14.28515625" style="17" customWidth="1"/>
    <col min="4" max="4" width="17.5703125" style="17" customWidth="1"/>
    <col min="5" max="5" width="14" style="17" customWidth="1"/>
    <col min="6" max="6" width="19.85546875" style="5" customWidth="1"/>
    <col min="7" max="7" width="18.85546875" style="17" customWidth="1"/>
    <col min="8" max="8" width="21.7109375" style="17" customWidth="1"/>
    <col min="9" max="10" width="18.5703125" style="17" customWidth="1"/>
    <col min="11" max="11" width="18.5703125" style="23" customWidth="1"/>
    <col min="12" max="12" width="19.42578125" style="17" customWidth="1"/>
    <col min="13" max="13" width="18.42578125" style="17" customWidth="1"/>
    <col min="14" max="16384" width="9.140625" style="4"/>
  </cols>
  <sheetData>
    <row r="1" spans="1:13">
      <c r="A1" s="13"/>
      <c r="F1" s="7"/>
    </row>
    <row r="2" spans="1:13">
      <c r="A2" s="43" t="s">
        <v>73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</row>
    <row r="3" spans="1:13">
      <c r="A3" s="13"/>
      <c r="F3" s="9"/>
      <c r="M3" s="17" t="s">
        <v>68</v>
      </c>
    </row>
    <row r="4" spans="1:13" s="21" customFormat="1" ht="99.75">
      <c r="A4" s="20" t="s">
        <v>0</v>
      </c>
      <c r="B4" s="19" t="s">
        <v>45</v>
      </c>
      <c r="C4" s="19" t="s">
        <v>35</v>
      </c>
      <c r="D4" s="19" t="s">
        <v>36</v>
      </c>
      <c r="E4" s="19" t="s">
        <v>37</v>
      </c>
      <c r="F4" s="22" t="s">
        <v>44</v>
      </c>
      <c r="G4" s="19" t="s">
        <v>38</v>
      </c>
      <c r="H4" s="19" t="s">
        <v>39</v>
      </c>
      <c r="I4" s="19" t="s">
        <v>40</v>
      </c>
      <c r="J4" s="19" t="s">
        <v>41</v>
      </c>
      <c r="K4" s="19" t="s">
        <v>42</v>
      </c>
      <c r="L4" s="19" t="s">
        <v>43</v>
      </c>
      <c r="M4" s="19" t="s">
        <v>77</v>
      </c>
    </row>
    <row r="5" spans="1:13" s="3" customFormat="1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2">
        <v>6</v>
      </c>
      <c r="G5" s="18">
        <v>7</v>
      </c>
      <c r="H5" s="18">
        <v>8</v>
      </c>
      <c r="I5" s="18">
        <v>9</v>
      </c>
      <c r="J5" s="18">
        <v>10</v>
      </c>
      <c r="K5" s="18">
        <v>11</v>
      </c>
      <c r="L5" s="18">
        <v>12</v>
      </c>
      <c r="M5" s="18">
        <v>13</v>
      </c>
    </row>
    <row r="6" spans="1:13" s="3" customFormat="1">
      <c r="A6" s="16"/>
      <c r="B6" s="16"/>
      <c r="C6" s="16"/>
      <c r="D6" s="16"/>
      <c r="E6" s="16"/>
      <c r="F6" s="2"/>
      <c r="G6" s="18"/>
      <c r="H6" s="18"/>
      <c r="I6" s="18"/>
      <c r="J6" s="18"/>
      <c r="K6" s="18"/>
      <c r="L6" s="18"/>
      <c r="M6" s="18"/>
    </row>
    <row r="7" spans="1:13">
      <c r="A7" s="36" t="s">
        <v>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3" ht="110.25">
      <c r="A8" s="29" t="s">
        <v>2</v>
      </c>
      <c r="B8" s="27">
        <v>7739383</v>
      </c>
      <c r="C8" s="27"/>
      <c r="D8" s="27">
        <v>7739383</v>
      </c>
      <c r="E8" s="27"/>
      <c r="F8" s="27">
        <v>116180600</v>
      </c>
      <c r="G8" s="27">
        <v>121393400</v>
      </c>
      <c r="H8" s="27">
        <f>G8-F8</f>
        <v>5212800</v>
      </c>
      <c r="I8" s="27">
        <v>59573000</v>
      </c>
      <c r="J8" s="27">
        <f>G8-I8</f>
        <v>61820400</v>
      </c>
      <c r="K8" s="27">
        <v>48751524.020000003</v>
      </c>
      <c r="L8" s="27">
        <f>I8+E8-K8</f>
        <v>10821475.979999997</v>
      </c>
      <c r="M8" s="27">
        <f>B8+C8-D8+E8+I8-K8</f>
        <v>10821475.979999997</v>
      </c>
    </row>
    <row r="9" spans="1:13" ht="97.5" customHeight="1">
      <c r="A9" s="29" t="s">
        <v>46</v>
      </c>
      <c r="B9" s="27"/>
      <c r="C9" s="27"/>
      <c r="D9" s="27"/>
      <c r="E9" s="27"/>
      <c r="F9" s="27">
        <v>3221753600</v>
      </c>
      <c r="G9" s="27">
        <v>3212366100</v>
      </c>
      <c r="H9" s="27">
        <f t="shared" ref="H9:H31" si="0">G9-F9</f>
        <v>-9387500</v>
      </c>
      <c r="I9" s="27">
        <v>2117731700</v>
      </c>
      <c r="J9" s="27">
        <f t="shared" ref="J9:J31" si="1">G9-I9</f>
        <v>1094634400</v>
      </c>
      <c r="K9" s="27">
        <v>2042787943.3399999</v>
      </c>
      <c r="L9" s="27">
        <f t="shared" ref="L9:L31" si="2">I9+E9-K9</f>
        <v>74943756.660000086</v>
      </c>
      <c r="M9" s="27">
        <f t="shared" ref="M9:M31" si="3">B9+C9-D9+E9+I9-K9</f>
        <v>74943756.660000086</v>
      </c>
    </row>
    <row r="10" spans="1:13" ht="77.25" customHeight="1">
      <c r="A10" s="29" t="s">
        <v>67</v>
      </c>
      <c r="B10" s="27">
        <v>31734659.91</v>
      </c>
      <c r="C10" s="27"/>
      <c r="D10" s="27">
        <v>31734659.91</v>
      </c>
      <c r="E10" s="27"/>
      <c r="F10" s="27"/>
      <c r="G10" s="27"/>
      <c r="H10" s="27">
        <f t="shared" si="0"/>
        <v>0</v>
      </c>
      <c r="I10" s="27"/>
      <c r="J10" s="27">
        <f t="shared" si="1"/>
        <v>0</v>
      </c>
      <c r="K10" s="27"/>
      <c r="L10" s="27">
        <f t="shared" ref="L10" si="4">I10+E10-K10</f>
        <v>0</v>
      </c>
      <c r="M10" s="27">
        <f t="shared" ref="M10" si="5">B10+C10-D10+E10+I10-K10</f>
        <v>0</v>
      </c>
    </row>
    <row r="11" spans="1:13" ht="63">
      <c r="A11" s="29" t="s">
        <v>6</v>
      </c>
      <c r="B11" s="27">
        <v>90945027</v>
      </c>
      <c r="C11" s="27"/>
      <c r="D11" s="27">
        <v>90945027</v>
      </c>
      <c r="E11" s="27"/>
      <c r="F11" s="27">
        <v>39821800</v>
      </c>
      <c r="G11" s="27">
        <v>135390450</v>
      </c>
      <c r="H11" s="27">
        <f t="shared" si="0"/>
        <v>95568650</v>
      </c>
      <c r="I11" s="27">
        <v>0</v>
      </c>
      <c r="J11" s="27">
        <f t="shared" si="1"/>
        <v>135390450</v>
      </c>
      <c r="K11" s="27">
        <v>0</v>
      </c>
      <c r="L11" s="27">
        <f t="shared" si="2"/>
        <v>0</v>
      </c>
      <c r="M11" s="27">
        <f t="shared" si="3"/>
        <v>0</v>
      </c>
    </row>
    <row r="12" spans="1:13" ht="68.25" customHeight="1">
      <c r="A12" s="29" t="s">
        <v>34</v>
      </c>
      <c r="B12" s="27">
        <v>95338.96</v>
      </c>
      <c r="C12" s="27"/>
      <c r="D12" s="27">
        <v>95338.96</v>
      </c>
      <c r="E12" s="27"/>
      <c r="F12" s="27">
        <v>10673300</v>
      </c>
      <c r="G12" s="27">
        <v>10673300</v>
      </c>
      <c r="H12" s="27">
        <f t="shared" si="0"/>
        <v>0</v>
      </c>
      <c r="I12" s="27">
        <v>7377000</v>
      </c>
      <c r="J12" s="27">
        <f t="shared" si="1"/>
        <v>3296300</v>
      </c>
      <c r="K12" s="27">
        <v>7077362.0899999999</v>
      </c>
      <c r="L12" s="27">
        <f t="shared" si="2"/>
        <v>299637.91000000015</v>
      </c>
      <c r="M12" s="27">
        <f t="shared" si="3"/>
        <v>299637.91000000015</v>
      </c>
    </row>
    <row r="13" spans="1:13" ht="31.5">
      <c r="A13" s="29" t="s">
        <v>47</v>
      </c>
      <c r="B13" s="27"/>
      <c r="C13" s="27"/>
      <c r="D13" s="27"/>
      <c r="E13" s="27"/>
      <c r="F13" s="27">
        <v>38059100</v>
      </c>
      <c r="G13" s="27">
        <v>37621800</v>
      </c>
      <c r="H13" s="27">
        <f t="shared" si="0"/>
        <v>-437300</v>
      </c>
      <c r="I13" s="27">
        <v>25617000</v>
      </c>
      <c r="J13" s="27">
        <f t="shared" si="1"/>
        <v>12004800</v>
      </c>
      <c r="K13" s="27">
        <v>24529106.079999998</v>
      </c>
      <c r="L13" s="27">
        <f t="shared" si="2"/>
        <v>1087893.9200000018</v>
      </c>
      <c r="M13" s="27">
        <f t="shared" si="3"/>
        <v>1087893.9200000018</v>
      </c>
    </row>
    <row r="14" spans="1:13" ht="49.5" customHeight="1">
      <c r="A14" s="29" t="s">
        <v>48</v>
      </c>
      <c r="B14" s="27">
        <f>150652.5+53944.37</f>
        <v>204596.87</v>
      </c>
      <c r="C14" s="27"/>
      <c r="D14" s="27">
        <f>150652.5+53944.37</f>
        <v>204596.87</v>
      </c>
      <c r="E14" s="27"/>
      <c r="F14" s="27">
        <v>10773900</v>
      </c>
      <c r="G14" s="27">
        <f>9474000+2096900</f>
        <v>11570900</v>
      </c>
      <c r="H14" s="27">
        <f t="shared" si="0"/>
        <v>797000</v>
      </c>
      <c r="I14" s="27">
        <f>6398150.14+1140000</f>
        <v>7538150.1399999997</v>
      </c>
      <c r="J14" s="27">
        <f t="shared" si="1"/>
        <v>4032749.8600000003</v>
      </c>
      <c r="K14" s="27">
        <f>250000+6148150.14+876808.22</f>
        <v>7274958.3599999994</v>
      </c>
      <c r="L14" s="27">
        <f t="shared" si="2"/>
        <v>263191.78000000026</v>
      </c>
      <c r="M14" s="27">
        <f t="shared" si="3"/>
        <v>263191.78000000026</v>
      </c>
    </row>
    <row r="15" spans="1:13" ht="81.75" customHeight="1">
      <c r="A15" s="29" t="s">
        <v>7</v>
      </c>
      <c r="B15" s="27">
        <v>192443.44</v>
      </c>
      <c r="C15" s="27"/>
      <c r="D15" s="27">
        <v>192443.44</v>
      </c>
      <c r="E15" s="27"/>
      <c r="F15" s="27">
        <v>23442400</v>
      </c>
      <c r="G15" s="27">
        <v>22752800</v>
      </c>
      <c r="H15" s="27">
        <f t="shared" si="0"/>
        <v>-689600</v>
      </c>
      <c r="I15" s="27">
        <v>14070000</v>
      </c>
      <c r="J15" s="27">
        <f t="shared" si="1"/>
        <v>8682800</v>
      </c>
      <c r="K15" s="27">
        <v>13901834.699999999</v>
      </c>
      <c r="L15" s="27">
        <f t="shared" si="2"/>
        <v>168165.30000000075</v>
      </c>
      <c r="M15" s="27">
        <f t="shared" si="3"/>
        <v>168165.30000000075</v>
      </c>
    </row>
    <row r="16" spans="1:13" ht="162" customHeight="1">
      <c r="A16" s="29" t="s">
        <v>49</v>
      </c>
      <c r="B16" s="27">
        <v>147552.62</v>
      </c>
      <c r="C16" s="27"/>
      <c r="D16" s="27">
        <v>147552.62</v>
      </c>
      <c r="E16" s="27"/>
      <c r="F16" s="27">
        <v>4922900</v>
      </c>
      <c r="G16" s="27">
        <v>4922900</v>
      </c>
      <c r="H16" s="27">
        <f t="shared" si="0"/>
        <v>0</v>
      </c>
      <c r="I16" s="27">
        <v>3649400</v>
      </c>
      <c r="J16" s="27">
        <f t="shared" si="1"/>
        <v>1273500</v>
      </c>
      <c r="K16" s="27">
        <v>3491399.02</v>
      </c>
      <c r="L16" s="27">
        <f t="shared" si="2"/>
        <v>158000.97999999998</v>
      </c>
      <c r="M16" s="27">
        <f t="shared" si="3"/>
        <v>158000.97999999998</v>
      </c>
    </row>
    <row r="17" spans="1:13" ht="63" customHeight="1">
      <c r="A17" s="29" t="s">
        <v>4</v>
      </c>
      <c r="B17" s="27">
        <v>85737.62</v>
      </c>
      <c r="C17" s="27"/>
      <c r="D17" s="27">
        <v>85737.62</v>
      </c>
      <c r="E17" s="27"/>
      <c r="F17" s="27">
        <v>84067000</v>
      </c>
      <c r="G17" s="27">
        <v>60067000</v>
      </c>
      <c r="H17" s="27">
        <f t="shared" si="0"/>
        <v>-24000000</v>
      </c>
      <c r="I17" s="27">
        <v>52135700</v>
      </c>
      <c r="J17" s="27">
        <f t="shared" si="1"/>
        <v>7931300</v>
      </c>
      <c r="K17" s="27">
        <v>42410842.07</v>
      </c>
      <c r="L17" s="27">
        <f t="shared" si="2"/>
        <v>9724857.9299999997</v>
      </c>
      <c r="M17" s="27">
        <f t="shared" si="3"/>
        <v>9724857.9299999997</v>
      </c>
    </row>
    <row r="18" spans="1:13" ht="78.75">
      <c r="A18" s="29" t="s">
        <v>31</v>
      </c>
      <c r="B18" s="27"/>
      <c r="C18" s="27"/>
      <c r="D18" s="27"/>
      <c r="E18" s="27"/>
      <c r="F18" s="27">
        <v>628300</v>
      </c>
      <c r="G18" s="27">
        <v>628300</v>
      </c>
      <c r="H18" s="27">
        <f t="shared" si="0"/>
        <v>0</v>
      </c>
      <c r="I18" s="27">
        <v>628300</v>
      </c>
      <c r="J18" s="27">
        <f t="shared" si="1"/>
        <v>0</v>
      </c>
      <c r="K18" s="27">
        <v>374340.44</v>
      </c>
      <c r="L18" s="27">
        <f t="shared" si="2"/>
        <v>253959.56</v>
      </c>
      <c r="M18" s="27">
        <f t="shared" si="3"/>
        <v>253959.56</v>
      </c>
    </row>
    <row r="19" spans="1:13" ht="30.75" customHeight="1">
      <c r="A19" s="29" t="s">
        <v>8</v>
      </c>
      <c r="B19" s="27"/>
      <c r="C19" s="27"/>
      <c r="D19" s="27"/>
      <c r="E19" s="27"/>
      <c r="F19" s="27">
        <v>26174800</v>
      </c>
      <c r="G19" s="27">
        <v>1203100</v>
      </c>
      <c r="H19" s="27">
        <f t="shared" si="0"/>
        <v>-24971700</v>
      </c>
      <c r="I19" s="27">
        <v>0</v>
      </c>
      <c r="J19" s="27">
        <f t="shared" si="1"/>
        <v>1203100</v>
      </c>
      <c r="K19" s="27">
        <v>0</v>
      </c>
      <c r="L19" s="27">
        <f t="shared" si="2"/>
        <v>0</v>
      </c>
      <c r="M19" s="27">
        <f t="shared" si="3"/>
        <v>0</v>
      </c>
    </row>
    <row r="20" spans="1:13" ht="63">
      <c r="A20" s="29" t="s">
        <v>5</v>
      </c>
      <c r="B20" s="27">
        <v>32916.21</v>
      </c>
      <c r="C20" s="27"/>
      <c r="D20" s="27">
        <v>32916.21</v>
      </c>
      <c r="E20" s="27"/>
      <c r="F20" s="27">
        <v>3702900</v>
      </c>
      <c r="G20" s="27">
        <v>3702900</v>
      </c>
      <c r="H20" s="27">
        <f t="shared" si="0"/>
        <v>0</v>
      </c>
      <c r="I20" s="27">
        <v>2620000</v>
      </c>
      <c r="J20" s="27">
        <f t="shared" si="1"/>
        <v>1082900</v>
      </c>
      <c r="K20" s="27">
        <v>2530869.5299999998</v>
      </c>
      <c r="L20" s="27">
        <f t="shared" si="2"/>
        <v>89130.470000000205</v>
      </c>
      <c r="M20" s="27">
        <f t="shared" si="3"/>
        <v>89130.470000000205</v>
      </c>
    </row>
    <row r="21" spans="1:13" ht="36.75" customHeight="1">
      <c r="A21" s="29" t="s">
        <v>26</v>
      </c>
      <c r="B21" s="27"/>
      <c r="C21" s="27"/>
      <c r="D21" s="27"/>
      <c r="E21" s="27"/>
      <c r="F21" s="27">
        <v>15000</v>
      </c>
      <c r="G21" s="27">
        <v>15000</v>
      </c>
      <c r="H21" s="27">
        <f t="shared" si="0"/>
        <v>0</v>
      </c>
      <c r="I21" s="27">
        <v>0</v>
      </c>
      <c r="J21" s="27">
        <f t="shared" si="1"/>
        <v>15000</v>
      </c>
      <c r="K21" s="27">
        <v>0</v>
      </c>
      <c r="L21" s="27">
        <f t="shared" si="2"/>
        <v>0</v>
      </c>
      <c r="M21" s="27">
        <f t="shared" si="3"/>
        <v>0</v>
      </c>
    </row>
    <row r="22" spans="1:13" ht="33" customHeight="1">
      <c r="A22" s="29" t="s">
        <v>25</v>
      </c>
      <c r="B22" s="27"/>
      <c r="C22" s="27"/>
      <c r="D22" s="27"/>
      <c r="E22" s="27"/>
      <c r="F22" s="27">
        <v>21485000</v>
      </c>
      <c r="G22" s="27">
        <v>25540700</v>
      </c>
      <c r="H22" s="27">
        <f t="shared" si="0"/>
        <v>4055700</v>
      </c>
      <c r="I22" s="27">
        <v>25471400</v>
      </c>
      <c r="J22" s="27">
        <f t="shared" si="1"/>
        <v>69300</v>
      </c>
      <c r="K22" s="27">
        <v>21415700</v>
      </c>
      <c r="L22" s="27">
        <f t="shared" si="2"/>
        <v>4055700</v>
      </c>
      <c r="M22" s="27">
        <f t="shared" si="3"/>
        <v>4055700</v>
      </c>
    </row>
    <row r="23" spans="1:13" ht="122.25" customHeight="1">
      <c r="A23" s="29" t="s">
        <v>9</v>
      </c>
      <c r="B23" s="27"/>
      <c r="C23" s="27"/>
      <c r="D23" s="27"/>
      <c r="E23" s="27"/>
      <c r="F23" s="27">
        <v>22700</v>
      </c>
      <c r="G23" s="27">
        <v>22700</v>
      </c>
      <c r="H23" s="27">
        <f t="shared" si="0"/>
        <v>0</v>
      </c>
      <c r="I23" s="27">
        <v>11350</v>
      </c>
      <c r="J23" s="27">
        <f t="shared" si="1"/>
        <v>11350</v>
      </c>
      <c r="K23" s="27">
        <v>0</v>
      </c>
      <c r="L23" s="27">
        <f t="shared" si="2"/>
        <v>11350</v>
      </c>
      <c r="M23" s="27">
        <f t="shared" si="3"/>
        <v>11350</v>
      </c>
    </row>
    <row r="24" spans="1:13" ht="47.25" customHeight="1">
      <c r="A24" s="29" t="s">
        <v>10</v>
      </c>
      <c r="B24" s="27"/>
      <c r="C24" s="27"/>
      <c r="D24" s="27"/>
      <c r="E24" s="27"/>
      <c r="F24" s="27">
        <v>7566800</v>
      </c>
      <c r="G24" s="27">
        <v>7566800</v>
      </c>
      <c r="H24" s="27">
        <f t="shared" si="0"/>
        <v>0</v>
      </c>
      <c r="I24" s="27">
        <v>7489484.2000000002</v>
      </c>
      <c r="J24" s="27">
        <f t="shared" si="1"/>
        <v>77315.799999999814</v>
      </c>
      <c r="K24" s="27">
        <v>7489484.2000000002</v>
      </c>
      <c r="L24" s="27">
        <f t="shared" si="2"/>
        <v>0</v>
      </c>
      <c r="M24" s="27">
        <f t="shared" si="3"/>
        <v>0</v>
      </c>
    </row>
    <row r="25" spans="1:13" ht="47.25">
      <c r="A25" s="29" t="s">
        <v>50</v>
      </c>
      <c r="B25" s="27"/>
      <c r="C25" s="27"/>
      <c r="D25" s="27"/>
      <c r="E25" s="27"/>
      <c r="F25" s="27">
        <v>1795700</v>
      </c>
      <c r="G25" s="27">
        <v>1795700</v>
      </c>
      <c r="H25" s="27">
        <f t="shared" si="0"/>
        <v>0</v>
      </c>
      <c r="I25" s="27">
        <v>1795700</v>
      </c>
      <c r="J25" s="27">
        <f>G25-I25</f>
        <v>0</v>
      </c>
      <c r="K25" s="27">
        <v>1434572.38</v>
      </c>
      <c r="L25" s="27">
        <f t="shared" si="2"/>
        <v>361127.62000000011</v>
      </c>
      <c r="M25" s="27">
        <f t="shared" si="3"/>
        <v>361127.62000000011</v>
      </c>
    </row>
    <row r="26" spans="1:13" ht="63">
      <c r="A26" s="29" t="s">
        <v>11</v>
      </c>
      <c r="B26" s="27"/>
      <c r="C26" s="27"/>
      <c r="D26" s="27"/>
      <c r="E26" s="27"/>
      <c r="F26" s="27">
        <v>220400</v>
      </c>
      <c r="G26" s="27">
        <v>220400</v>
      </c>
      <c r="H26" s="27">
        <f t="shared" si="0"/>
        <v>0</v>
      </c>
      <c r="I26" s="27">
        <v>220400</v>
      </c>
      <c r="J26" s="27">
        <f t="shared" si="1"/>
        <v>0</v>
      </c>
      <c r="K26" s="27">
        <v>0</v>
      </c>
      <c r="L26" s="27">
        <f t="shared" si="2"/>
        <v>220400</v>
      </c>
      <c r="M26" s="27">
        <f t="shared" si="3"/>
        <v>220400</v>
      </c>
    </row>
    <row r="27" spans="1:13" ht="132.75" customHeight="1">
      <c r="A27" s="29" t="s">
        <v>12</v>
      </c>
      <c r="B27" s="27">
        <v>47400</v>
      </c>
      <c r="C27" s="27"/>
      <c r="D27" s="27">
        <v>47400</v>
      </c>
      <c r="E27" s="27"/>
      <c r="F27" s="27">
        <v>426800</v>
      </c>
      <c r="G27" s="27">
        <v>301100</v>
      </c>
      <c r="H27" s="27">
        <f t="shared" si="0"/>
        <v>-125700</v>
      </c>
      <c r="I27" s="27">
        <v>0</v>
      </c>
      <c r="J27" s="27">
        <f t="shared" si="1"/>
        <v>301100</v>
      </c>
      <c r="K27" s="27">
        <v>0</v>
      </c>
      <c r="L27" s="27">
        <f t="shared" si="2"/>
        <v>0</v>
      </c>
      <c r="M27" s="27">
        <f t="shared" si="3"/>
        <v>0</v>
      </c>
    </row>
    <row r="28" spans="1:13" ht="31.5">
      <c r="A28" s="29" t="s">
        <v>51</v>
      </c>
      <c r="B28" s="27"/>
      <c r="C28" s="27"/>
      <c r="D28" s="27"/>
      <c r="E28" s="27"/>
      <c r="F28" s="27">
        <v>1984400</v>
      </c>
      <c r="G28" s="27">
        <v>1984400</v>
      </c>
      <c r="H28" s="27">
        <f t="shared" si="0"/>
        <v>0</v>
      </c>
      <c r="I28" s="27">
        <v>0</v>
      </c>
      <c r="J28" s="27">
        <f t="shared" si="1"/>
        <v>1984400</v>
      </c>
      <c r="K28" s="27">
        <v>0</v>
      </c>
      <c r="L28" s="27">
        <f t="shared" si="2"/>
        <v>0</v>
      </c>
      <c r="M28" s="27">
        <f t="shared" si="3"/>
        <v>0</v>
      </c>
    </row>
    <row r="29" spans="1:13" ht="63">
      <c r="A29" s="29" t="s">
        <v>27</v>
      </c>
      <c r="B29" s="27"/>
      <c r="C29" s="27"/>
      <c r="D29" s="27"/>
      <c r="E29" s="27"/>
      <c r="F29" s="27">
        <v>18900400</v>
      </c>
      <c r="G29" s="27">
        <v>18900400</v>
      </c>
      <c r="H29" s="27">
        <f t="shared" si="0"/>
        <v>0</v>
      </c>
      <c r="I29" s="27">
        <v>0</v>
      </c>
      <c r="J29" s="27">
        <f t="shared" si="1"/>
        <v>18900400</v>
      </c>
      <c r="K29" s="27">
        <v>0</v>
      </c>
      <c r="L29" s="27">
        <f t="shared" si="2"/>
        <v>0</v>
      </c>
      <c r="M29" s="27">
        <f t="shared" si="3"/>
        <v>0</v>
      </c>
    </row>
    <row r="30" spans="1:13" ht="78.75">
      <c r="A30" s="29" t="s">
        <v>28</v>
      </c>
      <c r="B30" s="27"/>
      <c r="C30" s="27"/>
      <c r="D30" s="27"/>
      <c r="E30" s="27"/>
      <c r="F30" s="27">
        <v>6615100</v>
      </c>
      <c r="G30" s="27">
        <v>2834864</v>
      </c>
      <c r="H30" s="27">
        <f t="shared" si="0"/>
        <v>-3780236</v>
      </c>
      <c r="I30" s="27">
        <v>0</v>
      </c>
      <c r="J30" s="27">
        <f t="shared" si="1"/>
        <v>2834864</v>
      </c>
      <c r="K30" s="27">
        <v>0</v>
      </c>
      <c r="L30" s="27">
        <f t="shared" si="2"/>
        <v>0</v>
      </c>
      <c r="M30" s="27">
        <f t="shared" si="3"/>
        <v>0</v>
      </c>
    </row>
    <row r="31" spans="1:13" ht="63">
      <c r="A31" s="29" t="s">
        <v>13</v>
      </c>
      <c r="B31" s="27"/>
      <c r="C31" s="27"/>
      <c r="D31" s="27"/>
      <c r="E31" s="27"/>
      <c r="F31" s="27">
        <v>18100</v>
      </c>
      <c r="G31" s="27">
        <v>18100</v>
      </c>
      <c r="H31" s="27">
        <f t="shared" si="0"/>
        <v>0</v>
      </c>
      <c r="I31" s="27">
        <v>0</v>
      </c>
      <c r="J31" s="27">
        <f t="shared" si="1"/>
        <v>18100</v>
      </c>
      <c r="K31" s="27">
        <v>0</v>
      </c>
      <c r="L31" s="27">
        <f t="shared" si="2"/>
        <v>0</v>
      </c>
      <c r="M31" s="27">
        <f t="shared" si="3"/>
        <v>0</v>
      </c>
    </row>
    <row r="32" spans="1:13" s="6" customFormat="1">
      <c r="A32" s="30" t="s">
        <v>14</v>
      </c>
      <c r="B32" s="31">
        <f>SUM(B8:B31)</f>
        <v>131225055.63</v>
      </c>
      <c r="C32" s="31">
        <f t="shared" ref="C32:E32" si="6">SUM(C8:C31)</f>
        <v>0</v>
      </c>
      <c r="D32" s="31">
        <f t="shared" si="6"/>
        <v>131225055.63</v>
      </c>
      <c r="E32" s="31">
        <f t="shared" si="6"/>
        <v>0</v>
      </c>
      <c r="F32" s="31">
        <f t="shared" ref="F32:K32" si="7">SUM(F8:F31)</f>
        <v>3639251000</v>
      </c>
      <c r="G32" s="31">
        <f t="shared" si="7"/>
        <v>3681493114</v>
      </c>
      <c r="H32" s="31">
        <f t="shared" si="7"/>
        <v>42242114</v>
      </c>
      <c r="I32" s="31">
        <f t="shared" si="7"/>
        <v>2325928584.3399997</v>
      </c>
      <c r="J32" s="31">
        <f t="shared" si="7"/>
        <v>1355564529.6599998</v>
      </c>
      <c r="K32" s="31">
        <f t="shared" si="7"/>
        <v>2223469936.23</v>
      </c>
      <c r="L32" s="31">
        <f t="shared" ref="L32" si="8">I32+E32-K32</f>
        <v>102458648.10999966</v>
      </c>
      <c r="M32" s="31">
        <f t="shared" ref="M32" si="9">B32+C32-D32+E32+I32-K32</f>
        <v>102458648.10999966</v>
      </c>
    </row>
    <row r="33" spans="1:13">
      <c r="A33" s="40" t="s">
        <v>18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31.5">
      <c r="A34" s="32" t="s">
        <v>52</v>
      </c>
      <c r="B34" s="27"/>
      <c r="C34" s="27"/>
      <c r="D34" s="27"/>
      <c r="E34" s="27"/>
      <c r="F34" s="27">
        <v>1052710200</v>
      </c>
      <c r="G34" s="27">
        <v>1255882900</v>
      </c>
      <c r="H34" s="26">
        <f t="shared" ref="H34:H55" si="10">G34-F34</f>
        <v>203172700</v>
      </c>
      <c r="I34" s="26">
        <v>155143722.06</v>
      </c>
      <c r="J34" s="27">
        <f t="shared" ref="J34:J55" si="11">G34-I34</f>
        <v>1100739177.9400001</v>
      </c>
      <c r="K34" s="26">
        <v>153383533.63</v>
      </c>
      <c r="L34" s="27">
        <f t="shared" ref="L34" si="12">I34+E34-K34</f>
        <v>1760188.4300000072</v>
      </c>
      <c r="M34" s="27">
        <f t="shared" ref="M34" si="13">B34+C34-D34+E34+I34-K34</f>
        <v>1760188.4300000072</v>
      </c>
    </row>
    <row r="35" spans="1:13" s="8" customFormat="1" ht="126">
      <c r="A35" s="32" t="s">
        <v>15</v>
      </c>
      <c r="B35" s="27"/>
      <c r="C35" s="27"/>
      <c r="D35" s="27"/>
      <c r="E35" s="27"/>
      <c r="F35" s="27">
        <v>37872000</v>
      </c>
      <c r="G35" s="27">
        <v>37872000</v>
      </c>
      <c r="H35" s="26">
        <f t="shared" si="10"/>
        <v>0</v>
      </c>
      <c r="I35" s="26">
        <v>19277000</v>
      </c>
      <c r="J35" s="27">
        <f t="shared" si="11"/>
        <v>18595000</v>
      </c>
      <c r="K35" s="26">
        <v>19277000</v>
      </c>
      <c r="L35" s="27">
        <f t="shared" ref="L35:L53" si="14">I35+E35-K35</f>
        <v>0</v>
      </c>
      <c r="M35" s="27">
        <f t="shared" ref="M35:M53" si="15">B35+C35-D35+E35+I35-K35</f>
        <v>0</v>
      </c>
    </row>
    <row r="36" spans="1:13" s="8" customFormat="1" ht="94.5">
      <c r="A36" s="32" t="s">
        <v>53</v>
      </c>
      <c r="B36" s="27"/>
      <c r="C36" s="27"/>
      <c r="D36" s="27"/>
      <c r="E36" s="27"/>
      <c r="F36" s="27">
        <v>110758800</v>
      </c>
      <c r="G36" s="27">
        <v>110758800</v>
      </c>
      <c r="H36" s="26">
        <f t="shared" si="10"/>
        <v>0</v>
      </c>
      <c r="I36" s="26">
        <v>0</v>
      </c>
      <c r="J36" s="27">
        <f t="shared" si="11"/>
        <v>110758800</v>
      </c>
      <c r="K36" s="28">
        <v>0</v>
      </c>
      <c r="L36" s="27">
        <f t="shared" si="14"/>
        <v>0</v>
      </c>
      <c r="M36" s="27">
        <f t="shared" si="15"/>
        <v>0</v>
      </c>
    </row>
    <row r="37" spans="1:13" s="8" customFormat="1" ht="31.5">
      <c r="A37" s="32" t="s">
        <v>54</v>
      </c>
      <c r="B37" s="27"/>
      <c r="C37" s="27"/>
      <c r="D37" s="27"/>
      <c r="E37" s="27"/>
      <c r="F37" s="27">
        <v>84370000</v>
      </c>
      <c r="G37" s="27">
        <v>56575700</v>
      </c>
      <c r="H37" s="26">
        <f t="shared" si="10"/>
        <v>-27794300</v>
      </c>
      <c r="I37" s="26">
        <v>0</v>
      </c>
      <c r="J37" s="27">
        <f t="shared" si="11"/>
        <v>56575700</v>
      </c>
      <c r="K37" s="28">
        <v>0</v>
      </c>
      <c r="L37" s="27">
        <f t="shared" si="14"/>
        <v>0</v>
      </c>
      <c r="M37" s="27">
        <f t="shared" si="15"/>
        <v>0</v>
      </c>
    </row>
    <row r="38" spans="1:13" s="8" customFormat="1" ht="94.5">
      <c r="A38" s="32" t="s">
        <v>32</v>
      </c>
      <c r="B38" s="27"/>
      <c r="C38" s="27"/>
      <c r="D38" s="27"/>
      <c r="E38" s="27"/>
      <c r="F38" s="27">
        <v>19199900</v>
      </c>
      <c r="G38" s="27">
        <v>4802700</v>
      </c>
      <c r="H38" s="26">
        <f t="shared" si="10"/>
        <v>-14397200</v>
      </c>
      <c r="I38" s="26">
        <v>342685</v>
      </c>
      <c r="J38" s="27">
        <f t="shared" si="11"/>
        <v>4460015</v>
      </c>
      <c r="K38" s="28">
        <v>342685</v>
      </c>
      <c r="L38" s="27">
        <f t="shared" si="14"/>
        <v>0</v>
      </c>
      <c r="M38" s="27">
        <f t="shared" si="15"/>
        <v>0</v>
      </c>
    </row>
    <row r="39" spans="1:13" s="8" customFormat="1" ht="47.25">
      <c r="A39" s="32" t="s">
        <v>55</v>
      </c>
      <c r="B39" s="27"/>
      <c r="C39" s="27"/>
      <c r="D39" s="27"/>
      <c r="E39" s="27"/>
      <c r="F39" s="27">
        <v>685300</v>
      </c>
      <c r="G39" s="27">
        <v>685300</v>
      </c>
      <c r="H39" s="26">
        <f t="shared" si="10"/>
        <v>0</v>
      </c>
      <c r="I39" s="26">
        <v>653216</v>
      </c>
      <c r="J39" s="27">
        <f t="shared" si="11"/>
        <v>32084</v>
      </c>
      <c r="K39" s="26">
        <v>653216</v>
      </c>
      <c r="L39" s="27">
        <f t="shared" si="14"/>
        <v>0</v>
      </c>
      <c r="M39" s="27">
        <f t="shared" si="15"/>
        <v>0</v>
      </c>
    </row>
    <row r="40" spans="1:13" s="8" customFormat="1" ht="31.5">
      <c r="A40" s="32" t="s">
        <v>56</v>
      </c>
      <c r="B40" s="27"/>
      <c r="C40" s="27"/>
      <c r="D40" s="27"/>
      <c r="E40" s="27"/>
      <c r="F40" s="27">
        <v>418800000</v>
      </c>
      <c r="G40" s="27">
        <v>418800000</v>
      </c>
      <c r="H40" s="26">
        <f t="shared" si="10"/>
        <v>0</v>
      </c>
      <c r="I40" s="26">
        <v>0</v>
      </c>
      <c r="J40" s="27">
        <f t="shared" si="11"/>
        <v>418800000</v>
      </c>
      <c r="K40" s="28">
        <v>0</v>
      </c>
      <c r="L40" s="27">
        <f t="shared" si="14"/>
        <v>0</v>
      </c>
      <c r="M40" s="27">
        <f t="shared" si="15"/>
        <v>0</v>
      </c>
    </row>
    <row r="41" spans="1:13" s="8" customFormat="1" ht="31.5">
      <c r="A41" s="32" t="s">
        <v>57</v>
      </c>
      <c r="B41" s="27"/>
      <c r="C41" s="27"/>
      <c r="D41" s="27"/>
      <c r="E41" s="27"/>
      <c r="F41" s="27">
        <v>4203200</v>
      </c>
      <c r="G41" s="27">
        <v>7950600</v>
      </c>
      <c r="H41" s="26">
        <f t="shared" si="10"/>
        <v>3747400</v>
      </c>
      <c r="I41" s="26">
        <v>4203200</v>
      </c>
      <c r="J41" s="27">
        <f t="shared" si="11"/>
        <v>3747400</v>
      </c>
      <c r="K41" s="26">
        <v>4203200</v>
      </c>
      <c r="L41" s="27">
        <f t="shared" si="14"/>
        <v>0</v>
      </c>
      <c r="M41" s="27">
        <f t="shared" si="15"/>
        <v>0</v>
      </c>
    </row>
    <row r="42" spans="1:13" s="8" customFormat="1" ht="110.25">
      <c r="A42" s="32" t="s">
        <v>29</v>
      </c>
      <c r="B42" s="27"/>
      <c r="C42" s="27"/>
      <c r="D42" s="27"/>
      <c r="E42" s="27"/>
      <c r="F42" s="27">
        <v>4881700</v>
      </c>
      <c r="G42" s="27">
        <v>4881700</v>
      </c>
      <c r="H42" s="26">
        <f t="shared" si="10"/>
        <v>0</v>
      </c>
      <c r="I42" s="26">
        <v>2604505</v>
      </c>
      <c r="J42" s="27">
        <f t="shared" si="11"/>
        <v>2277195</v>
      </c>
      <c r="K42" s="26">
        <v>2479505</v>
      </c>
      <c r="L42" s="27">
        <f t="shared" si="14"/>
        <v>125000</v>
      </c>
      <c r="M42" s="27">
        <f t="shared" si="15"/>
        <v>125000</v>
      </c>
    </row>
    <row r="43" spans="1:13" s="8" customFormat="1" ht="78.75">
      <c r="A43" s="32" t="s">
        <v>33</v>
      </c>
      <c r="B43" s="27"/>
      <c r="C43" s="27"/>
      <c r="D43" s="27"/>
      <c r="E43" s="27"/>
      <c r="F43" s="27">
        <v>2052800</v>
      </c>
      <c r="G43" s="27">
        <f>1436946.23+615830</f>
        <v>2052776.23</v>
      </c>
      <c r="H43" s="26">
        <f t="shared" si="10"/>
        <v>-23.770000000018626</v>
      </c>
      <c r="I43" s="26">
        <f>903518+387219.42</f>
        <v>1290737.42</v>
      </c>
      <c r="J43" s="27">
        <f t="shared" si="11"/>
        <v>762038.81</v>
      </c>
      <c r="K43" s="26">
        <f>903518+387219.42</f>
        <v>1290737.42</v>
      </c>
      <c r="L43" s="27">
        <f t="shared" si="14"/>
        <v>0</v>
      </c>
      <c r="M43" s="27">
        <f t="shared" si="15"/>
        <v>0</v>
      </c>
    </row>
    <row r="44" spans="1:13" s="8" customFormat="1" ht="31.5">
      <c r="A44" s="32" t="s">
        <v>58</v>
      </c>
      <c r="B44" s="27"/>
      <c r="C44" s="27"/>
      <c r="D44" s="27"/>
      <c r="E44" s="27"/>
      <c r="F44" s="27">
        <v>177561300</v>
      </c>
      <c r="G44" s="27">
        <v>194126900</v>
      </c>
      <c r="H44" s="26">
        <f t="shared" si="10"/>
        <v>16565600</v>
      </c>
      <c r="I44" s="26">
        <v>42236725.229999997</v>
      </c>
      <c r="J44" s="27">
        <f t="shared" si="11"/>
        <v>151890174.77000001</v>
      </c>
      <c r="K44" s="26">
        <v>42236725.229999997</v>
      </c>
      <c r="L44" s="27">
        <f t="shared" si="14"/>
        <v>0</v>
      </c>
      <c r="M44" s="27">
        <f t="shared" si="15"/>
        <v>0</v>
      </c>
    </row>
    <row r="45" spans="1:13" s="8" customFormat="1" ht="63">
      <c r="A45" s="32" t="s">
        <v>59</v>
      </c>
      <c r="B45" s="27"/>
      <c r="C45" s="27"/>
      <c r="D45" s="27"/>
      <c r="E45" s="27"/>
      <c r="F45" s="27">
        <v>24520700</v>
      </c>
      <c r="G45" s="27">
        <v>7356200</v>
      </c>
      <c r="H45" s="26">
        <f t="shared" si="10"/>
        <v>-17164500</v>
      </c>
      <c r="I45" s="26">
        <v>0</v>
      </c>
      <c r="J45" s="27">
        <f t="shared" si="11"/>
        <v>7356200</v>
      </c>
      <c r="K45" s="28">
        <v>0</v>
      </c>
      <c r="L45" s="27">
        <f t="shared" si="14"/>
        <v>0</v>
      </c>
      <c r="M45" s="27">
        <f t="shared" si="15"/>
        <v>0</v>
      </c>
    </row>
    <row r="46" spans="1:13" s="8" customFormat="1" ht="31.5">
      <c r="A46" s="32" t="s">
        <v>60</v>
      </c>
      <c r="B46" s="27"/>
      <c r="C46" s="27"/>
      <c r="D46" s="27"/>
      <c r="E46" s="27"/>
      <c r="F46" s="27">
        <v>33412700</v>
      </c>
      <c r="G46" s="27">
        <v>33412700</v>
      </c>
      <c r="H46" s="26">
        <f t="shared" si="10"/>
        <v>0</v>
      </c>
      <c r="I46" s="26">
        <v>3980447.15</v>
      </c>
      <c r="J46" s="27">
        <f t="shared" si="11"/>
        <v>29432252.850000001</v>
      </c>
      <c r="K46" s="28">
        <v>3707447.15</v>
      </c>
      <c r="L46" s="27">
        <f t="shared" si="14"/>
        <v>273000</v>
      </c>
      <c r="M46" s="27">
        <f t="shared" si="15"/>
        <v>273000</v>
      </c>
    </row>
    <row r="47" spans="1:13" s="8" customFormat="1" ht="31.5">
      <c r="A47" s="32" t="s">
        <v>61</v>
      </c>
      <c r="B47" s="27"/>
      <c r="C47" s="27"/>
      <c r="D47" s="27"/>
      <c r="E47" s="27"/>
      <c r="F47" s="27">
        <v>4085800</v>
      </c>
      <c r="G47" s="27">
        <f>171019+3494865</f>
        <v>3665884</v>
      </c>
      <c r="H47" s="26">
        <f t="shared" si="10"/>
        <v>-419916</v>
      </c>
      <c r="I47" s="26">
        <f>78179.8+1597652.12</f>
        <v>1675831.9200000002</v>
      </c>
      <c r="J47" s="27">
        <f t="shared" si="11"/>
        <v>1990052.0799999998</v>
      </c>
      <c r="K47" s="26">
        <f>78179.8+1597652.12</f>
        <v>1675831.9200000002</v>
      </c>
      <c r="L47" s="27">
        <f t="shared" si="14"/>
        <v>0</v>
      </c>
      <c r="M47" s="27">
        <f t="shared" si="15"/>
        <v>0</v>
      </c>
    </row>
    <row r="48" spans="1:13" s="8" customFormat="1" ht="31.5">
      <c r="A48" s="32" t="s">
        <v>16</v>
      </c>
      <c r="B48" s="27"/>
      <c r="C48" s="27"/>
      <c r="D48" s="27"/>
      <c r="E48" s="27"/>
      <c r="F48" s="27">
        <v>96400</v>
      </c>
      <c r="G48" s="27">
        <v>96400</v>
      </c>
      <c r="H48" s="26">
        <f t="shared" si="10"/>
        <v>0</v>
      </c>
      <c r="I48" s="26">
        <v>51196.86</v>
      </c>
      <c r="J48" s="27">
        <f t="shared" si="11"/>
        <v>45203.14</v>
      </c>
      <c r="K48" s="26">
        <v>51196.86</v>
      </c>
      <c r="L48" s="27">
        <f t="shared" si="14"/>
        <v>0</v>
      </c>
      <c r="M48" s="27">
        <f t="shared" si="15"/>
        <v>0</v>
      </c>
    </row>
    <row r="49" spans="1:13" s="8" customFormat="1" ht="31.5">
      <c r="A49" s="32" t="s">
        <v>17</v>
      </c>
      <c r="B49" s="27"/>
      <c r="C49" s="27"/>
      <c r="D49" s="27"/>
      <c r="E49" s="27"/>
      <c r="F49" s="27">
        <v>42867100</v>
      </c>
      <c r="G49" s="27">
        <v>42867100</v>
      </c>
      <c r="H49" s="26">
        <f t="shared" si="10"/>
        <v>0</v>
      </c>
      <c r="I49" s="26">
        <v>0</v>
      </c>
      <c r="J49" s="27">
        <f t="shared" si="11"/>
        <v>42867100</v>
      </c>
      <c r="K49" s="28">
        <v>0</v>
      </c>
      <c r="L49" s="27">
        <f t="shared" si="14"/>
        <v>0</v>
      </c>
      <c r="M49" s="27">
        <f t="shared" si="15"/>
        <v>0</v>
      </c>
    </row>
    <row r="50" spans="1:13" s="8" customFormat="1" ht="132.75" customHeight="1">
      <c r="A50" s="32" t="s">
        <v>63</v>
      </c>
      <c r="B50" s="27"/>
      <c r="C50" s="27"/>
      <c r="D50" s="27"/>
      <c r="E50" s="27"/>
      <c r="F50" s="27"/>
      <c r="G50" s="27">
        <v>6872812.8200000003</v>
      </c>
      <c r="H50" s="26">
        <f t="shared" si="10"/>
        <v>6872812.8200000003</v>
      </c>
      <c r="I50" s="26">
        <v>0</v>
      </c>
      <c r="J50" s="27">
        <f t="shared" si="11"/>
        <v>6872812.8200000003</v>
      </c>
      <c r="K50" s="28">
        <v>0</v>
      </c>
      <c r="L50" s="27">
        <f t="shared" ref="L50" si="16">I50+E50-K50</f>
        <v>0</v>
      </c>
      <c r="M50" s="27">
        <f t="shared" ref="M50" si="17">B50+C50-D50+E50+I50-K50</f>
        <v>0</v>
      </c>
    </row>
    <row r="51" spans="1:13" s="8" customFormat="1" ht="157.5">
      <c r="A51" s="32" t="s">
        <v>64</v>
      </c>
      <c r="B51" s="27"/>
      <c r="C51" s="27"/>
      <c r="D51" s="27"/>
      <c r="E51" s="27"/>
      <c r="F51" s="27"/>
      <c r="G51" s="27">
        <v>75000</v>
      </c>
      <c r="H51" s="26">
        <f t="shared" si="10"/>
        <v>75000</v>
      </c>
      <c r="I51" s="26">
        <v>0</v>
      </c>
      <c r="J51" s="27">
        <f t="shared" si="11"/>
        <v>75000</v>
      </c>
      <c r="K51" s="28">
        <v>0</v>
      </c>
      <c r="L51" s="27">
        <f t="shared" ref="L51:L52" si="18">I51+E51-K51</f>
        <v>0</v>
      </c>
      <c r="M51" s="27">
        <f t="shared" ref="M51:M52" si="19">B51+C51-D51+E51+I51-K51</f>
        <v>0</v>
      </c>
    </row>
    <row r="52" spans="1:13" s="8" customFormat="1" ht="94.5">
      <c r="A52" s="32" t="s">
        <v>72</v>
      </c>
      <c r="B52" s="27"/>
      <c r="C52" s="27"/>
      <c r="D52" s="27"/>
      <c r="E52" s="27"/>
      <c r="F52" s="27"/>
      <c r="G52" s="27">
        <v>192000</v>
      </c>
      <c r="H52" s="26">
        <f t="shared" si="10"/>
        <v>192000</v>
      </c>
      <c r="I52" s="26">
        <v>0</v>
      </c>
      <c r="J52" s="27">
        <f t="shared" si="11"/>
        <v>192000</v>
      </c>
      <c r="K52" s="28">
        <v>0</v>
      </c>
      <c r="L52" s="27">
        <f t="shared" si="18"/>
        <v>0</v>
      </c>
      <c r="M52" s="27">
        <f t="shared" si="19"/>
        <v>0</v>
      </c>
    </row>
    <row r="53" spans="1:13" s="8" customFormat="1" ht="31.5">
      <c r="A53" s="32" t="s">
        <v>30</v>
      </c>
      <c r="B53" s="27"/>
      <c r="C53" s="27"/>
      <c r="D53" s="27"/>
      <c r="E53" s="27"/>
      <c r="F53" s="27">
        <v>39489600</v>
      </c>
      <c r="G53" s="27">
        <f>15400900+24088587.18</f>
        <v>39489487.18</v>
      </c>
      <c r="H53" s="26">
        <f t="shared" si="10"/>
        <v>-112.82000000029802</v>
      </c>
      <c r="I53" s="26">
        <f>11639554.41+18205456.89</f>
        <v>29845011.300000001</v>
      </c>
      <c r="J53" s="27">
        <f t="shared" si="11"/>
        <v>9644475.879999999</v>
      </c>
      <c r="K53" s="28">
        <f>11639554.41+18205456.89</f>
        <v>29845011.300000001</v>
      </c>
      <c r="L53" s="27">
        <f t="shared" si="14"/>
        <v>0</v>
      </c>
      <c r="M53" s="27">
        <f t="shared" si="15"/>
        <v>0</v>
      </c>
    </row>
    <row r="54" spans="1:13" s="8" customFormat="1" ht="63">
      <c r="A54" s="32" t="s">
        <v>74</v>
      </c>
      <c r="B54" s="27"/>
      <c r="C54" s="27"/>
      <c r="D54" s="27"/>
      <c r="E54" s="27"/>
      <c r="F54" s="27"/>
      <c r="G54" s="27">
        <v>32700700</v>
      </c>
      <c r="H54" s="26">
        <f t="shared" si="10"/>
        <v>32700700</v>
      </c>
      <c r="I54" s="26">
        <v>0</v>
      </c>
      <c r="J54" s="27">
        <f t="shared" si="11"/>
        <v>32700700</v>
      </c>
      <c r="K54" s="28">
        <v>0</v>
      </c>
      <c r="L54" s="27">
        <f t="shared" ref="L54:L55" si="20">I54+E54-K54</f>
        <v>0</v>
      </c>
      <c r="M54" s="27">
        <f t="shared" ref="M54:M55" si="21">B54+C54-D54+E54+I54-K54</f>
        <v>0</v>
      </c>
    </row>
    <row r="55" spans="1:13" s="8" customFormat="1" ht="141.75">
      <c r="A55" s="32" t="s">
        <v>75</v>
      </c>
      <c r="B55" s="27"/>
      <c r="C55" s="27"/>
      <c r="D55" s="27"/>
      <c r="E55" s="27"/>
      <c r="F55" s="27"/>
      <c r="G55" s="27">
        <v>129897300</v>
      </c>
      <c r="H55" s="26">
        <f t="shared" si="10"/>
        <v>129897300</v>
      </c>
      <c r="I55" s="26">
        <v>0</v>
      </c>
      <c r="J55" s="27">
        <f t="shared" si="11"/>
        <v>129897300</v>
      </c>
      <c r="K55" s="28">
        <v>0</v>
      </c>
      <c r="L55" s="27">
        <f t="shared" si="20"/>
        <v>0</v>
      </c>
      <c r="M55" s="27">
        <f t="shared" si="21"/>
        <v>0</v>
      </c>
    </row>
    <row r="56" spans="1:13" s="10" customFormat="1">
      <c r="A56" s="30" t="s">
        <v>19</v>
      </c>
      <c r="B56" s="33">
        <f t="shared" ref="B56:J56" si="22">SUM(B34:B53)</f>
        <v>0</v>
      </c>
      <c r="C56" s="33">
        <f t="shared" si="22"/>
        <v>0</v>
      </c>
      <c r="D56" s="33">
        <f t="shared" si="22"/>
        <v>0</v>
      </c>
      <c r="E56" s="33">
        <f t="shared" si="22"/>
        <v>0</v>
      </c>
      <c r="F56" s="33">
        <f t="shared" si="22"/>
        <v>2057567500</v>
      </c>
      <c r="G56" s="33">
        <f>SUM(G34:G55)</f>
        <v>2391014960.23</v>
      </c>
      <c r="H56" s="33">
        <f>SUM(H34:H53)</f>
        <v>170849460.22999999</v>
      </c>
      <c r="I56" s="33">
        <f>SUM(I34:I55)</f>
        <v>261304277.94</v>
      </c>
      <c r="J56" s="33">
        <f t="shared" si="22"/>
        <v>1967112682.29</v>
      </c>
      <c r="K56" s="33">
        <f>SUM(K34:K55)</f>
        <v>259146089.50999999</v>
      </c>
      <c r="L56" s="31">
        <f t="shared" ref="L56" si="23">I56+E56-K56</f>
        <v>2158188.4300000072</v>
      </c>
      <c r="M56" s="31">
        <f t="shared" ref="M56" si="24">B56+C56-D56+E56+I56-K56</f>
        <v>2158188.4300000072</v>
      </c>
    </row>
    <row r="57" spans="1:13" s="8" customFormat="1">
      <c r="A57" s="37" t="s">
        <v>20</v>
      </c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9"/>
    </row>
    <row r="58" spans="1:13" ht="31.5">
      <c r="A58" s="29" t="s">
        <v>21</v>
      </c>
      <c r="B58" s="27"/>
      <c r="C58" s="27"/>
      <c r="D58" s="27"/>
      <c r="E58" s="27"/>
      <c r="F58" s="27">
        <v>3501500</v>
      </c>
      <c r="G58" s="27">
        <v>11354526</v>
      </c>
      <c r="H58" s="26">
        <f t="shared" ref="H58:H59" si="25">G58-F58</f>
        <v>7853026</v>
      </c>
      <c r="I58" s="26">
        <f>1009545+72690</f>
        <v>1082235</v>
      </c>
      <c r="J58" s="26">
        <f t="shared" ref="J58:J61" si="26">G58-I58</f>
        <v>10272291</v>
      </c>
      <c r="K58" s="28">
        <v>1009545</v>
      </c>
      <c r="L58" s="27">
        <f t="shared" ref="L58" si="27">I58+E58-K58</f>
        <v>72690</v>
      </c>
      <c r="M58" s="27">
        <f t="shared" ref="M58" si="28">B58+C58-D58+E58+I58-K58</f>
        <v>72690</v>
      </c>
    </row>
    <row r="59" spans="1:13" ht="47.25">
      <c r="A59" s="29" t="s">
        <v>66</v>
      </c>
      <c r="B59" s="27">
        <v>13080</v>
      </c>
      <c r="C59" s="27"/>
      <c r="D59" s="27">
        <v>13080</v>
      </c>
      <c r="E59" s="27"/>
      <c r="F59" s="27"/>
      <c r="G59" s="26">
        <v>9380350</v>
      </c>
      <c r="H59" s="26">
        <f t="shared" si="25"/>
        <v>9380350</v>
      </c>
      <c r="I59" s="26">
        <v>9378870</v>
      </c>
      <c r="J59" s="26">
        <f t="shared" si="26"/>
        <v>1480</v>
      </c>
      <c r="K59" s="28">
        <v>7222647</v>
      </c>
      <c r="L59" s="27">
        <f t="shared" ref="L59:L60" si="29">I59+E59-K59</f>
        <v>2156223</v>
      </c>
      <c r="M59" s="27">
        <f t="shared" ref="M59:M60" si="30">B59+C59-D59+E59+I59-K59</f>
        <v>2156223</v>
      </c>
    </row>
    <row r="60" spans="1:13" ht="78.75">
      <c r="A60" s="29" t="s">
        <v>65</v>
      </c>
      <c r="B60" s="27"/>
      <c r="C60" s="27"/>
      <c r="D60" s="27"/>
      <c r="E60" s="27"/>
      <c r="F60" s="27"/>
      <c r="G60" s="26">
        <v>30987600</v>
      </c>
      <c r="H60" s="26">
        <f>G60-F60</f>
        <v>30987600</v>
      </c>
      <c r="I60" s="26">
        <v>0</v>
      </c>
      <c r="J60" s="26">
        <f t="shared" si="26"/>
        <v>30987600</v>
      </c>
      <c r="K60" s="28">
        <v>0</v>
      </c>
      <c r="L60" s="27">
        <f t="shared" si="29"/>
        <v>0</v>
      </c>
      <c r="M60" s="27">
        <f t="shared" si="30"/>
        <v>0</v>
      </c>
    </row>
    <row r="61" spans="1:13" ht="47.25">
      <c r="A61" s="29" t="s">
        <v>76</v>
      </c>
      <c r="B61" s="27"/>
      <c r="C61" s="27"/>
      <c r="D61" s="27"/>
      <c r="E61" s="27"/>
      <c r="F61" s="27"/>
      <c r="G61" s="26">
        <v>103636300</v>
      </c>
      <c r="H61" s="26">
        <f>G61-F61</f>
        <v>103636300</v>
      </c>
      <c r="I61" s="26">
        <v>103636300</v>
      </c>
      <c r="J61" s="26">
        <f t="shared" si="26"/>
        <v>0</v>
      </c>
      <c r="K61" s="26">
        <v>103636300</v>
      </c>
      <c r="L61" s="27">
        <f t="shared" ref="L61" si="31">I61+E61-K61</f>
        <v>0</v>
      </c>
      <c r="M61" s="27">
        <f t="shared" ref="M61" si="32">B61+C61-D61+E61+I61-K61</f>
        <v>0</v>
      </c>
    </row>
    <row r="62" spans="1:13" s="6" customFormat="1">
      <c r="A62" s="30" t="s">
        <v>22</v>
      </c>
      <c r="B62" s="34">
        <f t="shared" ref="B62:F62" si="33">B58+B59+B60</f>
        <v>13080</v>
      </c>
      <c r="C62" s="34">
        <f t="shared" si="33"/>
        <v>0</v>
      </c>
      <c r="D62" s="34">
        <f t="shared" si="33"/>
        <v>13080</v>
      </c>
      <c r="E62" s="34">
        <f t="shared" si="33"/>
        <v>0</v>
      </c>
      <c r="F62" s="34">
        <f t="shared" si="33"/>
        <v>3501500</v>
      </c>
      <c r="G62" s="34">
        <f>G58+G59+G60+G61</f>
        <v>155358776</v>
      </c>
      <c r="H62" s="34">
        <f>H58+H59+H60+H61</f>
        <v>151857276</v>
      </c>
      <c r="I62" s="34">
        <f t="shared" ref="I62:M62" si="34">I58+I59+I60+I61</f>
        <v>114097405</v>
      </c>
      <c r="J62" s="34">
        <f t="shared" si="34"/>
        <v>41261371</v>
      </c>
      <c r="K62" s="34">
        <f t="shared" si="34"/>
        <v>111868492</v>
      </c>
      <c r="L62" s="34">
        <f t="shared" si="34"/>
        <v>2228913</v>
      </c>
      <c r="M62" s="34">
        <f t="shared" si="34"/>
        <v>2228913</v>
      </c>
    </row>
    <row r="63" spans="1:13">
      <c r="A63" s="37" t="s">
        <v>3</v>
      </c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9"/>
    </row>
    <row r="64" spans="1:13" ht="34.5" customHeight="1">
      <c r="A64" s="35" t="s">
        <v>62</v>
      </c>
      <c r="B64" s="27"/>
      <c r="C64" s="27"/>
      <c r="D64" s="27"/>
      <c r="E64" s="27"/>
      <c r="F64" s="27">
        <v>944134000</v>
      </c>
      <c r="G64" s="27">
        <v>944134000</v>
      </c>
      <c r="H64" s="26">
        <f t="shared" ref="H64" si="35">G64-F64</f>
        <v>0</v>
      </c>
      <c r="I64" s="26">
        <v>755307300</v>
      </c>
      <c r="J64" s="26">
        <f t="shared" ref="J64" si="36">G64-I64</f>
        <v>188826700</v>
      </c>
      <c r="K64" s="26">
        <v>755307300</v>
      </c>
      <c r="L64" s="27">
        <f t="shared" ref="L64" si="37">I64+E64-K64</f>
        <v>0</v>
      </c>
      <c r="M64" s="27">
        <f t="shared" ref="M64" si="38">B64+C64-D64+E64+I64-K64</f>
        <v>0</v>
      </c>
    </row>
    <row r="65" spans="1:13" ht="31.5">
      <c r="A65" s="35" t="s">
        <v>69</v>
      </c>
      <c r="B65" s="27"/>
      <c r="C65" s="27"/>
      <c r="D65" s="27"/>
      <c r="E65" s="27"/>
      <c r="F65" s="27">
        <v>31883400</v>
      </c>
      <c r="G65" s="27">
        <f>75328600+84430400</f>
        <v>159759000</v>
      </c>
      <c r="H65" s="26">
        <f t="shared" ref="H65:H67" si="39">G65-F65</f>
        <v>127875600</v>
      </c>
      <c r="I65" s="26">
        <f>68952000+84430400</f>
        <v>153382400</v>
      </c>
      <c r="J65" s="26">
        <f t="shared" ref="J65:J67" si="40">G65-I65</f>
        <v>6376600</v>
      </c>
      <c r="K65" s="26">
        <f>68952000+84430400</f>
        <v>153382400</v>
      </c>
      <c r="L65" s="27">
        <f t="shared" ref="L65:L69" si="41">I65+E65-K65</f>
        <v>0</v>
      </c>
      <c r="M65" s="27">
        <f t="shared" ref="M65:M69" si="42">B65+C65-D65+E65+I65-K65</f>
        <v>0</v>
      </c>
    </row>
    <row r="66" spans="1:13" ht="110.25">
      <c r="A66" s="35" t="s">
        <v>70</v>
      </c>
      <c r="B66" s="27"/>
      <c r="C66" s="27"/>
      <c r="D66" s="27"/>
      <c r="E66" s="27"/>
      <c r="F66" s="27"/>
      <c r="G66" s="27">
        <v>1633398.7</v>
      </c>
      <c r="H66" s="26">
        <f t="shared" si="39"/>
        <v>1633398.7</v>
      </c>
      <c r="I66" s="27">
        <v>1633398.7</v>
      </c>
      <c r="J66" s="26">
        <f t="shared" si="40"/>
        <v>0</v>
      </c>
      <c r="K66" s="27">
        <v>1633398.7</v>
      </c>
      <c r="L66" s="27">
        <f t="shared" ref="L66:L67" si="43">I66+E66-K66</f>
        <v>0</v>
      </c>
      <c r="M66" s="27">
        <f t="shared" ref="M66:M67" si="44">B66+C66-D66+E66+I66-K66</f>
        <v>0</v>
      </c>
    </row>
    <row r="67" spans="1:13" ht="47.25">
      <c r="A67" s="35" t="s">
        <v>71</v>
      </c>
      <c r="B67" s="27"/>
      <c r="C67" s="27"/>
      <c r="D67" s="27"/>
      <c r="E67" s="27"/>
      <c r="F67" s="27"/>
      <c r="G67" s="27">
        <v>2657000</v>
      </c>
      <c r="H67" s="26">
        <f t="shared" si="39"/>
        <v>2657000</v>
      </c>
      <c r="I67" s="26">
        <v>2657000</v>
      </c>
      <c r="J67" s="26">
        <f t="shared" si="40"/>
        <v>0</v>
      </c>
      <c r="K67" s="26">
        <v>2657000</v>
      </c>
      <c r="L67" s="27">
        <f t="shared" si="43"/>
        <v>0</v>
      </c>
      <c r="M67" s="27">
        <f t="shared" si="44"/>
        <v>0</v>
      </c>
    </row>
    <row r="68" spans="1:13" s="11" customFormat="1">
      <c r="A68" s="25" t="s">
        <v>23</v>
      </c>
      <c r="B68" s="1">
        <f>B64+B65</f>
        <v>0</v>
      </c>
      <c r="C68" s="1">
        <f t="shared" ref="C68:E68" si="45">C64+C65</f>
        <v>0</v>
      </c>
      <c r="D68" s="1">
        <f t="shared" si="45"/>
        <v>0</v>
      </c>
      <c r="E68" s="1">
        <f t="shared" si="45"/>
        <v>0</v>
      </c>
      <c r="F68" s="1">
        <f>SUM(F64:F67)</f>
        <v>976017400</v>
      </c>
      <c r="G68" s="1">
        <f t="shared" ref="G68:M68" si="46">SUM(G64:G67)</f>
        <v>1108183398.7</v>
      </c>
      <c r="H68" s="1">
        <f t="shared" si="46"/>
        <v>132165998.7</v>
      </c>
      <c r="I68" s="1">
        <f t="shared" si="46"/>
        <v>912980098.70000005</v>
      </c>
      <c r="J68" s="1">
        <f t="shared" si="46"/>
        <v>195203300</v>
      </c>
      <c r="K68" s="1">
        <f t="shared" si="46"/>
        <v>912980098.70000005</v>
      </c>
      <c r="L68" s="1">
        <f t="shared" si="46"/>
        <v>0</v>
      </c>
      <c r="M68" s="1">
        <f t="shared" si="46"/>
        <v>0</v>
      </c>
    </row>
    <row r="69" spans="1:13" s="6" customFormat="1">
      <c r="A69" s="24" t="s">
        <v>24</v>
      </c>
      <c r="B69" s="1">
        <f t="shared" ref="B69:K69" si="47">B68+B62+B56+B32</f>
        <v>131238135.63</v>
      </c>
      <c r="C69" s="1">
        <f t="shared" si="47"/>
        <v>0</v>
      </c>
      <c r="D69" s="1">
        <f t="shared" si="47"/>
        <v>131238135.63</v>
      </c>
      <c r="E69" s="1">
        <f t="shared" si="47"/>
        <v>0</v>
      </c>
      <c r="F69" s="1">
        <f t="shared" si="47"/>
        <v>6676337400</v>
      </c>
      <c r="G69" s="1">
        <f t="shared" si="47"/>
        <v>7336050248.9300003</v>
      </c>
      <c r="H69" s="1">
        <f t="shared" si="47"/>
        <v>497114848.92999995</v>
      </c>
      <c r="I69" s="1">
        <f>I68+I62+I56+I32</f>
        <v>3614310365.9799995</v>
      </c>
      <c r="J69" s="1">
        <f t="shared" si="47"/>
        <v>3559141882.9499998</v>
      </c>
      <c r="K69" s="1">
        <f t="shared" si="47"/>
        <v>3507464616.4400001</v>
      </c>
      <c r="L69" s="1">
        <f t="shared" si="41"/>
        <v>106845749.53999949</v>
      </c>
      <c r="M69" s="1">
        <f t="shared" si="42"/>
        <v>106845749.53999949</v>
      </c>
    </row>
    <row r="70" spans="1:13">
      <c r="A70" s="14"/>
      <c r="F70" s="9"/>
    </row>
    <row r="71" spans="1:13" ht="19.5">
      <c r="A71" s="15"/>
    </row>
  </sheetData>
  <autoFilter ref="A5:M71"/>
  <mergeCells count="5">
    <mergeCell ref="A7:M7"/>
    <mergeCell ref="A57:M57"/>
    <mergeCell ref="A63:M63"/>
    <mergeCell ref="A33:M33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Галина</cp:lastModifiedBy>
  <cp:lastPrinted>2020-05-22T06:56:05Z</cp:lastPrinted>
  <dcterms:created xsi:type="dcterms:W3CDTF">2013-11-25T11:49:42Z</dcterms:created>
  <dcterms:modified xsi:type="dcterms:W3CDTF">2020-11-12T10:21:54Z</dcterms:modified>
</cp:coreProperties>
</file>