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Новая папка (2)\ОСВОЕНИЕ ПРОГРАММ\2020\6. 1 полугодие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муниципальные!$A$1:$W$26</definedName>
  </definedNames>
  <calcPr calcId="162913"/>
</workbook>
</file>

<file path=xl/calcChain.xml><?xml version="1.0" encoding="utf-8"?>
<calcChain xmlns="http://schemas.openxmlformats.org/spreadsheetml/2006/main">
  <c r="U14" i="33" l="1"/>
  <c r="W17" i="33" l="1"/>
  <c r="W22" i="33"/>
  <c r="U21" i="33"/>
  <c r="U22" i="33"/>
  <c r="Q21" i="33"/>
  <c r="L21" i="33"/>
  <c r="H21" i="33"/>
  <c r="E20" i="33"/>
  <c r="F20" i="33"/>
  <c r="G20" i="33"/>
  <c r="I20" i="33"/>
  <c r="J20" i="33"/>
  <c r="K20" i="33"/>
  <c r="M20" i="33"/>
  <c r="N20" i="33"/>
  <c r="O20" i="33"/>
  <c r="D21" i="33"/>
  <c r="T21" i="33" s="1"/>
  <c r="U20" i="33" l="1"/>
  <c r="W20" i="33"/>
  <c r="P21" i="33"/>
  <c r="S7" i="33" l="1"/>
  <c r="S8" i="33"/>
  <c r="S9" i="33"/>
  <c r="S10" i="33"/>
  <c r="Q13" i="33"/>
  <c r="R13" i="33"/>
  <c r="Q14" i="33"/>
  <c r="Q15" i="33"/>
  <c r="Q16" i="33"/>
  <c r="Q17" i="33"/>
  <c r="Q19" i="33"/>
  <c r="Q22" i="33"/>
  <c r="S22" i="33"/>
  <c r="Q23" i="33"/>
  <c r="S23" i="33"/>
  <c r="S25" i="33"/>
  <c r="S26" i="33"/>
  <c r="W7" i="33"/>
  <c r="W8" i="33"/>
  <c r="W9" i="33"/>
  <c r="W10" i="33"/>
  <c r="U13" i="33"/>
  <c r="V13" i="33"/>
  <c r="U15" i="33"/>
  <c r="U16" i="33"/>
  <c r="U17" i="33"/>
  <c r="U19" i="33"/>
  <c r="W25" i="33"/>
  <c r="W26" i="33"/>
  <c r="D26" i="33" l="1"/>
  <c r="D25" i="33"/>
  <c r="E24" i="33"/>
  <c r="F24" i="33"/>
  <c r="G24" i="33"/>
  <c r="D23" i="33"/>
  <c r="D22" i="33"/>
  <c r="D14" i="33"/>
  <c r="D15" i="33"/>
  <c r="D16" i="33"/>
  <c r="D17" i="33"/>
  <c r="D18" i="33"/>
  <c r="D19" i="33"/>
  <c r="D13" i="33"/>
  <c r="E12" i="33"/>
  <c r="F12" i="33"/>
  <c r="G12" i="33"/>
  <c r="E6" i="33"/>
  <c r="F6" i="33"/>
  <c r="G6" i="33"/>
  <c r="D8" i="33"/>
  <c r="D9" i="33"/>
  <c r="D10" i="33"/>
  <c r="D11" i="33"/>
  <c r="D7" i="33"/>
  <c r="D24" i="33" l="1"/>
  <c r="F5" i="33"/>
  <c r="D20" i="33"/>
  <c r="G5" i="33"/>
  <c r="E5" i="33"/>
  <c r="D12" i="33"/>
  <c r="D6" i="33"/>
  <c r="D5" i="33" l="1"/>
  <c r="I6" i="33" l="1"/>
  <c r="J6" i="33"/>
  <c r="K6" i="33"/>
  <c r="M6" i="33"/>
  <c r="N6" i="33"/>
  <c r="O6" i="33"/>
  <c r="L11" i="33"/>
  <c r="H11" i="33"/>
  <c r="P11" i="33" l="1"/>
  <c r="S6" i="33"/>
  <c r="W6" i="33"/>
  <c r="L9" i="33" l="1"/>
  <c r="T9" i="33" s="1"/>
  <c r="L22" i="33" l="1"/>
  <c r="H22" i="33"/>
  <c r="T22" i="33" l="1"/>
  <c r="P22" i="33"/>
  <c r="S20" i="33"/>
  <c r="Q20" i="33"/>
  <c r="H26" i="33" l="1"/>
  <c r="H25" i="33"/>
  <c r="I24" i="33"/>
  <c r="J24" i="33"/>
  <c r="K24" i="33"/>
  <c r="H23" i="33"/>
  <c r="H20" i="33" s="1"/>
  <c r="I12" i="33"/>
  <c r="J12" i="33"/>
  <c r="K12" i="33"/>
  <c r="H14" i="33"/>
  <c r="H15" i="33"/>
  <c r="H16" i="33"/>
  <c r="H17" i="33"/>
  <c r="H18" i="33"/>
  <c r="H19" i="33"/>
  <c r="H13" i="33"/>
  <c r="H8" i="33"/>
  <c r="H9" i="33"/>
  <c r="P9" i="33" s="1"/>
  <c r="H10" i="33"/>
  <c r="H7" i="33"/>
  <c r="H6" i="33" l="1"/>
  <c r="K5" i="33"/>
  <c r="I5" i="33"/>
  <c r="H24" i="33"/>
  <c r="J5" i="33"/>
  <c r="H12" i="33"/>
  <c r="H5" i="33" l="1"/>
  <c r="M12" i="33" l="1"/>
  <c r="N12" i="33"/>
  <c r="O12" i="33"/>
  <c r="W12" i="33" s="1"/>
  <c r="M24" i="33"/>
  <c r="N24" i="33"/>
  <c r="O24" i="33"/>
  <c r="S24" i="33" l="1"/>
  <c r="W24" i="33"/>
  <c r="Q12" i="33"/>
  <c r="U12" i="33"/>
  <c r="V12" i="33"/>
  <c r="R12" i="33"/>
  <c r="O5" i="33"/>
  <c r="M5" i="33"/>
  <c r="N5" i="33"/>
  <c r="Q5" i="33" l="1"/>
  <c r="U5" i="33"/>
  <c r="R5" i="33"/>
  <c r="V5" i="33"/>
  <c r="S5" i="33"/>
  <c r="W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14" i="33" l="1"/>
  <c r="P14" i="33" l="1"/>
  <c r="T14" i="33"/>
  <c r="L18" i="33"/>
  <c r="P18" i="33" s="1"/>
  <c r="L10" i="33" l="1"/>
  <c r="P10" i="33" l="1"/>
  <c r="T10" i="33"/>
  <c r="L26" i="33" l="1"/>
  <c r="L25" i="33"/>
  <c r="L15" i="33"/>
  <c r="L16" i="33"/>
  <c r="L17" i="33"/>
  <c r="L19" i="33"/>
  <c r="L13" i="33"/>
  <c r="T26" i="33" l="1"/>
  <c r="P26" i="33"/>
  <c r="P19" i="33"/>
  <c r="T19" i="33"/>
  <c r="P15" i="33"/>
  <c r="T15" i="33"/>
  <c r="T25" i="33"/>
  <c r="P25" i="33"/>
  <c r="P17" i="33"/>
  <c r="T17" i="33"/>
  <c r="T16" i="33"/>
  <c r="P16" i="33"/>
  <c r="P13" i="33"/>
  <c r="T13" i="33"/>
  <c r="L24" i="33"/>
  <c r="L12" i="33"/>
  <c r="T24" i="33" l="1"/>
  <c r="P24" i="33"/>
  <c r="T12" i="33"/>
  <c r="P12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L8" i="33"/>
  <c r="L23" i="33"/>
  <c r="P23" i="33" l="1"/>
  <c r="L20" i="33"/>
  <c r="T20" i="33" s="1"/>
  <c r="T7" i="33"/>
  <c r="P7" i="33"/>
  <c r="T8" i="33"/>
  <c r="P8" i="33"/>
  <c r="L6" i="33"/>
  <c r="P20" i="33"/>
  <c r="T6" i="33" l="1"/>
  <c r="P6" i="33"/>
  <c r="L5" i="33"/>
  <c r="T5" i="33" l="1"/>
  <c r="P5" i="33"/>
</calcChain>
</file>

<file path=xl/sharedStrings.xml><?xml version="1.0" encoding="utf-8"?>
<sst xmlns="http://schemas.openxmlformats.org/spreadsheetml/2006/main" count="221" uniqueCount="117">
  <si>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</si>
  <si>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</si>
  <si>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</si>
  <si>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</si>
  <si>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</si>
  <si>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</si>
  <si>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</si>
  <si>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</si>
  <si>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</si>
  <si>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</si>
  <si>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</si>
  <si>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</si>
  <si>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</si>
  <si>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</si>
  <si>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</si>
  <si>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</si>
  <si>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</si>
  <si>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</si>
  <si>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</si>
  <si>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</si>
  <si>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</si>
  <si>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</si>
  <si>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</si>
  <si>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</si>
  <si>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</si>
  <si>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</si>
  <si>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</si>
  <si>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</si>
  <si>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</si>
  <si>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</si>
  <si>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</si>
  <si>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</si>
  <si>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</si>
  <si>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</si>
  <si>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</si>
  <si>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</si>
  <si>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</si>
  <si>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</si>
  <si>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</si>
  <si>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</si>
  <si>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</si>
  <si>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</si>
  <si>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</si>
  <si>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</si>
  <si>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</si>
  <si>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</si>
  <si>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</si>
  <si>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</si>
  <si>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</si>
  <si>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</si>
  <si>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</si>
  <si>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</si>
  <si>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</si>
  <si>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</si>
  <si>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</si>
  <si>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</si>
  <si>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</si>
  <si>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</si>
  <si>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</si>
  <si>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</si>
  <si>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</si>
  <si>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</si>
  <si>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</si>
  <si>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</si>
  <si>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</si>
  <si>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</si>
  <si>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</si>
  <si>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</si>
  <si>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</si>
  <si>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</si>
  <si>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Станция обезжелезивания 7 мкр.57/7 реестр.№ 522074</t>
  </si>
  <si>
    <t>Причины низкого исполнения</t>
  </si>
  <si>
    <t>22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</si>
  <si>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</si>
  <si>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</si>
  <si>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</si>
  <si>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</si>
  <si>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</si>
  <si>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</si>
  <si>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</si>
  <si>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</si>
  <si>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</si>
  <si>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14.2.6</t>
  </si>
  <si>
    <t>14.1.3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</si>
  <si>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</si>
  <si>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</si>
  <si>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</si>
  <si>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</si>
  <si>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</si>
  <si>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</si>
  <si>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</si>
  <si>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</si>
  <si>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</si>
  <si>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</si>
  <si>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</si>
  <si>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</si>
  <si>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</si>
  <si>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</si>
  <si>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</si>
  <si>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</si>
  <si>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</si>
  <si>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</si>
  <si>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</si>
  <si>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</si>
  <si>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14.3.2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</si>
  <si>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</si>
  <si>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</si>
  <si>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14.1.5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</si>
  <si>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</si>
  <si>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</si>
  <si>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</si>
  <si>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14.1.6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</si>
  <si>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</si>
  <si>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</si>
  <si>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14.3.3</t>
  </si>
  <si>
    <t>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</si>
  <si>
    <t>Освоение на 01.07.2020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</si>
</sst>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X1" sqref="X1:X1048576"/>
    </sheetView>
  </sheetViews>
  <sheetFormatPr defaultRowHeight="18.75" x14ac:dyDescent="0.3"/>
  <cols>
    <col min="1" max="1" width="9.140625" style="5" hidden="1" customWidth="1"/>
    <col min="2" max="2" width="54.85546875" style="2" customWidth="1"/>
    <col min="3" max="3" width="13.140625" style="2" customWidth="1"/>
    <col min="4" max="4" width="21.5703125" style="67" customWidth="1"/>
    <col min="5" max="5" width="22.140625" style="67" customWidth="1"/>
    <col min="6" max="6" width="19.85546875" style="67" customWidth="1"/>
    <col min="7" max="7" width="22.42578125" style="6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3.28515625" style="2" hidden="1" customWidth="1"/>
    <col min="25" max="16384" width="9.140625" style="2"/>
  </cols>
  <sheetData>
    <row r="1" spans="1:24" s="22" customFormat="1" ht="62.25" customHeight="1" x14ac:dyDescent="0.3">
      <c r="A1" s="79" t="s">
        <v>97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57" customHeight="1" x14ac:dyDescent="0.3">
      <c r="A2" s="85" t="s">
        <v>0</v>
      </c>
      <c r="B2" s="23" t="s">
        <v>1</v>
      </c>
      <c r="C2" s="86" t="s">
        <v>17</v>
      </c>
      <c r="D2" s="93" t="s">
        <v>112</v>
      </c>
      <c r="E2" s="94"/>
      <c r="F2" s="94"/>
      <c r="G2" s="95"/>
      <c r="H2" s="90" t="s">
        <v>109</v>
      </c>
      <c r="I2" s="91"/>
      <c r="J2" s="91"/>
      <c r="K2" s="92"/>
      <c r="L2" s="84" t="s">
        <v>116</v>
      </c>
      <c r="M2" s="84"/>
      <c r="N2" s="84"/>
      <c r="O2" s="84"/>
      <c r="P2" s="87" t="s">
        <v>108</v>
      </c>
      <c r="Q2" s="88"/>
      <c r="R2" s="88"/>
      <c r="S2" s="89"/>
      <c r="T2" s="81" t="s">
        <v>113</v>
      </c>
      <c r="U2" s="82"/>
      <c r="V2" s="82"/>
      <c r="W2" s="83"/>
      <c r="X2" s="74" t="s">
        <v>71</v>
      </c>
    </row>
    <row r="3" spans="1:24" s="1" customFormat="1" ht="37.5" customHeight="1" x14ac:dyDescent="0.3">
      <c r="A3" s="85"/>
      <c r="B3" s="70" t="s">
        <v>2</v>
      </c>
      <c r="C3" s="86"/>
      <c r="D3" s="65" t="s">
        <v>24</v>
      </c>
      <c r="E3" s="65" t="s">
        <v>25</v>
      </c>
      <c r="F3" s="65" t="s">
        <v>54</v>
      </c>
      <c r="G3" s="65" t="s">
        <v>26</v>
      </c>
      <c r="H3" s="70" t="s">
        <v>24</v>
      </c>
      <c r="I3" s="70" t="s">
        <v>25</v>
      </c>
      <c r="J3" s="70" t="s">
        <v>54</v>
      </c>
      <c r="K3" s="70" t="s">
        <v>26</v>
      </c>
      <c r="L3" s="64" t="s">
        <v>24</v>
      </c>
      <c r="M3" s="64" t="s">
        <v>25</v>
      </c>
      <c r="N3" s="64" t="s">
        <v>54</v>
      </c>
      <c r="O3" s="64" t="s">
        <v>26</v>
      </c>
      <c r="P3" s="64" t="s">
        <v>24</v>
      </c>
      <c r="Q3" s="64" t="s">
        <v>25</v>
      </c>
      <c r="R3" s="64" t="s">
        <v>54</v>
      </c>
      <c r="S3" s="64" t="s">
        <v>26</v>
      </c>
      <c r="T3" s="24" t="s">
        <v>24</v>
      </c>
      <c r="U3" s="24" t="s">
        <v>25</v>
      </c>
      <c r="V3" s="24" t="s">
        <v>54</v>
      </c>
      <c r="W3" s="24" t="s">
        <v>26</v>
      </c>
      <c r="X3" s="75"/>
    </row>
    <row r="4" spans="1:24" s="1" customFormat="1" x14ac:dyDescent="0.3">
      <c r="A4" s="69" t="s">
        <v>3</v>
      </c>
      <c r="B4" s="69" t="s">
        <v>13</v>
      </c>
      <c r="C4" s="69" t="s">
        <v>28</v>
      </c>
      <c r="D4" s="66"/>
      <c r="E4" s="66"/>
      <c r="F4" s="66"/>
      <c r="G4" s="66"/>
      <c r="H4" s="69" t="s">
        <v>30</v>
      </c>
      <c r="I4" s="69" t="s">
        <v>15</v>
      </c>
      <c r="J4" s="69" t="s">
        <v>31</v>
      </c>
      <c r="K4" s="69" t="s">
        <v>44</v>
      </c>
      <c r="L4" s="69" t="s">
        <v>16</v>
      </c>
      <c r="M4" s="69" t="s">
        <v>32</v>
      </c>
      <c r="N4" s="69" t="s">
        <v>33</v>
      </c>
      <c r="O4" s="69" t="s">
        <v>34</v>
      </c>
      <c r="P4" s="69" t="s">
        <v>98</v>
      </c>
      <c r="Q4" s="69" t="s">
        <v>99</v>
      </c>
      <c r="R4" s="69" t="s">
        <v>84</v>
      </c>
      <c r="S4" s="69" t="s">
        <v>100</v>
      </c>
      <c r="T4" s="69" t="s">
        <v>35</v>
      </c>
      <c r="U4" s="69" t="s">
        <v>36</v>
      </c>
      <c r="V4" s="69" t="s">
        <v>37</v>
      </c>
      <c r="W4" s="69" t="s">
        <v>43</v>
      </c>
      <c r="X4" s="60">
        <v>20</v>
      </c>
    </row>
    <row r="5" spans="1:24" s="1" customFormat="1" ht="47.25" customHeight="1" x14ac:dyDescent="0.3">
      <c r="A5" s="28" t="s">
        <v>37</v>
      </c>
      <c r="B5" s="76" t="s">
        <v>101</v>
      </c>
      <c r="C5" s="76"/>
      <c r="D5" s="31">
        <f t="shared" ref="D5:G5" si="0">D6+D12+D20+D24</f>
        <v>221528398</v>
      </c>
      <c r="E5" s="31">
        <f t="shared" si="0"/>
        <v>35712699</v>
      </c>
      <c r="F5" s="31">
        <f t="shared" si="0"/>
        <v>4502012</v>
      </c>
      <c r="G5" s="31">
        <f t="shared" si="0"/>
        <v>181313687</v>
      </c>
      <c r="H5" s="31">
        <f t="shared" ref="H5:O5" si="1">H6+H12+H20+H24</f>
        <v>462321557</v>
      </c>
      <c r="I5" s="31">
        <f t="shared" si="1"/>
        <v>49974900</v>
      </c>
      <c r="J5" s="31">
        <f t="shared" si="1"/>
        <v>10207500</v>
      </c>
      <c r="K5" s="31">
        <f t="shared" si="1"/>
        <v>402139157</v>
      </c>
      <c r="L5" s="31">
        <f t="shared" si="1"/>
        <v>200712100.52999997</v>
      </c>
      <c r="M5" s="31">
        <f t="shared" si="1"/>
        <v>29163559.280000001</v>
      </c>
      <c r="N5" s="31">
        <f t="shared" si="1"/>
        <v>4400000</v>
      </c>
      <c r="O5" s="31">
        <f t="shared" si="1"/>
        <v>167148541.25</v>
      </c>
      <c r="P5" s="57">
        <f t="shared" ref="P5:P26" si="2">L5/H5*100</f>
        <v>43.413961017180078</v>
      </c>
      <c r="Q5" s="57">
        <f t="shared" ref="Q5:Q23" si="3">M5/I5*100</f>
        <v>58.356413479566747</v>
      </c>
      <c r="R5" s="57">
        <f t="shared" ref="R5:R13" si="4">N5/F5*100</f>
        <v>97.734079784771794</v>
      </c>
      <c r="S5" s="57">
        <f t="shared" ref="S5:S26" si="5">O5/K5*100</f>
        <v>41.564850957799166</v>
      </c>
      <c r="T5" s="21">
        <f t="shared" ref="T5:T26" si="6">L5/D5*100</f>
        <v>90.603327763874304</v>
      </c>
      <c r="U5" s="21">
        <f t="shared" ref="U5:U22" si="7">M5/E5*100</f>
        <v>81.661594045300248</v>
      </c>
      <c r="V5" s="21">
        <f t="shared" ref="V5:W17" si="8">N5/F5*100</f>
        <v>97.734079784771794</v>
      </c>
      <c r="W5" s="21">
        <f t="shared" ref="W5:W26" si="9">O5/G5*100</f>
        <v>92.18749230442819</v>
      </c>
      <c r="X5" s="27"/>
    </row>
    <row r="6" spans="1:24" s="1" customFormat="1" ht="40.5" customHeight="1" x14ac:dyDescent="0.3">
      <c r="A6" s="28" t="s">
        <v>38</v>
      </c>
      <c r="B6" s="71" t="s">
        <v>22</v>
      </c>
      <c r="C6" s="71"/>
      <c r="D6" s="31">
        <f t="shared" ref="D6:G6" si="10">SUM(D7:D11)</f>
        <v>156329698</v>
      </c>
      <c r="E6" s="31">
        <f t="shared" si="10"/>
        <v>0</v>
      </c>
      <c r="F6" s="31">
        <f t="shared" si="10"/>
        <v>0</v>
      </c>
      <c r="G6" s="31">
        <f t="shared" si="10"/>
        <v>156329698</v>
      </c>
      <c r="H6" s="31">
        <f>SUM(H7:H11)</f>
        <v>352268045</v>
      </c>
      <c r="I6" s="31">
        <f t="shared" ref="I6:O6" si="11">SUM(I7:I11)</f>
        <v>0</v>
      </c>
      <c r="J6" s="31">
        <f t="shared" si="11"/>
        <v>1984400</v>
      </c>
      <c r="K6" s="31">
        <f t="shared" si="11"/>
        <v>350283645</v>
      </c>
      <c r="L6" s="31">
        <f t="shared" si="11"/>
        <v>148422527.16</v>
      </c>
      <c r="M6" s="31">
        <f t="shared" si="11"/>
        <v>0</v>
      </c>
      <c r="N6" s="31">
        <f t="shared" si="11"/>
        <v>0</v>
      </c>
      <c r="O6" s="31">
        <f t="shared" si="11"/>
        <v>148422527.16</v>
      </c>
      <c r="P6" s="57">
        <f t="shared" si="2"/>
        <v>42.133406440541606</v>
      </c>
      <c r="Q6" s="57"/>
      <c r="R6" s="57"/>
      <c r="S6" s="57">
        <f t="shared" si="5"/>
        <v>42.372097378397442</v>
      </c>
      <c r="T6" s="21">
        <f t="shared" si="6"/>
        <v>94.941990587098815</v>
      </c>
      <c r="U6" s="21"/>
      <c r="V6" s="21"/>
      <c r="W6" s="21">
        <f t="shared" si="9"/>
        <v>94.941990587098815</v>
      </c>
      <c r="X6" s="27"/>
    </row>
    <row r="7" spans="1:24" s="1" customFormat="1" ht="42" customHeight="1" x14ac:dyDescent="0.3">
      <c r="A7" s="63" t="s">
        <v>39</v>
      </c>
      <c r="B7" s="56" t="s">
        <v>18</v>
      </c>
      <c r="C7" s="19" t="s">
        <v>12</v>
      </c>
      <c r="D7" s="62">
        <f>SUM(E7:G7)</f>
        <v>36834188</v>
      </c>
      <c r="E7" s="62">
        <v>0</v>
      </c>
      <c r="F7" s="62">
        <v>0</v>
      </c>
      <c r="G7" s="62">
        <v>36834188</v>
      </c>
      <c r="H7" s="20">
        <f>SUM(I7:K7)</f>
        <v>85124279</v>
      </c>
      <c r="I7" s="20">
        <v>0</v>
      </c>
      <c r="J7" s="20">
        <v>0</v>
      </c>
      <c r="K7" s="20">
        <v>85124279</v>
      </c>
      <c r="L7" s="20">
        <f>M7+O7</f>
        <v>35557057.939999998</v>
      </c>
      <c r="M7" s="20">
        <v>0</v>
      </c>
      <c r="N7" s="20">
        <v>0</v>
      </c>
      <c r="O7" s="20">
        <v>35557057.939999998</v>
      </c>
      <c r="P7" s="57">
        <f t="shared" si="2"/>
        <v>41.770759597270711</v>
      </c>
      <c r="Q7" s="57"/>
      <c r="R7" s="57"/>
      <c r="S7" s="57">
        <f t="shared" si="5"/>
        <v>41.770759597270711</v>
      </c>
      <c r="T7" s="21">
        <f t="shared" si="6"/>
        <v>96.53275902267751</v>
      </c>
      <c r="U7" s="21"/>
      <c r="V7" s="21"/>
      <c r="W7" s="21">
        <f t="shared" si="9"/>
        <v>96.53275902267751</v>
      </c>
      <c r="X7" s="27"/>
    </row>
    <row r="8" spans="1:24" s="1" customFormat="1" ht="48" customHeight="1" x14ac:dyDescent="0.3">
      <c r="A8" s="63" t="s">
        <v>40</v>
      </c>
      <c r="B8" s="56" t="s">
        <v>21</v>
      </c>
      <c r="C8" s="19" t="s">
        <v>12</v>
      </c>
      <c r="D8" s="62">
        <f t="shared" ref="D8:D11" si="12">SUM(E8:G8)</f>
        <v>99386716</v>
      </c>
      <c r="E8" s="62">
        <v>0</v>
      </c>
      <c r="F8" s="62">
        <v>0</v>
      </c>
      <c r="G8" s="62">
        <v>99386716</v>
      </c>
      <c r="H8" s="20">
        <f t="shared" ref="H8:H11" si="13">SUM(I8:K8)</f>
        <v>214096766</v>
      </c>
      <c r="I8" s="20">
        <v>0</v>
      </c>
      <c r="J8" s="20">
        <v>0</v>
      </c>
      <c r="K8" s="20">
        <v>214096766</v>
      </c>
      <c r="L8" s="20">
        <f t="shared" ref="L8:L10" si="14">M8+O8</f>
        <v>93190249.239999995</v>
      </c>
      <c r="M8" s="20">
        <v>0</v>
      </c>
      <c r="N8" s="20">
        <v>0</v>
      </c>
      <c r="O8" s="20">
        <v>93190249.239999995</v>
      </c>
      <c r="P8" s="57">
        <f t="shared" si="2"/>
        <v>43.527163432258476</v>
      </c>
      <c r="Q8" s="57"/>
      <c r="R8" s="57"/>
      <c r="S8" s="57">
        <f t="shared" si="5"/>
        <v>43.527163432258476</v>
      </c>
      <c r="T8" s="21">
        <f t="shared" si="6"/>
        <v>93.765296802844361</v>
      </c>
      <c r="U8" s="21"/>
      <c r="V8" s="21"/>
      <c r="W8" s="21">
        <f t="shared" si="9"/>
        <v>93.765296802844361</v>
      </c>
      <c r="X8" s="27"/>
    </row>
    <row r="9" spans="1:24" s="1" customFormat="1" ht="39" customHeight="1" x14ac:dyDescent="0.3">
      <c r="A9" s="63" t="s">
        <v>83</v>
      </c>
      <c r="B9" s="56" t="s">
        <v>55</v>
      </c>
      <c r="C9" s="19" t="s">
        <v>12</v>
      </c>
      <c r="D9" s="62">
        <f t="shared" si="12"/>
        <v>978694</v>
      </c>
      <c r="E9" s="62">
        <v>0</v>
      </c>
      <c r="F9" s="62">
        <v>0</v>
      </c>
      <c r="G9" s="62">
        <v>978694</v>
      </c>
      <c r="H9" s="20">
        <f t="shared" si="13"/>
        <v>5633100</v>
      </c>
      <c r="I9" s="20">
        <v>0</v>
      </c>
      <c r="J9" s="20">
        <v>0</v>
      </c>
      <c r="K9" s="20">
        <v>5633100</v>
      </c>
      <c r="L9" s="20">
        <f>M9+O9+N9</f>
        <v>948993.33</v>
      </c>
      <c r="M9" s="20">
        <v>0</v>
      </c>
      <c r="N9" s="20">
        <v>0</v>
      </c>
      <c r="O9" s="20">
        <v>948993.33</v>
      </c>
      <c r="P9" s="57">
        <f t="shared" si="2"/>
        <v>16.846733237471373</v>
      </c>
      <c r="Q9" s="57"/>
      <c r="R9" s="57"/>
      <c r="S9" s="57">
        <f t="shared" si="5"/>
        <v>16.846733237471373</v>
      </c>
      <c r="T9" s="21">
        <f t="shared" si="6"/>
        <v>96.96527515239697</v>
      </c>
      <c r="U9" s="21"/>
      <c r="V9" s="21"/>
      <c r="W9" s="21">
        <f t="shared" si="9"/>
        <v>96.96527515239697</v>
      </c>
      <c r="X9" s="27"/>
    </row>
    <row r="10" spans="1:24" s="1" customFormat="1" ht="48.75" customHeight="1" x14ac:dyDescent="0.3">
      <c r="A10" s="63" t="s">
        <v>107</v>
      </c>
      <c r="B10" s="56" t="s">
        <v>55</v>
      </c>
      <c r="C10" s="19" t="s">
        <v>12</v>
      </c>
      <c r="D10" s="62">
        <f t="shared" si="12"/>
        <v>19130100</v>
      </c>
      <c r="E10" s="62">
        <v>0</v>
      </c>
      <c r="F10" s="62">
        <v>0</v>
      </c>
      <c r="G10" s="62">
        <v>19130100</v>
      </c>
      <c r="H10" s="20">
        <f t="shared" si="13"/>
        <v>45429500</v>
      </c>
      <c r="I10" s="20">
        <v>0</v>
      </c>
      <c r="J10" s="20">
        <v>0</v>
      </c>
      <c r="K10" s="20">
        <v>45429500</v>
      </c>
      <c r="L10" s="20">
        <f t="shared" si="14"/>
        <v>18726226.649999999</v>
      </c>
      <c r="M10" s="20">
        <v>0</v>
      </c>
      <c r="N10" s="20">
        <v>0</v>
      </c>
      <c r="O10" s="20">
        <v>18726226.649999999</v>
      </c>
      <c r="P10" s="57">
        <f t="shared" si="2"/>
        <v>41.220411076503147</v>
      </c>
      <c r="Q10" s="57"/>
      <c r="R10" s="57"/>
      <c r="S10" s="57">
        <f t="shared" si="5"/>
        <v>41.220411076503147</v>
      </c>
      <c r="T10" s="21">
        <f t="shared" si="6"/>
        <v>97.888806906393583</v>
      </c>
      <c r="U10" s="21"/>
      <c r="V10" s="21"/>
      <c r="W10" s="21">
        <f t="shared" si="9"/>
        <v>97.888806906393583</v>
      </c>
      <c r="X10" s="27"/>
    </row>
    <row r="11" spans="1:24" s="1" customFormat="1" ht="48.75" customHeight="1" x14ac:dyDescent="0.3">
      <c r="A11" s="63" t="s">
        <v>111</v>
      </c>
      <c r="B11" s="56" t="s">
        <v>110</v>
      </c>
      <c r="C11" s="19" t="s">
        <v>12</v>
      </c>
      <c r="D11" s="62">
        <f t="shared" si="12"/>
        <v>0</v>
      </c>
      <c r="E11" s="62">
        <v>0</v>
      </c>
      <c r="F11" s="62">
        <v>0</v>
      </c>
      <c r="G11" s="62">
        <v>0</v>
      </c>
      <c r="H11" s="20">
        <f t="shared" si="13"/>
        <v>1984400</v>
      </c>
      <c r="I11" s="20">
        <v>0</v>
      </c>
      <c r="J11" s="20">
        <v>1984400</v>
      </c>
      <c r="K11" s="20">
        <v>0</v>
      </c>
      <c r="L11" s="20">
        <f>SUM(M11:O11)</f>
        <v>0</v>
      </c>
      <c r="M11" s="20">
        <v>0</v>
      </c>
      <c r="N11" s="20">
        <v>0</v>
      </c>
      <c r="O11" s="20">
        <v>0</v>
      </c>
      <c r="P11" s="57">
        <f t="shared" si="2"/>
        <v>0</v>
      </c>
      <c r="Q11" s="57"/>
      <c r="R11" s="57"/>
      <c r="S11" s="57"/>
      <c r="T11" s="21"/>
      <c r="U11" s="21"/>
      <c r="V11" s="21"/>
      <c r="W11" s="21"/>
      <c r="X11" s="27"/>
    </row>
    <row r="12" spans="1:24" s="1" customFormat="1" ht="49.5" customHeight="1" x14ac:dyDescent="0.3">
      <c r="A12" s="28" t="s">
        <v>41</v>
      </c>
      <c r="B12" s="71" t="s">
        <v>56</v>
      </c>
      <c r="C12" s="30"/>
      <c r="D12" s="29">
        <f t="shared" ref="D12:G12" si="15">SUM(D13:D19)</f>
        <v>34192011</v>
      </c>
      <c r="E12" s="29">
        <f t="shared" si="15"/>
        <v>29637887</v>
      </c>
      <c r="F12" s="29">
        <f t="shared" si="15"/>
        <v>4502012</v>
      </c>
      <c r="G12" s="29">
        <f t="shared" si="15"/>
        <v>52112</v>
      </c>
      <c r="H12" s="29">
        <f t="shared" ref="H12:K12" si="16">SUM(H13:H19)</f>
        <v>51799512</v>
      </c>
      <c r="I12" s="29">
        <f t="shared" si="16"/>
        <v>43524300</v>
      </c>
      <c r="J12" s="29">
        <f t="shared" si="16"/>
        <v>8223100</v>
      </c>
      <c r="K12" s="29">
        <f t="shared" si="16"/>
        <v>52112</v>
      </c>
      <c r="L12" s="29">
        <f t="shared" ref="L12:O12" si="17">SUM(L13:L19)</f>
        <v>29788260.030000001</v>
      </c>
      <c r="M12" s="29">
        <f t="shared" si="17"/>
        <v>25336148.030000001</v>
      </c>
      <c r="N12" s="29">
        <f t="shared" si="17"/>
        <v>4400000</v>
      </c>
      <c r="O12" s="29">
        <f t="shared" si="17"/>
        <v>52112</v>
      </c>
      <c r="P12" s="57">
        <f t="shared" si="2"/>
        <v>57.506835257444123</v>
      </c>
      <c r="Q12" s="57">
        <f t="shared" si="3"/>
        <v>58.211500311320343</v>
      </c>
      <c r="R12" s="57">
        <f t="shared" si="4"/>
        <v>97.734079784771794</v>
      </c>
      <c r="S12" s="57"/>
      <c r="T12" s="21">
        <f t="shared" si="6"/>
        <v>87.120526575637797</v>
      </c>
      <c r="U12" s="21">
        <f t="shared" si="7"/>
        <v>85.485675918799473</v>
      </c>
      <c r="V12" s="21">
        <f t="shared" si="8"/>
        <v>97.734079784771794</v>
      </c>
      <c r="W12" s="21">
        <f t="shared" si="8"/>
        <v>100</v>
      </c>
      <c r="X12" s="27"/>
    </row>
    <row r="13" spans="1:24" s="1" customFormat="1" ht="63" customHeight="1" x14ac:dyDescent="0.3">
      <c r="A13" s="63" t="s">
        <v>42</v>
      </c>
      <c r="B13" s="56" t="s">
        <v>57</v>
      </c>
      <c r="C13" s="19" t="s">
        <v>12</v>
      </c>
      <c r="D13" s="62">
        <f>SUM(E13:G13)</f>
        <v>5520767</v>
      </c>
      <c r="E13" s="62">
        <v>1018755</v>
      </c>
      <c r="F13" s="62">
        <v>4502012</v>
      </c>
      <c r="G13" s="62">
        <v>0</v>
      </c>
      <c r="H13" s="20">
        <f>SUM(I13:K13)</f>
        <v>10301900</v>
      </c>
      <c r="I13" s="20">
        <v>2096900</v>
      </c>
      <c r="J13" s="20">
        <v>8205000</v>
      </c>
      <c r="K13" s="20">
        <v>0</v>
      </c>
      <c r="L13" s="20">
        <f>SUM(M13:O13)</f>
        <v>5110508.67</v>
      </c>
      <c r="M13" s="20">
        <v>710508.67</v>
      </c>
      <c r="N13" s="20">
        <v>4400000</v>
      </c>
      <c r="O13" s="20">
        <v>0</v>
      </c>
      <c r="P13" s="57">
        <f t="shared" si="2"/>
        <v>49.607438142478571</v>
      </c>
      <c r="Q13" s="57">
        <f t="shared" si="3"/>
        <v>33.883765081787402</v>
      </c>
      <c r="R13" s="57">
        <f t="shared" si="4"/>
        <v>97.734079784771794</v>
      </c>
      <c r="S13" s="57"/>
      <c r="T13" s="21">
        <f t="shared" si="6"/>
        <v>92.568816434383123</v>
      </c>
      <c r="U13" s="21">
        <f t="shared" si="7"/>
        <v>69.742840035140944</v>
      </c>
      <c r="V13" s="21">
        <f t="shared" si="8"/>
        <v>97.734079784771794</v>
      </c>
      <c r="W13" s="21"/>
      <c r="X13" s="55"/>
    </row>
    <row r="14" spans="1:24" s="1" customFormat="1" ht="115.5" customHeight="1" x14ac:dyDescent="0.3">
      <c r="A14" s="63" t="s">
        <v>58</v>
      </c>
      <c r="B14" s="56" t="s">
        <v>102</v>
      </c>
      <c r="C14" s="19" t="s">
        <v>12</v>
      </c>
      <c r="D14" s="62">
        <f t="shared" ref="D14:D19" si="18">SUM(E14:G14)</f>
        <v>438300</v>
      </c>
      <c r="E14" s="62">
        <v>438300</v>
      </c>
      <c r="F14" s="62">
        <v>0</v>
      </c>
      <c r="G14" s="62">
        <v>0</v>
      </c>
      <c r="H14" s="20">
        <f t="shared" ref="H14:H19" si="19">SUM(I14:K14)</f>
        <v>628300</v>
      </c>
      <c r="I14" s="20">
        <v>628300</v>
      </c>
      <c r="J14" s="20">
        <v>0</v>
      </c>
      <c r="K14" s="20">
        <v>0</v>
      </c>
      <c r="L14" s="20">
        <f t="shared" ref="L14:L19" si="20">SUM(M14:O14)</f>
        <v>374340.44</v>
      </c>
      <c r="M14" s="20">
        <v>374340.44</v>
      </c>
      <c r="N14" s="20">
        <v>0</v>
      </c>
      <c r="O14" s="20">
        <v>0</v>
      </c>
      <c r="P14" s="57">
        <f t="shared" si="2"/>
        <v>59.579888588254015</v>
      </c>
      <c r="Q14" s="57">
        <f t="shared" si="3"/>
        <v>59.579888588254015</v>
      </c>
      <c r="R14" s="57"/>
      <c r="S14" s="57"/>
      <c r="T14" s="21">
        <f t="shared" si="6"/>
        <v>85.407355692448093</v>
      </c>
      <c r="U14" s="21">
        <f t="shared" si="7"/>
        <v>85.407355692448093</v>
      </c>
      <c r="V14" s="21"/>
      <c r="W14" s="21"/>
      <c r="X14" s="55"/>
    </row>
    <row r="15" spans="1:24" s="1" customFormat="1" ht="59.25" customHeight="1" x14ac:dyDescent="0.3">
      <c r="A15" s="63" t="s">
        <v>60</v>
      </c>
      <c r="B15" s="58" t="s">
        <v>59</v>
      </c>
      <c r="C15" s="19" t="s">
        <v>12</v>
      </c>
      <c r="D15" s="62">
        <f t="shared" si="18"/>
        <v>1844500</v>
      </c>
      <c r="E15" s="62">
        <v>1844500</v>
      </c>
      <c r="F15" s="62">
        <v>0</v>
      </c>
      <c r="G15" s="62">
        <v>0</v>
      </c>
      <c r="H15" s="20">
        <f t="shared" si="19"/>
        <v>3702900</v>
      </c>
      <c r="I15" s="20">
        <v>3702900</v>
      </c>
      <c r="J15" s="20">
        <v>0</v>
      </c>
      <c r="K15" s="20">
        <v>0</v>
      </c>
      <c r="L15" s="20">
        <f t="shared" si="20"/>
        <v>1548234.29</v>
      </c>
      <c r="M15" s="20">
        <v>1548234.29</v>
      </c>
      <c r="N15" s="20">
        <v>0</v>
      </c>
      <c r="O15" s="20">
        <v>0</v>
      </c>
      <c r="P15" s="57">
        <f t="shared" si="2"/>
        <v>41.811398903562072</v>
      </c>
      <c r="Q15" s="57">
        <f t="shared" si="3"/>
        <v>41.811398903562072</v>
      </c>
      <c r="R15" s="57"/>
      <c r="S15" s="57"/>
      <c r="T15" s="21">
        <f t="shared" si="6"/>
        <v>83.937885063702893</v>
      </c>
      <c r="U15" s="21">
        <f t="shared" si="7"/>
        <v>83.937885063702893</v>
      </c>
      <c r="V15" s="21"/>
      <c r="W15" s="21"/>
      <c r="X15" s="27"/>
    </row>
    <row r="16" spans="1:24" s="1" customFormat="1" ht="41.25" customHeight="1" x14ac:dyDescent="0.3">
      <c r="A16" s="63" t="s">
        <v>61</v>
      </c>
      <c r="B16" s="58" t="s">
        <v>103</v>
      </c>
      <c r="C16" s="19" t="s">
        <v>12</v>
      </c>
      <c r="D16" s="62">
        <f t="shared" si="18"/>
        <v>2302000</v>
      </c>
      <c r="E16" s="62">
        <v>2302000</v>
      </c>
      <c r="F16" s="62">
        <v>0</v>
      </c>
      <c r="G16" s="62">
        <v>0</v>
      </c>
      <c r="H16" s="20">
        <f t="shared" si="19"/>
        <v>4922900</v>
      </c>
      <c r="I16" s="20">
        <v>4922900</v>
      </c>
      <c r="J16" s="20">
        <v>0</v>
      </c>
      <c r="K16" s="20">
        <v>0</v>
      </c>
      <c r="L16" s="20">
        <f t="shared" si="20"/>
        <v>2180399.36</v>
      </c>
      <c r="M16" s="20">
        <v>2180399.36</v>
      </c>
      <c r="N16" s="20">
        <v>0</v>
      </c>
      <c r="O16" s="20">
        <v>0</v>
      </c>
      <c r="P16" s="57">
        <f t="shared" si="2"/>
        <v>44.290953706148812</v>
      </c>
      <c r="Q16" s="57">
        <f t="shared" si="3"/>
        <v>44.290953706148812</v>
      </c>
      <c r="R16" s="57"/>
      <c r="S16" s="57"/>
      <c r="T16" s="21">
        <f t="shared" si="6"/>
        <v>94.717609035621194</v>
      </c>
      <c r="U16" s="21">
        <f t="shared" si="7"/>
        <v>94.717609035621194</v>
      </c>
      <c r="V16" s="21"/>
      <c r="W16" s="21"/>
      <c r="X16" s="27"/>
    </row>
    <row r="17" spans="1:25" s="1" customFormat="1" ht="78" customHeight="1" x14ac:dyDescent="0.3">
      <c r="A17" s="63" t="s">
        <v>63</v>
      </c>
      <c r="B17" s="58" t="s">
        <v>62</v>
      </c>
      <c r="C17" s="19" t="s">
        <v>12</v>
      </c>
      <c r="D17" s="62">
        <f t="shared" si="18"/>
        <v>5188244</v>
      </c>
      <c r="E17" s="62">
        <v>5136132</v>
      </c>
      <c r="F17" s="62">
        <v>0</v>
      </c>
      <c r="G17" s="62">
        <v>52112</v>
      </c>
      <c r="H17" s="20">
        <f t="shared" si="19"/>
        <v>10725412</v>
      </c>
      <c r="I17" s="20">
        <v>10673300</v>
      </c>
      <c r="J17" s="20">
        <v>0</v>
      </c>
      <c r="K17" s="20">
        <v>52112</v>
      </c>
      <c r="L17" s="20">
        <f t="shared" si="20"/>
        <v>4876671.57</v>
      </c>
      <c r="M17" s="20">
        <v>4824559.57</v>
      </c>
      <c r="N17" s="20">
        <v>0</v>
      </c>
      <c r="O17" s="20">
        <v>52112</v>
      </c>
      <c r="P17" s="57">
        <f t="shared" si="2"/>
        <v>45.468384524529228</v>
      </c>
      <c r="Q17" s="57">
        <f t="shared" si="3"/>
        <v>45.202135890493103</v>
      </c>
      <c r="R17" s="57"/>
      <c r="S17" s="57"/>
      <c r="T17" s="21">
        <f t="shared" si="6"/>
        <v>93.994645779959455</v>
      </c>
      <c r="U17" s="21">
        <f t="shared" si="7"/>
        <v>93.933714515125402</v>
      </c>
      <c r="V17" s="21"/>
      <c r="W17" s="21">
        <f t="shared" si="8"/>
        <v>100</v>
      </c>
      <c r="X17" s="27"/>
    </row>
    <row r="18" spans="1:25" s="1" customFormat="1" ht="81" customHeight="1" x14ac:dyDescent="0.3">
      <c r="A18" s="63" t="s">
        <v>82</v>
      </c>
      <c r="B18" s="58" t="s">
        <v>80</v>
      </c>
      <c r="C18" s="19" t="s">
        <v>12</v>
      </c>
      <c r="D18" s="62">
        <f t="shared" si="18"/>
        <v>0</v>
      </c>
      <c r="E18" s="62">
        <v>0</v>
      </c>
      <c r="F18" s="62">
        <v>0</v>
      </c>
      <c r="G18" s="62">
        <v>0</v>
      </c>
      <c r="H18" s="20">
        <f t="shared" si="19"/>
        <v>18100</v>
      </c>
      <c r="I18" s="20">
        <v>0</v>
      </c>
      <c r="J18" s="20">
        <v>18100</v>
      </c>
      <c r="K18" s="20">
        <v>0</v>
      </c>
      <c r="L18" s="20">
        <f t="shared" si="20"/>
        <v>0</v>
      </c>
      <c r="M18" s="20">
        <v>0</v>
      </c>
      <c r="N18" s="20">
        <v>0</v>
      </c>
      <c r="O18" s="20">
        <v>0</v>
      </c>
      <c r="P18" s="57">
        <f t="shared" si="2"/>
        <v>0</v>
      </c>
      <c r="Q18" s="57"/>
      <c r="R18" s="57"/>
      <c r="S18" s="57"/>
      <c r="T18" s="21"/>
      <c r="U18" s="21"/>
      <c r="V18" s="21"/>
      <c r="W18" s="21"/>
      <c r="X18" s="55"/>
      <c r="Y18" s="61"/>
    </row>
    <row r="19" spans="1:25" s="1" customFormat="1" ht="63" customHeight="1" x14ac:dyDescent="0.3">
      <c r="A19" s="63" t="s">
        <v>65</v>
      </c>
      <c r="B19" s="58" t="s">
        <v>64</v>
      </c>
      <c r="C19" s="19" t="s">
        <v>12</v>
      </c>
      <c r="D19" s="62">
        <f t="shared" si="18"/>
        <v>18898200</v>
      </c>
      <c r="E19" s="62">
        <v>18898200</v>
      </c>
      <c r="F19" s="62">
        <v>0</v>
      </c>
      <c r="G19" s="62">
        <v>0</v>
      </c>
      <c r="H19" s="20">
        <f t="shared" si="19"/>
        <v>21500000</v>
      </c>
      <c r="I19" s="20">
        <v>21500000</v>
      </c>
      <c r="J19" s="20">
        <v>0</v>
      </c>
      <c r="K19" s="20">
        <v>0</v>
      </c>
      <c r="L19" s="20">
        <f t="shared" si="20"/>
        <v>15698105.699999999</v>
      </c>
      <c r="M19" s="20">
        <v>15698105.699999999</v>
      </c>
      <c r="N19" s="20">
        <v>0</v>
      </c>
      <c r="O19" s="20">
        <v>0</v>
      </c>
      <c r="P19" s="57">
        <f t="shared" si="2"/>
        <v>73.014445116279063</v>
      </c>
      <c r="Q19" s="57">
        <f t="shared" si="3"/>
        <v>73.014445116279063</v>
      </c>
      <c r="R19" s="57"/>
      <c r="S19" s="57"/>
      <c r="T19" s="21">
        <f t="shared" si="6"/>
        <v>83.066671429024979</v>
      </c>
      <c r="U19" s="21">
        <f t="shared" si="7"/>
        <v>83.066671429024979</v>
      </c>
      <c r="V19" s="21"/>
      <c r="W19" s="21"/>
      <c r="X19" s="27"/>
    </row>
    <row r="20" spans="1:25" s="26" customFormat="1" ht="42" customHeight="1" x14ac:dyDescent="0.3">
      <c r="A20" s="28" t="s">
        <v>66</v>
      </c>
      <c r="B20" s="71" t="s">
        <v>23</v>
      </c>
      <c r="C20" s="30"/>
      <c r="D20" s="29">
        <f>SUM(D21:D23)</f>
        <v>8988179</v>
      </c>
      <c r="E20" s="29">
        <f t="shared" ref="E20:O20" si="21">SUM(E21:E23)</f>
        <v>6074812</v>
      </c>
      <c r="F20" s="29">
        <f t="shared" si="21"/>
        <v>0</v>
      </c>
      <c r="G20" s="29">
        <f t="shared" si="21"/>
        <v>2913367</v>
      </c>
      <c r="H20" s="29">
        <f t="shared" si="21"/>
        <v>10780900</v>
      </c>
      <c r="I20" s="29">
        <f t="shared" si="21"/>
        <v>6450600</v>
      </c>
      <c r="J20" s="29">
        <f t="shared" si="21"/>
        <v>0</v>
      </c>
      <c r="K20" s="29">
        <f t="shared" si="21"/>
        <v>4330300</v>
      </c>
      <c r="L20" s="29">
        <f t="shared" si="21"/>
        <v>4450478.2</v>
      </c>
      <c r="M20" s="29">
        <f t="shared" si="21"/>
        <v>3827411.25</v>
      </c>
      <c r="N20" s="29">
        <f t="shared" si="21"/>
        <v>0</v>
      </c>
      <c r="O20" s="29">
        <f t="shared" si="21"/>
        <v>623066.94999999995</v>
      </c>
      <c r="P20" s="57">
        <f t="shared" si="2"/>
        <v>41.281137938391041</v>
      </c>
      <c r="Q20" s="57">
        <f t="shared" si="3"/>
        <v>59.334189842805316</v>
      </c>
      <c r="R20" s="57"/>
      <c r="S20" s="57">
        <f t="shared" si="5"/>
        <v>14.388540054961549</v>
      </c>
      <c r="T20" s="21">
        <f t="shared" si="6"/>
        <v>49.514792707176838</v>
      </c>
      <c r="U20" s="21">
        <f t="shared" si="7"/>
        <v>63.004604093097861</v>
      </c>
      <c r="V20" s="21"/>
      <c r="W20" s="21">
        <f t="shared" si="9"/>
        <v>21.386490270535774</v>
      </c>
      <c r="X20" s="25"/>
    </row>
    <row r="21" spans="1:25" s="1" customFormat="1" ht="112.5" customHeight="1" x14ac:dyDescent="0.3">
      <c r="A21" s="63" t="s">
        <v>69</v>
      </c>
      <c r="B21" s="58" t="s">
        <v>115</v>
      </c>
      <c r="C21" s="19" t="s">
        <v>12</v>
      </c>
      <c r="D21" s="62">
        <f>SUM(E21:G21)</f>
        <v>4247400</v>
      </c>
      <c r="E21" s="20">
        <v>2247400</v>
      </c>
      <c r="F21" s="20">
        <v>0</v>
      </c>
      <c r="G21" s="20">
        <v>2000000</v>
      </c>
      <c r="H21" s="20">
        <f>SUM(I21:K21)</f>
        <v>4247400</v>
      </c>
      <c r="I21" s="20">
        <v>2247400</v>
      </c>
      <c r="J21" s="20">
        <v>0</v>
      </c>
      <c r="K21" s="20">
        <v>2000000</v>
      </c>
      <c r="L21" s="20">
        <f>M21+O21</f>
        <v>0</v>
      </c>
      <c r="M21" s="20">
        <v>0</v>
      </c>
      <c r="N21" s="20">
        <v>0</v>
      </c>
      <c r="O21" s="20">
        <v>0</v>
      </c>
      <c r="P21" s="57">
        <f t="shared" si="2"/>
        <v>0</v>
      </c>
      <c r="Q21" s="57">
        <f t="shared" si="3"/>
        <v>0</v>
      </c>
      <c r="R21" s="57"/>
      <c r="S21" s="57"/>
      <c r="T21" s="21">
        <f t="shared" si="6"/>
        <v>0</v>
      </c>
      <c r="U21" s="21">
        <f t="shared" si="7"/>
        <v>0</v>
      </c>
      <c r="V21" s="21"/>
      <c r="W21" s="21"/>
      <c r="X21" s="27"/>
    </row>
    <row r="22" spans="1:25" s="1" customFormat="1" ht="81.75" customHeight="1" x14ac:dyDescent="0.3">
      <c r="A22" s="63" t="s">
        <v>104</v>
      </c>
      <c r="B22" s="58" t="s">
        <v>105</v>
      </c>
      <c r="C22" s="19" t="s">
        <v>12</v>
      </c>
      <c r="D22" s="62">
        <f>SUM(E22:G22)</f>
        <v>4740779</v>
      </c>
      <c r="E22" s="62">
        <v>3827412</v>
      </c>
      <c r="F22" s="62">
        <v>0</v>
      </c>
      <c r="G22" s="62">
        <v>913367</v>
      </c>
      <c r="H22" s="20">
        <f>SUM(I22:K22)</f>
        <v>6184435</v>
      </c>
      <c r="I22" s="20">
        <v>4203200</v>
      </c>
      <c r="J22" s="20">
        <v>0</v>
      </c>
      <c r="K22" s="20">
        <v>1981235</v>
      </c>
      <c r="L22" s="20">
        <f>M22+O22</f>
        <v>4450478.2</v>
      </c>
      <c r="M22" s="20">
        <v>3827411.25</v>
      </c>
      <c r="N22" s="20">
        <v>0</v>
      </c>
      <c r="O22" s="20">
        <v>623066.94999999995</v>
      </c>
      <c r="P22" s="57">
        <f t="shared" si="2"/>
        <v>71.96256731617359</v>
      </c>
      <c r="Q22" s="57">
        <f t="shared" si="3"/>
        <v>91.059460649029305</v>
      </c>
      <c r="R22" s="57"/>
      <c r="S22" s="57">
        <f t="shared" si="5"/>
        <v>31.448412227726642</v>
      </c>
      <c r="T22" s="21">
        <f t="shared" si="6"/>
        <v>93.876516918422055</v>
      </c>
      <c r="U22" s="21">
        <f t="shared" si="7"/>
        <v>99.999980404513551</v>
      </c>
      <c r="V22" s="21"/>
      <c r="W22" s="21">
        <f t="shared" si="9"/>
        <v>68.216494574470062</v>
      </c>
      <c r="X22" s="27"/>
    </row>
    <row r="23" spans="1:25" s="1" customFormat="1" ht="33" customHeight="1" x14ac:dyDescent="0.3">
      <c r="A23" s="63" t="s">
        <v>114</v>
      </c>
      <c r="B23" s="56" t="s">
        <v>106</v>
      </c>
      <c r="C23" s="19" t="s">
        <v>12</v>
      </c>
      <c r="D23" s="62">
        <f>SUM(E23:G23)</f>
        <v>0</v>
      </c>
      <c r="E23" s="62">
        <v>0</v>
      </c>
      <c r="F23" s="62">
        <v>0</v>
      </c>
      <c r="G23" s="62">
        <v>0</v>
      </c>
      <c r="H23" s="20">
        <f>SUM(I23:K23)</f>
        <v>349065</v>
      </c>
      <c r="I23" s="20">
        <v>0</v>
      </c>
      <c r="J23" s="20">
        <v>0</v>
      </c>
      <c r="K23" s="20">
        <v>349065</v>
      </c>
      <c r="L23" s="20">
        <f>M23+O23</f>
        <v>0</v>
      </c>
      <c r="M23" s="20">
        <v>0</v>
      </c>
      <c r="N23" s="20">
        <v>0</v>
      </c>
      <c r="O23" s="20">
        <v>0</v>
      </c>
      <c r="P23" s="57">
        <f t="shared" si="2"/>
        <v>0</v>
      </c>
      <c r="Q23" s="57" t="e">
        <f t="shared" si="3"/>
        <v>#DIV/0!</v>
      </c>
      <c r="R23" s="57"/>
      <c r="S23" s="57">
        <f t="shared" si="5"/>
        <v>0</v>
      </c>
      <c r="T23" s="21"/>
      <c r="U23" s="21"/>
      <c r="V23" s="21"/>
      <c r="W23" s="21"/>
      <c r="X23" s="55"/>
      <c r="Y23" s="61"/>
    </row>
    <row r="24" spans="1:25" s="1" customFormat="1" ht="96.75" customHeight="1" x14ac:dyDescent="0.3">
      <c r="A24" s="28" t="s">
        <v>73</v>
      </c>
      <c r="B24" s="68" t="s">
        <v>67</v>
      </c>
      <c r="C24" s="30"/>
      <c r="D24" s="32">
        <f t="shared" ref="D24:G24" si="22">SUM(D25:D26)</f>
        <v>22018510</v>
      </c>
      <c r="E24" s="32">
        <f t="shared" si="22"/>
        <v>0</v>
      </c>
      <c r="F24" s="32">
        <f t="shared" si="22"/>
        <v>0</v>
      </c>
      <c r="G24" s="32">
        <f t="shared" si="22"/>
        <v>22018510</v>
      </c>
      <c r="H24" s="32">
        <f t="shared" ref="H24:K24" si="23">SUM(H25:H26)</f>
        <v>47473100</v>
      </c>
      <c r="I24" s="32">
        <f t="shared" si="23"/>
        <v>0</v>
      </c>
      <c r="J24" s="32">
        <f t="shared" si="23"/>
        <v>0</v>
      </c>
      <c r="K24" s="32">
        <f t="shared" si="23"/>
        <v>47473100</v>
      </c>
      <c r="L24" s="32">
        <f>SUM(L25:L26)</f>
        <v>18050835.140000001</v>
      </c>
      <c r="M24" s="32">
        <f t="shared" ref="M24:O24" si="24">SUM(M25:M26)</f>
        <v>0</v>
      </c>
      <c r="N24" s="32">
        <f t="shared" si="24"/>
        <v>0</v>
      </c>
      <c r="O24" s="32">
        <f t="shared" si="24"/>
        <v>18050835.140000001</v>
      </c>
      <c r="P24" s="57">
        <f t="shared" si="2"/>
        <v>38.023291379749793</v>
      </c>
      <c r="Q24" s="57"/>
      <c r="R24" s="57"/>
      <c r="S24" s="57">
        <f t="shared" si="5"/>
        <v>38.023291379749793</v>
      </c>
      <c r="T24" s="21">
        <f t="shared" si="6"/>
        <v>81.980275413731448</v>
      </c>
      <c r="U24" s="21"/>
      <c r="V24" s="21"/>
      <c r="W24" s="21">
        <f t="shared" si="9"/>
        <v>81.980275413731448</v>
      </c>
      <c r="X24" s="27"/>
    </row>
    <row r="25" spans="1:25" s="1" customFormat="1" ht="53.25" customHeight="1" x14ac:dyDescent="0.3">
      <c r="A25" s="72" t="s">
        <v>74</v>
      </c>
      <c r="B25" s="77" t="s">
        <v>68</v>
      </c>
      <c r="C25" s="19" t="s">
        <v>12</v>
      </c>
      <c r="D25" s="62">
        <f>SUM(E25:G25)</f>
        <v>11354900</v>
      </c>
      <c r="E25" s="62">
        <v>0</v>
      </c>
      <c r="F25" s="62">
        <v>0</v>
      </c>
      <c r="G25" s="62">
        <v>11354900</v>
      </c>
      <c r="H25" s="20">
        <f>SUM(I25:K25)</f>
        <v>24236200</v>
      </c>
      <c r="I25" s="20">
        <v>0</v>
      </c>
      <c r="J25" s="20">
        <v>0</v>
      </c>
      <c r="K25" s="20">
        <v>24236200</v>
      </c>
      <c r="L25" s="20">
        <f>SUM(M25:O25)</f>
        <v>8956844.8699999992</v>
      </c>
      <c r="M25" s="20">
        <v>0</v>
      </c>
      <c r="N25" s="20">
        <v>0</v>
      </c>
      <c r="O25" s="20">
        <v>8956844.8699999992</v>
      </c>
      <c r="P25" s="57">
        <f t="shared" si="2"/>
        <v>36.956473663363063</v>
      </c>
      <c r="Q25" s="57"/>
      <c r="R25" s="57"/>
      <c r="S25" s="57">
        <f t="shared" si="5"/>
        <v>36.956473663363063</v>
      </c>
      <c r="T25" s="21">
        <f t="shared" si="6"/>
        <v>78.880878475371858</v>
      </c>
      <c r="U25" s="21"/>
      <c r="V25" s="21"/>
      <c r="W25" s="21">
        <f t="shared" si="9"/>
        <v>78.880878475371858</v>
      </c>
      <c r="X25" s="27"/>
    </row>
    <row r="26" spans="1:25" s="1" customFormat="1" ht="46.5" customHeight="1" x14ac:dyDescent="0.3">
      <c r="A26" s="73"/>
      <c r="B26" s="78"/>
      <c r="C26" s="19" t="s">
        <v>78</v>
      </c>
      <c r="D26" s="62">
        <f>SUM(E26:G26)</f>
        <v>10663610</v>
      </c>
      <c r="E26" s="62">
        <v>0</v>
      </c>
      <c r="F26" s="62">
        <v>0</v>
      </c>
      <c r="G26" s="62">
        <v>10663610</v>
      </c>
      <c r="H26" s="20">
        <f>SUM(I26:K26)</f>
        <v>23236900</v>
      </c>
      <c r="I26" s="20">
        <v>0</v>
      </c>
      <c r="J26" s="20">
        <v>0</v>
      </c>
      <c r="K26" s="20">
        <v>23236900</v>
      </c>
      <c r="L26" s="20">
        <f>SUM(M26:O26)</f>
        <v>9093990.2699999996</v>
      </c>
      <c r="M26" s="20">
        <v>0</v>
      </c>
      <c r="N26" s="20">
        <v>0</v>
      </c>
      <c r="O26" s="20">
        <v>9093990.2699999996</v>
      </c>
      <c r="P26" s="57">
        <f t="shared" si="2"/>
        <v>39.135987459600891</v>
      </c>
      <c r="Q26" s="57"/>
      <c r="R26" s="57"/>
      <c r="S26" s="57">
        <f t="shared" si="5"/>
        <v>39.135987459600891</v>
      </c>
      <c r="T26" s="21">
        <f t="shared" si="6"/>
        <v>85.280597002328477</v>
      </c>
      <c r="U26" s="21"/>
      <c r="V26" s="21"/>
      <c r="W26" s="21">
        <f t="shared" si="9"/>
        <v>85.280597002328477</v>
      </c>
      <c r="X26" s="59"/>
    </row>
  </sheetData>
  <mergeCells count="12">
    <mergeCell ref="D2:G2"/>
    <mergeCell ref="A25:A26"/>
    <mergeCell ref="B25:B26"/>
    <mergeCell ref="A1:W1"/>
    <mergeCell ref="T2:W2"/>
    <mergeCell ref="L2:O2"/>
    <mergeCell ref="A2:A3"/>
    <mergeCell ref="C2:C3"/>
    <mergeCell ref="P2:S2"/>
    <mergeCell ref="H2:K2"/>
    <mergeCell ref="B5:C5"/>
    <mergeCell ref="X2:X3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7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ht="32.25" customHeight="1" x14ac:dyDescent="0.25">
      <c r="A2" s="99" t="s">
        <v>0</v>
      </c>
      <c r="B2" s="6" t="s">
        <v>1</v>
      </c>
      <c r="C2" s="100" t="s">
        <v>17</v>
      </c>
      <c r="D2" s="101" t="s">
        <v>45</v>
      </c>
      <c r="E2" s="101"/>
      <c r="F2" s="101"/>
      <c r="G2" s="102" t="s">
        <v>53</v>
      </c>
      <c r="H2" s="102"/>
      <c r="I2" s="102"/>
      <c r="J2" s="103" t="s">
        <v>51</v>
      </c>
      <c r="K2" s="104"/>
      <c r="L2" s="105"/>
      <c r="M2" s="106" t="s">
        <v>46</v>
      </c>
      <c r="N2" s="106" t="s">
        <v>47</v>
      </c>
    </row>
    <row r="3" spans="1:14" ht="25.5" x14ac:dyDescent="0.25">
      <c r="A3" s="99"/>
      <c r="B3" s="7" t="s">
        <v>2</v>
      </c>
      <c r="C3" s="100"/>
      <c r="D3" s="8" t="s">
        <v>24</v>
      </c>
      <c r="E3" s="8" t="s">
        <v>25</v>
      </c>
      <c r="F3" s="8" t="s">
        <v>26</v>
      </c>
      <c r="G3" s="8" t="s">
        <v>24</v>
      </c>
      <c r="H3" s="8" t="s">
        <v>25</v>
      </c>
      <c r="I3" s="8" t="s">
        <v>26</v>
      </c>
      <c r="J3" s="8" t="s">
        <v>24</v>
      </c>
      <c r="K3" s="8" t="s">
        <v>25</v>
      </c>
      <c r="L3" s="8" t="s">
        <v>26</v>
      </c>
      <c r="M3" s="107"/>
      <c r="N3" s="107"/>
    </row>
    <row r="4" spans="1:14" x14ac:dyDescent="0.25">
      <c r="A4" s="9" t="s">
        <v>3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6" t="s">
        <v>49</v>
      </c>
      <c r="C5" s="9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4</v>
      </c>
      <c r="B6" s="15" t="s">
        <v>20</v>
      </c>
      <c r="C6" s="15" t="s">
        <v>52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5</v>
      </c>
      <c r="B7" s="15" t="s">
        <v>50</v>
      </c>
      <c r="C7" s="15" t="s">
        <v>52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5" t="s">
        <v>0</v>
      </c>
      <c r="B1" s="36" t="s">
        <v>1</v>
      </c>
      <c r="C1" s="116" t="s">
        <v>17</v>
      </c>
      <c r="D1" s="117" t="s">
        <v>85</v>
      </c>
      <c r="E1" s="117"/>
      <c r="F1" s="117"/>
      <c r="G1" s="117"/>
      <c r="H1" s="117" t="s">
        <v>86</v>
      </c>
      <c r="I1" s="117"/>
      <c r="J1" s="117"/>
      <c r="K1" s="117"/>
      <c r="L1" s="118" t="s">
        <v>96</v>
      </c>
      <c r="M1" s="119"/>
      <c r="N1" s="119"/>
      <c r="O1" s="120"/>
      <c r="P1" s="112" t="s">
        <v>87</v>
      </c>
      <c r="Q1" s="112"/>
      <c r="R1" s="112"/>
      <c r="S1" s="112"/>
      <c r="T1" s="112" t="s">
        <v>88</v>
      </c>
      <c r="U1" s="113"/>
      <c r="V1" s="113"/>
      <c r="W1" s="113"/>
    </row>
    <row r="2" spans="1:23" ht="22.5" x14ac:dyDescent="0.25">
      <c r="A2" s="115"/>
      <c r="B2" s="36" t="s">
        <v>2</v>
      </c>
      <c r="C2" s="116"/>
      <c r="D2" s="37" t="s">
        <v>24</v>
      </c>
      <c r="E2" s="37" t="s">
        <v>25</v>
      </c>
      <c r="F2" s="37" t="s">
        <v>54</v>
      </c>
      <c r="G2" s="37" t="s">
        <v>26</v>
      </c>
      <c r="H2" s="37" t="s">
        <v>24</v>
      </c>
      <c r="I2" s="37" t="s">
        <v>25</v>
      </c>
      <c r="J2" s="37" t="s">
        <v>54</v>
      </c>
      <c r="K2" s="37" t="s">
        <v>26</v>
      </c>
      <c r="L2" s="37" t="s">
        <v>24</v>
      </c>
      <c r="M2" s="37" t="s">
        <v>25</v>
      </c>
      <c r="N2" s="37" t="s">
        <v>54</v>
      </c>
      <c r="O2" s="37" t="s">
        <v>26</v>
      </c>
      <c r="P2" s="37" t="s">
        <v>24</v>
      </c>
      <c r="Q2" s="37" t="s">
        <v>25</v>
      </c>
      <c r="R2" s="37" t="s">
        <v>54</v>
      </c>
      <c r="S2" s="37" t="s">
        <v>26</v>
      </c>
      <c r="T2" s="37" t="s">
        <v>24</v>
      </c>
      <c r="U2" s="38" t="s">
        <v>25</v>
      </c>
      <c r="V2" s="37" t="s">
        <v>54</v>
      </c>
      <c r="W2" s="37" t="s">
        <v>26</v>
      </c>
    </row>
    <row r="3" spans="1:23" x14ac:dyDescent="0.25">
      <c r="A3" s="34" t="s">
        <v>3</v>
      </c>
      <c r="B3" s="34" t="s">
        <v>13</v>
      </c>
      <c r="C3" s="34" t="s">
        <v>28</v>
      </c>
      <c r="D3" s="34" t="s">
        <v>30</v>
      </c>
      <c r="E3" s="34" t="s">
        <v>15</v>
      </c>
      <c r="F3" s="34" t="s">
        <v>31</v>
      </c>
      <c r="G3" s="34" t="s">
        <v>31</v>
      </c>
      <c r="H3" s="34" t="s">
        <v>44</v>
      </c>
      <c r="I3" s="34" t="s">
        <v>32</v>
      </c>
      <c r="J3" s="34" t="s">
        <v>33</v>
      </c>
      <c r="K3" s="34" t="s">
        <v>34</v>
      </c>
      <c r="L3" s="34" t="s">
        <v>35</v>
      </c>
      <c r="M3" s="34" t="s">
        <v>36</v>
      </c>
      <c r="N3" s="34" t="s">
        <v>37</v>
      </c>
      <c r="O3" s="34" t="s">
        <v>43</v>
      </c>
      <c r="P3" s="34" t="s">
        <v>16</v>
      </c>
      <c r="Q3" s="34" t="s">
        <v>32</v>
      </c>
      <c r="R3" s="34" t="s">
        <v>84</v>
      </c>
      <c r="S3" s="34" t="s">
        <v>33</v>
      </c>
      <c r="T3" s="34" t="s">
        <v>34</v>
      </c>
      <c r="U3" s="34" t="s">
        <v>89</v>
      </c>
      <c r="V3" s="34" t="s">
        <v>72</v>
      </c>
      <c r="W3" s="34" t="s">
        <v>81</v>
      </c>
    </row>
    <row r="4" spans="1:23" x14ac:dyDescent="0.25">
      <c r="A4" s="114" t="s">
        <v>27</v>
      </c>
      <c r="B4" s="114"/>
      <c r="C4" s="114"/>
      <c r="D4" s="39">
        <f>D5+D7+D10+D12+D14</f>
        <v>184652.19499999998</v>
      </c>
      <c r="E4" s="39">
        <f t="shared" ref="E4:S4" si="0">E5+E7+E10+E12+E14</f>
        <v>157039.4</v>
      </c>
      <c r="F4" s="39">
        <f t="shared" si="0"/>
        <v>0</v>
      </c>
      <c r="G4" s="39">
        <f t="shared" si="0"/>
        <v>27612.795000000002</v>
      </c>
      <c r="H4" s="39">
        <f t="shared" si="0"/>
        <v>165482.53099999999</v>
      </c>
      <c r="I4" s="39">
        <f t="shared" si="0"/>
        <v>28216.291000000005</v>
      </c>
      <c r="J4" s="39">
        <f t="shared" si="0"/>
        <v>0</v>
      </c>
      <c r="K4" s="39">
        <f t="shared" si="0"/>
        <v>19077.455999999998</v>
      </c>
      <c r="L4" s="39">
        <f t="shared" si="0"/>
        <v>7375.1418100000001</v>
      </c>
      <c r="M4" s="39">
        <f t="shared" si="0"/>
        <v>0</v>
      </c>
      <c r="N4" s="39">
        <f t="shared" si="0"/>
        <v>0</v>
      </c>
      <c r="O4" s="39">
        <f t="shared" si="0"/>
        <v>7375.1418100000001</v>
      </c>
      <c r="P4" s="39">
        <f t="shared" si="0"/>
        <v>82223.705759999983</v>
      </c>
      <c r="Q4" s="39">
        <f t="shared" si="0"/>
        <v>66038.538280000008</v>
      </c>
      <c r="R4" s="39">
        <f t="shared" si="0"/>
        <v>0</v>
      </c>
      <c r="S4" s="39">
        <f t="shared" si="0"/>
        <v>16185.16748</v>
      </c>
      <c r="T4" s="39">
        <f>P4/D4*100</f>
        <v>44.528962008818787</v>
      </c>
      <c r="U4" s="39">
        <f t="shared" ref="U4:W16" si="1">Q4/E4*100</f>
        <v>42.052210005896619</v>
      </c>
      <c r="V4" s="39"/>
      <c r="W4" s="39">
        <f t="shared" si="1"/>
        <v>58.614738131362657</v>
      </c>
    </row>
    <row r="5" spans="1:23" s="49" customFormat="1" ht="34.5" customHeight="1" x14ac:dyDescent="0.25">
      <c r="A5" s="40">
        <v>1</v>
      </c>
      <c r="B5" s="96" t="s">
        <v>8</v>
      </c>
      <c r="C5" s="96"/>
      <c r="D5" s="39">
        <f>D6</f>
        <v>26153.7</v>
      </c>
      <c r="E5" s="39">
        <f t="shared" ref="E5:S5" si="2">E6</f>
        <v>24846</v>
      </c>
      <c r="F5" s="39">
        <f t="shared" si="2"/>
        <v>0</v>
      </c>
      <c r="G5" s="39">
        <f t="shared" si="2"/>
        <v>1307.7</v>
      </c>
      <c r="H5" s="39">
        <f t="shared" si="2"/>
        <v>0</v>
      </c>
      <c r="I5" s="39">
        <f t="shared" si="2"/>
        <v>0</v>
      </c>
      <c r="J5" s="39">
        <f t="shared" si="2"/>
        <v>0</v>
      </c>
      <c r="K5" s="39">
        <f t="shared" si="2"/>
        <v>0</v>
      </c>
      <c r="L5" s="39">
        <f t="shared" si="2"/>
        <v>0</v>
      </c>
      <c r="M5" s="39">
        <f t="shared" si="2"/>
        <v>0</v>
      </c>
      <c r="N5" s="39">
        <f t="shared" si="2"/>
        <v>0</v>
      </c>
      <c r="O5" s="39">
        <f t="shared" si="2"/>
        <v>0</v>
      </c>
      <c r="P5" s="39">
        <f t="shared" si="2"/>
        <v>0</v>
      </c>
      <c r="Q5" s="39">
        <f t="shared" si="2"/>
        <v>0</v>
      </c>
      <c r="R5" s="39">
        <f t="shared" si="2"/>
        <v>0</v>
      </c>
      <c r="S5" s="39">
        <f t="shared" si="2"/>
        <v>0</v>
      </c>
      <c r="T5" s="39">
        <f t="shared" ref="T5:U18" si="3">P5/D5*100</f>
        <v>0</v>
      </c>
      <c r="U5" s="39">
        <f t="shared" si="1"/>
        <v>0</v>
      </c>
      <c r="V5" s="39"/>
      <c r="W5" s="39">
        <f t="shared" si="1"/>
        <v>0</v>
      </c>
    </row>
    <row r="6" spans="1:23" s="49" customFormat="1" x14ac:dyDescent="0.25">
      <c r="A6" s="41" t="s">
        <v>5</v>
      </c>
      <c r="B6" s="42" t="s">
        <v>70</v>
      </c>
      <c r="C6" s="6" t="s">
        <v>79</v>
      </c>
      <c r="D6" s="43">
        <f t="shared" ref="D6" si="4">E6+G6</f>
        <v>26153.7</v>
      </c>
      <c r="E6" s="43">
        <v>24846</v>
      </c>
      <c r="F6" s="43">
        <v>0</v>
      </c>
      <c r="G6" s="43">
        <v>1307.7</v>
      </c>
      <c r="H6" s="43">
        <f>I6+J6+K6</f>
        <v>0</v>
      </c>
      <c r="I6" s="43">
        <v>0</v>
      </c>
      <c r="J6" s="43">
        <v>0</v>
      </c>
      <c r="K6" s="43">
        <v>0</v>
      </c>
      <c r="L6" s="43">
        <f t="shared" ref="L6" si="5">M6+O6</f>
        <v>0</v>
      </c>
      <c r="M6" s="43">
        <v>0</v>
      </c>
      <c r="N6" s="43">
        <v>0</v>
      </c>
      <c r="O6" s="43">
        <f>S6</f>
        <v>0</v>
      </c>
      <c r="P6" s="43">
        <f>Q6+R6+S6</f>
        <v>0</v>
      </c>
      <c r="Q6" s="43">
        <v>0</v>
      </c>
      <c r="R6" s="43">
        <v>0</v>
      </c>
      <c r="S6" s="43">
        <v>0</v>
      </c>
      <c r="T6" s="43">
        <f t="shared" si="3"/>
        <v>0</v>
      </c>
      <c r="U6" s="43">
        <f t="shared" si="1"/>
        <v>0</v>
      </c>
      <c r="V6" s="43"/>
      <c r="W6" s="43">
        <f t="shared" si="1"/>
        <v>0</v>
      </c>
    </row>
    <row r="7" spans="1:23" ht="37.5" customHeight="1" x14ac:dyDescent="0.25">
      <c r="A7" s="40" t="s">
        <v>13</v>
      </c>
      <c r="B7" s="96" t="s">
        <v>90</v>
      </c>
      <c r="C7" s="96"/>
      <c r="D7" s="39">
        <f>E7+F7+G7</f>
        <v>94522.269</v>
      </c>
      <c r="E7" s="39">
        <f>E8+E9</f>
        <v>89702.2</v>
      </c>
      <c r="F7" s="39">
        <f t="shared" ref="F7:G7" si="6">F8+F9</f>
        <v>0</v>
      </c>
      <c r="G7" s="39">
        <f t="shared" si="6"/>
        <v>4820.0689999999995</v>
      </c>
      <c r="H7" s="46">
        <f t="shared" ref="H7:H12" si="7">H8+H9+H10+H11</f>
        <v>80586.006999999998</v>
      </c>
      <c r="I7" s="45">
        <v>0</v>
      </c>
      <c r="J7" s="45">
        <v>0</v>
      </c>
      <c r="K7" s="45">
        <v>0</v>
      </c>
      <c r="L7" s="39">
        <f>M7+N7+O7</f>
        <v>1960.5039999999999</v>
      </c>
      <c r="M7" s="39">
        <f>M8+M9</f>
        <v>0</v>
      </c>
      <c r="N7" s="39">
        <f t="shared" ref="N7" si="8">N8+N9</f>
        <v>0</v>
      </c>
      <c r="O7" s="39">
        <f t="shared" ref="O7:O12" si="9">S7</f>
        <v>1960.5039999999999</v>
      </c>
      <c r="P7" s="39">
        <f t="shared" ref="P7:P18" si="10">Q7+S7</f>
        <v>39209.203999999998</v>
      </c>
      <c r="Q7" s="39">
        <f>Q8+Q9</f>
        <v>37248.699999999997</v>
      </c>
      <c r="R7" s="39">
        <f t="shared" ref="R7:S7" si="11">R8+R9</f>
        <v>0</v>
      </c>
      <c r="S7" s="39">
        <f t="shared" si="11"/>
        <v>1960.5039999999999</v>
      </c>
      <c r="T7" s="39">
        <f t="shared" si="3"/>
        <v>41.481446028342802</v>
      </c>
      <c r="U7" s="39">
        <f t="shared" si="1"/>
        <v>41.524845544479398</v>
      </c>
      <c r="V7" s="39">
        <v>0</v>
      </c>
      <c r="W7" s="39">
        <f t="shared" si="1"/>
        <v>40.673774587044299</v>
      </c>
    </row>
    <row r="8" spans="1:23" ht="25.5" x14ac:dyDescent="0.25">
      <c r="A8" s="41" t="s">
        <v>6</v>
      </c>
      <c r="B8" s="44" t="s">
        <v>91</v>
      </c>
      <c r="C8" s="6" t="s">
        <v>79</v>
      </c>
      <c r="D8" s="47">
        <f>SUM(E8:G8)</f>
        <v>55313.065000000002</v>
      </c>
      <c r="E8" s="47">
        <v>52453.5</v>
      </c>
      <c r="F8" s="47">
        <v>0</v>
      </c>
      <c r="G8" s="47">
        <f>2760.7+98.865</f>
        <v>2859.5649999999996</v>
      </c>
      <c r="H8" s="47">
        <v>11086.165000000001</v>
      </c>
      <c r="I8" s="47">
        <v>10437.94</v>
      </c>
      <c r="J8" s="47">
        <v>0</v>
      </c>
      <c r="K8" s="47">
        <f>549.36+98.865</f>
        <v>648.22500000000002</v>
      </c>
      <c r="L8" s="47">
        <f t="shared" ref="L8:L9" si="12">M8+O8</f>
        <v>0</v>
      </c>
      <c r="M8" s="47">
        <v>0</v>
      </c>
      <c r="N8" s="47">
        <v>0</v>
      </c>
      <c r="O8" s="43">
        <v>0</v>
      </c>
      <c r="P8" s="43">
        <f t="shared" si="10"/>
        <v>0</v>
      </c>
      <c r="Q8" s="47">
        <v>0</v>
      </c>
      <c r="R8" s="47">
        <v>0</v>
      </c>
      <c r="S8" s="47">
        <v>0</v>
      </c>
      <c r="T8" s="43">
        <f t="shared" si="3"/>
        <v>0</v>
      </c>
      <c r="U8" s="43">
        <f t="shared" si="1"/>
        <v>0</v>
      </c>
      <c r="V8" s="43">
        <v>0</v>
      </c>
      <c r="W8" s="43">
        <f t="shared" si="1"/>
        <v>0</v>
      </c>
    </row>
    <row r="9" spans="1:23" s="52" customFormat="1" ht="38.25" x14ac:dyDescent="0.25">
      <c r="A9" s="41" t="s">
        <v>7</v>
      </c>
      <c r="B9" s="44" t="s">
        <v>92</v>
      </c>
      <c r="C9" s="6" t="s">
        <v>79</v>
      </c>
      <c r="D9" s="47">
        <f>SUM(E9:G9)</f>
        <v>39209.203999999998</v>
      </c>
      <c r="E9" s="47">
        <v>37248.699999999997</v>
      </c>
      <c r="F9" s="47">
        <v>0</v>
      </c>
      <c r="G9" s="47">
        <v>1960.5039999999999</v>
      </c>
      <c r="H9" s="47">
        <v>48966.2</v>
      </c>
      <c r="I9" s="47">
        <v>37248.699999999997</v>
      </c>
      <c r="J9" s="47">
        <v>0</v>
      </c>
      <c r="K9" s="47">
        <v>1960.5039999999999</v>
      </c>
      <c r="L9" s="50">
        <f t="shared" si="12"/>
        <v>0</v>
      </c>
      <c r="M9" s="50">
        <v>0</v>
      </c>
      <c r="N9" s="50">
        <v>0</v>
      </c>
      <c r="O9" s="51">
        <v>0</v>
      </c>
      <c r="P9" s="47">
        <f t="shared" si="10"/>
        <v>39209.203999999998</v>
      </c>
      <c r="Q9" s="47">
        <v>37248.699999999997</v>
      </c>
      <c r="R9" s="47">
        <v>0</v>
      </c>
      <c r="S9" s="47">
        <v>1960.5039999999999</v>
      </c>
      <c r="T9" s="47">
        <f t="shared" si="3"/>
        <v>100</v>
      </c>
      <c r="U9" s="47">
        <f t="shared" si="1"/>
        <v>100</v>
      </c>
      <c r="V9" s="47">
        <v>0</v>
      </c>
      <c r="W9" s="47">
        <f t="shared" si="1"/>
        <v>100</v>
      </c>
    </row>
    <row r="10" spans="1:23" s="52" customFormat="1" ht="33" customHeight="1" x14ac:dyDescent="0.25">
      <c r="A10" s="54" t="s">
        <v>28</v>
      </c>
      <c r="B10" s="33" t="s">
        <v>9</v>
      </c>
      <c r="C10" s="33"/>
      <c r="D10" s="46">
        <f>D11</f>
        <v>10266.821</v>
      </c>
      <c r="E10" s="46">
        <f t="shared" ref="E10:W10" si="13">E11</f>
        <v>0</v>
      </c>
      <c r="F10" s="46">
        <f t="shared" si="13"/>
        <v>0</v>
      </c>
      <c r="G10" s="46">
        <f t="shared" si="13"/>
        <v>10266.821</v>
      </c>
      <c r="H10" s="46">
        <f t="shared" si="13"/>
        <v>10266.821</v>
      </c>
      <c r="I10" s="46">
        <f t="shared" si="13"/>
        <v>0</v>
      </c>
      <c r="J10" s="46">
        <f t="shared" si="13"/>
        <v>0</v>
      </c>
      <c r="K10" s="46">
        <f t="shared" si="13"/>
        <v>10266.821</v>
      </c>
      <c r="L10" s="46">
        <f t="shared" si="13"/>
        <v>4923.6239999999998</v>
      </c>
      <c r="M10" s="46">
        <f t="shared" si="13"/>
        <v>0</v>
      </c>
      <c r="N10" s="46">
        <f t="shared" si="13"/>
        <v>0</v>
      </c>
      <c r="O10" s="46">
        <f t="shared" si="13"/>
        <v>4923.6239999999998</v>
      </c>
      <c r="P10" s="46">
        <f t="shared" si="13"/>
        <v>4923.6239999999998</v>
      </c>
      <c r="Q10" s="46">
        <f t="shared" si="13"/>
        <v>0</v>
      </c>
      <c r="R10" s="46">
        <f t="shared" si="13"/>
        <v>0</v>
      </c>
      <c r="S10" s="46">
        <f t="shared" si="13"/>
        <v>4923.6239999999998</v>
      </c>
      <c r="T10" s="46">
        <f t="shared" si="13"/>
        <v>47.956655716506596</v>
      </c>
      <c r="U10" s="46"/>
      <c r="V10" s="46"/>
      <c r="W10" s="46">
        <f t="shared" si="13"/>
        <v>47.956655716506596</v>
      </c>
    </row>
    <row r="11" spans="1:23" s="52" customFormat="1" ht="25.5" x14ac:dyDescent="0.25">
      <c r="A11" s="35" t="s">
        <v>93</v>
      </c>
      <c r="B11" s="44" t="s">
        <v>94</v>
      </c>
      <c r="C11" s="44"/>
      <c r="D11" s="47">
        <f t="shared" ref="D11" si="14">E11+G11</f>
        <v>10266.821</v>
      </c>
      <c r="E11" s="47">
        <v>0</v>
      </c>
      <c r="F11" s="47">
        <v>0</v>
      </c>
      <c r="G11" s="47">
        <v>10266.821</v>
      </c>
      <c r="H11" s="47">
        <f>J11+K11</f>
        <v>10266.821</v>
      </c>
      <c r="I11" s="47">
        <v>0</v>
      </c>
      <c r="J11" s="47">
        <v>0</v>
      </c>
      <c r="K11" s="47">
        <v>10266.821</v>
      </c>
      <c r="L11" s="47">
        <f t="shared" ref="L11" si="15">M11+O11</f>
        <v>4923.6239999999998</v>
      </c>
      <c r="M11" s="47">
        <v>0</v>
      </c>
      <c r="N11" s="47">
        <v>0</v>
      </c>
      <c r="O11" s="47">
        <f t="shared" si="9"/>
        <v>4923.6239999999998</v>
      </c>
      <c r="P11" s="47">
        <f t="shared" si="10"/>
        <v>4923.6239999999998</v>
      </c>
      <c r="Q11" s="47">
        <v>0</v>
      </c>
      <c r="R11" s="47">
        <v>0</v>
      </c>
      <c r="S11" s="47">
        <v>4923.6239999999998</v>
      </c>
      <c r="T11" s="47">
        <f t="shared" si="3"/>
        <v>47.956655716506596</v>
      </c>
      <c r="U11" s="47"/>
      <c r="V11" s="47"/>
      <c r="W11" s="47">
        <f t="shared" si="1"/>
        <v>47.956655716506596</v>
      </c>
    </row>
    <row r="12" spans="1:23" s="53" customFormat="1" ht="27.75" customHeight="1" x14ac:dyDescent="0.25">
      <c r="A12" s="40" t="s">
        <v>28</v>
      </c>
      <c r="B12" s="96" t="s">
        <v>10</v>
      </c>
      <c r="C12" s="96"/>
      <c r="D12" s="39">
        <f>E12+F12+G12</f>
        <v>3100.0950000000003</v>
      </c>
      <c r="E12" s="39">
        <f>E13</f>
        <v>2574</v>
      </c>
      <c r="F12" s="39">
        <f>F13</f>
        <v>0</v>
      </c>
      <c r="G12" s="39">
        <f>G13</f>
        <v>526.09500000000003</v>
      </c>
      <c r="H12" s="46">
        <f t="shared" si="7"/>
        <v>48093.157000000007</v>
      </c>
      <c r="I12" s="39"/>
      <c r="J12" s="39"/>
      <c r="K12" s="39"/>
      <c r="L12" s="39">
        <f>M12+N12+O12</f>
        <v>491.01380999999998</v>
      </c>
      <c r="M12" s="39">
        <f>M13</f>
        <v>0</v>
      </c>
      <c r="N12" s="39">
        <f t="shared" ref="N12" si="16">N13</f>
        <v>0</v>
      </c>
      <c r="O12" s="43">
        <f t="shared" si="9"/>
        <v>491.01380999999998</v>
      </c>
      <c r="P12" s="39">
        <f t="shared" si="10"/>
        <v>2807.3417100000001</v>
      </c>
      <c r="Q12" s="39">
        <f>Q13</f>
        <v>2316.3279000000002</v>
      </c>
      <c r="R12" s="39">
        <f t="shared" ref="R12:S12" si="17">R13</f>
        <v>0</v>
      </c>
      <c r="S12" s="39">
        <f t="shared" si="17"/>
        <v>491.01380999999998</v>
      </c>
      <c r="T12" s="39">
        <f t="shared" si="3"/>
        <v>90.556634877318274</v>
      </c>
      <c r="U12" s="39">
        <f t="shared" si="1"/>
        <v>89.98942890442892</v>
      </c>
      <c r="V12" s="39"/>
      <c r="W12" s="39">
        <f t="shared" si="1"/>
        <v>93.331776580275417</v>
      </c>
    </row>
    <row r="13" spans="1:23" s="53" customFormat="1" x14ac:dyDescent="0.25">
      <c r="A13" s="41" t="s">
        <v>29</v>
      </c>
      <c r="B13" s="48" t="s">
        <v>14</v>
      </c>
      <c r="C13" s="6" t="s">
        <v>79</v>
      </c>
      <c r="D13" s="43">
        <f>SUM(E13:G13)</f>
        <v>3100.0950000000003</v>
      </c>
      <c r="E13" s="45">
        <v>2574</v>
      </c>
      <c r="F13" s="45">
        <v>0</v>
      </c>
      <c r="G13" s="43">
        <v>526.09500000000003</v>
      </c>
      <c r="H13" s="43">
        <f>I13+J13+K13</f>
        <v>3100.0950000000003</v>
      </c>
      <c r="I13" s="43">
        <v>2574</v>
      </c>
      <c r="J13" s="43">
        <v>0</v>
      </c>
      <c r="K13" s="43">
        <v>526.09500000000003</v>
      </c>
      <c r="L13" s="43">
        <f t="shared" ref="L13" si="18">M13+N13+O13</f>
        <v>491.01380999999998</v>
      </c>
      <c r="M13" s="45">
        <v>0</v>
      </c>
      <c r="N13" s="45">
        <v>0</v>
      </c>
      <c r="O13" s="45">
        <f>S13</f>
        <v>491.01380999999998</v>
      </c>
      <c r="P13" s="43">
        <f t="shared" ref="P13" si="19">Q13+S13</f>
        <v>2807.3417100000001</v>
      </c>
      <c r="Q13" s="43">
        <v>2316.3279000000002</v>
      </c>
      <c r="R13" s="43">
        <v>0</v>
      </c>
      <c r="S13" s="43">
        <v>491.01380999999998</v>
      </c>
      <c r="T13" s="39">
        <f t="shared" si="3"/>
        <v>90.556634877318274</v>
      </c>
      <c r="U13" s="39">
        <f t="shared" si="1"/>
        <v>89.98942890442892</v>
      </c>
      <c r="V13" s="39"/>
      <c r="W13" s="39">
        <f t="shared" si="1"/>
        <v>93.331776580275417</v>
      </c>
    </row>
    <row r="14" spans="1:23" s="52" customFormat="1" ht="28.5" customHeight="1" x14ac:dyDescent="0.25">
      <c r="A14" s="54" t="s">
        <v>16</v>
      </c>
      <c r="B14" s="108" t="s">
        <v>11</v>
      </c>
      <c r="C14" s="109"/>
      <c r="D14" s="46">
        <f>D15+D16+D17+D18</f>
        <v>50609.31</v>
      </c>
      <c r="E14" s="46">
        <f t="shared" ref="E14:S14" si="20">E15+E16+E17+E18</f>
        <v>39917.199999999997</v>
      </c>
      <c r="F14" s="46">
        <f t="shared" si="20"/>
        <v>0</v>
      </c>
      <c r="G14" s="46">
        <f t="shared" si="20"/>
        <v>10692.11</v>
      </c>
      <c r="H14" s="46">
        <f t="shared" si="20"/>
        <v>26536.546000000002</v>
      </c>
      <c r="I14" s="46">
        <f t="shared" si="20"/>
        <v>28216.291000000005</v>
      </c>
      <c r="J14" s="46">
        <f t="shared" si="20"/>
        <v>0</v>
      </c>
      <c r="K14" s="46">
        <f t="shared" si="20"/>
        <v>8810.6349999999984</v>
      </c>
      <c r="L14" s="46">
        <f t="shared" si="20"/>
        <v>0</v>
      </c>
      <c r="M14" s="46">
        <f t="shared" si="20"/>
        <v>0</v>
      </c>
      <c r="N14" s="46">
        <f t="shared" si="20"/>
        <v>0</v>
      </c>
      <c r="O14" s="46">
        <f t="shared" si="20"/>
        <v>0</v>
      </c>
      <c r="P14" s="39">
        <f t="shared" si="10"/>
        <v>35283.536049999995</v>
      </c>
      <c r="Q14" s="46">
        <f t="shared" si="20"/>
        <v>26473.51038</v>
      </c>
      <c r="R14" s="46">
        <f t="shared" si="20"/>
        <v>0</v>
      </c>
      <c r="S14" s="46">
        <f t="shared" si="20"/>
        <v>8810.0256699999991</v>
      </c>
      <c r="T14" s="39">
        <f>P14/D14*100</f>
        <v>69.717480933843987</v>
      </c>
      <c r="U14" s="39">
        <f t="shared" si="1"/>
        <v>66.321060545328834</v>
      </c>
      <c r="V14" s="39">
        <v>0</v>
      </c>
      <c r="W14" s="39">
        <f t="shared" si="1"/>
        <v>82.397446995962426</v>
      </c>
    </row>
    <row r="15" spans="1:23" s="52" customFormat="1" ht="38.25" x14ac:dyDescent="0.25">
      <c r="A15" s="106" t="s">
        <v>19</v>
      </c>
      <c r="B15" s="44" t="s">
        <v>95</v>
      </c>
      <c r="C15" s="6" t="s">
        <v>79</v>
      </c>
      <c r="D15" s="47">
        <f t="shared" ref="D15" si="21">SUM(E15:G15)</f>
        <v>9863.4000000000015</v>
      </c>
      <c r="E15" s="47">
        <v>7382.6</v>
      </c>
      <c r="F15" s="47">
        <v>0</v>
      </c>
      <c r="G15" s="47">
        <v>2480.8000000000002</v>
      </c>
      <c r="H15" s="47">
        <v>9228.2579999999998</v>
      </c>
      <c r="I15" s="47">
        <v>1115.94</v>
      </c>
      <c r="J15" s="47">
        <v>0</v>
      </c>
      <c r="K15" s="47">
        <v>905.38199999999995</v>
      </c>
      <c r="L15" s="47">
        <f t="shared" ref="L15" si="22">M15+O15</f>
        <v>0</v>
      </c>
      <c r="M15" s="47">
        <v>0</v>
      </c>
      <c r="N15" s="47">
        <v>0</v>
      </c>
      <c r="O15" s="47">
        <v>0</v>
      </c>
      <c r="P15" s="47">
        <f t="shared" ref="P15" si="23">Q15+S15</f>
        <v>905.38153999999997</v>
      </c>
      <c r="Q15" s="47">
        <v>0</v>
      </c>
      <c r="R15" s="47">
        <v>0</v>
      </c>
      <c r="S15" s="47">
        <v>905.38153999999997</v>
      </c>
      <c r="T15" s="47">
        <f t="shared" si="3"/>
        <v>9.1792033173145153</v>
      </c>
      <c r="U15" s="47">
        <f t="shared" si="1"/>
        <v>0</v>
      </c>
      <c r="V15" s="47">
        <v>0</v>
      </c>
      <c r="W15" s="47">
        <f t="shared" si="1"/>
        <v>36.495547404063203</v>
      </c>
    </row>
    <row r="16" spans="1:23" s="52" customFormat="1" ht="38.25" x14ac:dyDescent="0.25">
      <c r="A16" s="110"/>
      <c r="B16" s="44" t="s">
        <v>75</v>
      </c>
      <c r="C16" s="6" t="s">
        <v>79</v>
      </c>
      <c r="D16" s="47">
        <f t="shared" ref="D16:D18" si="24">SUM(E16:G16)</f>
        <v>9228.2890000000007</v>
      </c>
      <c r="E16" s="47">
        <v>7382.6</v>
      </c>
      <c r="F16" s="47">
        <v>0</v>
      </c>
      <c r="G16" s="47">
        <v>1845.6890000000001</v>
      </c>
      <c r="H16" s="47">
        <v>9228.2579999999998</v>
      </c>
      <c r="I16" s="47">
        <v>7382.6</v>
      </c>
      <c r="J16" s="47">
        <v>0</v>
      </c>
      <c r="K16" s="47">
        <v>1845.6890000000001</v>
      </c>
      <c r="L16" s="47">
        <f t="shared" ref="L16:L18" si="25">M16+O16</f>
        <v>0</v>
      </c>
      <c r="M16" s="47">
        <v>0</v>
      </c>
      <c r="N16" s="47">
        <v>0</v>
      </c>
      <c r="O16" s="47">
        <v>0</v>
      </c>
      <c r="P16" s="47">
        <f t="shared" si="10"/>
        <v>9228.2885400000014</v>
      </c>
      <c r="Q16" s="47">
        <v>7382.6</v>
      </c>
      <c r="R16" s="47">
        <v>0</v>
      </c>
      <c r="S16" s="47">
        <v>1845.6885400000001</v>
      </c>
      <c r="T16" s="47">
        <f t="shared" si="3"/>
        <v>99.999995015327343</v>
      </c>
      <c r="U16" s="47">
        <f t="shared" si="1"/>
        <v>100</v>
      </c>
      <c r="V16" s="47">
        <v>0</v>
      </c>
      <c r="W16" s="47">
        <f t="shared" si="1"/>
        <v>99.99997507705794</v>
      </c>
    </row>
    <row r="17" spans="1:23" s="52" customFormat="1" ht="38.25" x14ac:dyDescent="0.25">
      <c r="A17" s="110"/>
      <c r="B17" s="44" t="s">
        <v>76</v>
      </c>
      <c r="C17" s="6" t="s">
        <v>79</v>
      </c>
      <c r="D17" s="47">
        <f t="shared" si="24"/>
        <v>3540.8130000000001</v>
      </c>
      <c r="E17" s="47">
        <v>2832.6</v>
      </c>
      <c r="F17" s="47">
        <v>0</v>
      </c>
      <c r="G17" s="47">
        <v>708.21299999999997</v>
      </c>
      <c r="H17" s="47">
        <v>3642.13</v>
      </c>
      <c r="I17" s="47">
        <v>2832.6</v>
      </c>
      <c r="J17" s="47">
        <v>0</v>
      </c>
      <c r="K17" s="47">
        <v>708.21299999999997</v>
      </c>
      <c r="L17" s="47">
        <f t="shared" si="25"/>
        <v>0</v>
      </c>
      <c r="M17" s="47">
        <v>0</v>
      </c>
      <c r="N17" s="47">
        <v>0</v>
      </c>
      <c r="O17" s="47">
        <v>0</v>
      </c>
      <c r="P17" s="47">
        <f t="shared" si="10"/>
        <v>2913.3654099999999</v>
      </c>
      <c r="Q17" s="47">
        <v>2205.75992</v>
      </c>
      <c r="R17" s="47">
        <v>0</v>
      </c>
      <c r="S17" s="47">
        <v>707.60549000000003</v>
      </c>
      <c r="T17" s="47">
        <f t="shared" si="3"/>
        <v>82.279561501835872</v>
      </c>
      <c r="U17" s="47">
        <f t="shared" si="3"/>
        <v>77.870504836545933</v>
      </c>
      <c r="V17" s="47">
        <v>0</v>
      </c>
      <c r="W17" s="47">
        <f t="shared" ref="W17:W18" si="26">S17/G17*100</f>
        <v>99.914219309727443</v>
      </c>
    </row>
    <row r="18" spans="1:23" s="52" customFormat="1" ht="25.5" x14ac:dyDescent="0.25">
      <c r="A18" s="111"/>
      <c r="B18" s="44" t="s">
        <v>77</v>
      </c>
      <c r="C18" s="6" t="s">
        <v>79</v>
      </c>
      <c r="D18" s="47">
        <f t="shared" si="24"/>
        <v>27976.808000000001</v>
      </c>
      <c r="E18" s="47">
        <v>22319.4</v>
      </c>
      <c r="F18" s="47">
        <v>0</v>
      </c>
      <c r="G18" s="47">
        <f>5579.9+77.508</f>
        <v>5657.4079999999994</v>
      </c>
      <c r="H18" s="47">
        <v>4437.8999999999996</v>
      </c>
      <c r="I18" s="47">
        <v>16885.151000000002</v>
      </c>
      <c r="J18" s="47">
        <v>0</v>
      </c>
      <c r="K18" s="47">
        <v>5351.3509999999997</v>
      </c>
      <c r="L18" s="47">
        <f t="shared" si="25"/>
        <v>0</v>
      </c>
      <c r="M18" s="47">
        <v>0</v>
      </c>
      <c r="N18" s="47">
        <v>0</v>
      </c>
      <c r="O18" s="47">
        <v>0</v>
      </c>
      <c r="P18" s="47">
        <f t="shared" si="10"/>
        <v>22236.50056</v>
      </c>
      <c r="Q18" s="47">
        <v>16885.150460000001</v>
      </c>
      <c r="R18" s="47">
        <v>0</v>
      </c>
      <c r="S18" s="47">
        <v>5351.3500999999997</v>
      </c>
      <c r="T18" s="47">
        <f t="shared" si="3"/>
        <v>79.481907156813605</v>
      </c>
      <c r="U18" s="47">
        <f t="shared" si="3"/>
        <v>75.652349346308583</v>
      </c>
      <c r="V18" s="47">
        <v>0</v>
      </c>
      <c r="W18" s="47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2020-07-30T11:08:35Z</dcterms:modified>
</cp:coreProperties>
</file>