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0 год\Отчёты в 2020 году\Отчёт за 1 квартал 2020 года\"/>
    </mc:Choice>
  </mc:AlternateContent>
  <bookViews>
    <workbookView xWindow="480" yWindow="120" windowWidth="15570" windowHeight="11565"/>
  </bookViews>
  <sheets>
    <sheet name="программы" sheetId="4" r:id="rId1"/>
    <sheet name="Лист2" sheetId="2" state="hidden" r:id="rId2"/>
    <sheet name="Лист3" sheetId="3" state="hidden" r:id="rId3"/>
  </sheets>
  <definedNames>
    <definedName name="_xlnm._FilterDatabase" localSheetId="0" hidden="1">программы!$A$4:$H$135</definedName>
    <definedName name="_xlnm.Print_Titles" localSheetId="0">программы!$3:$4</definedName>
    <definedName name="_xlnm.Print_Area" localSheetId="0">программы!$A$1:$H$135</definedName>
  </definedNames>
  <calcPr calcId="152511"/>
</workbook>
</file>

<file path=xl/calcChain.xml><?xml version="1.0" encoding="utf-8"?>
<calcChain xmlns="http://schemas.openxmlformats.org/spreadsheetml/2006/main">
  <c r="G8" i="4" l="1"/>
  <c r="H8" i="4"/>
  <c r="G9" i="4"/>
  <c r="H9" i="4"/>
  <c r="H10" i="4"/>
  <c r="H11" i="4"/>
  <c r="G12" i="4"/>
  <c r="H12" i="4"/>
  <c r="G13" i="4"/>
  <c r="H13" i="4"/>
  <c r="G14" i="4"/>
  <c r="H14" i="4"/>
  <c r="G15" i="4"/>
  <c r="H15" i="4"/>
  <c r="G16" i="4"/>
  <c r="H16" i="4"/>
  <c r="G17" i="4"/>
  <c r="H17" i="4"/>
  <c r="H18" i="4"/>
  <c r="H19" i="4"/>
  <c r="H20" i="4"/>
  <c r="G21" i="4"/>
  <c r="H21" i="4"/>
  <c r="G22" i="4"/>
  <c r="H22" i="4"/>
  <c r="G23" i="4"/>
  <c r="H23" i="4"/>
  <c r="H24" i="4"/>
  <c r="H25" i="4"/>
  <c r="G26" i="4"/>
  <c r="H26" i="4"/>
  <c r="G27" i="4"/>
  <c r="H27" i="4"/>
  <c r="G28" i="4"/>
  <c r="H28" i="4"/>
  <c r="H29" i="4"/>
  <c r="H30" i="4"/>
  <c r="G31" i="4"/>
  <c r="H31" i="4"/>
  <c r="G32" i="4"/>
  <c r="H32" i="4"/>
  <c r="G33" i="4"/>
  <c r="H33" i="4"/>
  <c r="G34" i="4"/>
  <c r="H34" i="4"/>
  <c r="G35" i="4"/>
  <c r="H35" i="4"/>
  <c r="G36" i="4"/>
  <c r="H36" i="4"/>
  <c r="H37" i="4"/>
  <c r="G38" i="4"/>
  <c r="H38" i="4"/>
  <c r="G39" i="4"/>
  <c r="H39" i="4"/>
  <c r="G40" i="4"/>
  <c r="H40" i="4"/>
  <c r="G41" i="4"/>
  <c r="H41" i="4"/>
  <c r="G42" i="4"/>
  <c r="H42" i="4"/>
  <c r="G43" i="4"/>
  <c r="H43" i="4"/>
  <c r="G44" i="4"/>
  <c r="H44" i="4"/>
  <c r="G45" i="4"/>
  <c r="H45" i="4"/>
  <c r="G46" i="4"/>
  <c r="H46" i="4"/>
  <c r="G47" i="4"/>
  <c r="H47" i="4"/>
  <c r="G48" i="4"/>
  <c r="H48" i="4"/>
  <c r="G49" i="4"/>
  <c r="H49" i="4"/>
  <c r="H50" i="4"/>
  <c r="H51" i="4"/>
  <c r="H52" i="4"/>
  <c r="G53" i="4"/>
  <c r="H53" i="4"/>
  <c r="G54" i="4"/>
  <c r="H54" i="4"/>
  <c r="H55" i="4"/>
  <c r="H56" i="4"/>
  <c r="H57" i="4"/>
  <c r="H58" i="4"/>
  <c r="G59" i="4"/>
  <c r="H59" i="4"/>
  <c r="G60" i="4"/>
  <c r="H60" i="4"/>
  <c r="G61" i="4"/>
  <c r="H61" i="4"/>
  <c r="G62" i="4"/>
  <c r="H62" i="4"/>
  <c r="G63" i="4"/>
  <c r="H63" i="4"/>
  <c r="H64" i="4"/>
  <c r="G65" i="4"/>
  <c r="H65" i="4"/>
  <c r="G66" i="4"/>
  <c r="H66" i="4"/>
  <c r="G67" i="4"/>
  <c r="H67" i="4"/>
  <c r="G68" i="4"/>
  <c r="H68" i="4"/>
  <c r="G69" i="4"/>
  <c r="H69" i="4"/>
  <c r="G70" i="4"/>
  <c r="H70" i="4"/>
  <c r="H71" i="4"/>
  <c r="G72" i="4"/>
  <c r="H72" i="4"/>
  <c r="G73" i="4"/>
  <c r="H73" i="4"/>
  <c r="G74" i="4"/>
  <c r="H74" i="4"/>
  <c r="G75" i="4"/>
  <c r="H75" i="4"/>
  <c r="G76" i="4"/>
  <c r="H76" i="4"/>
  <c r="G77" i="4"/>
  <c r="H77" i="4"/>
  <c r="H78" i="4"/>
  <c r="H79" i="4"/>
  <c r="G80" i="4"/>
  <c r="H80" i="4"/>
  <c r="G81" i="4"/>
  <c r="H81" i="4"/>
  <c r="H82" i="4"/>
  <c r="G83" i="4"/>
  <c r="H83" i="4"/>
  <c r="H84" i="4"/>
  <c r="H85" i="4"/>
  <c r="G86" i="4"/>
  <c r="H86" i="4"/>
  <c r="H87" i="4"/>
  <c r="H88" i="4"/>
  <c r="G89" i="4"/>
  <c r="H89" i="4"/>
  <c r="G90" i="4"/>
  <c r="H90" i="4"/>
  <c r="G91" i="4"/>
  <c r="H91" i="4"/>
  <c r="G92" i="4"/>
  <c r="H92" i="4"/>
  <c r="G93" i="4"/>
  <c r="H93" i="4"/>
  <c r="G94" i="4"/>
  <c r="H94" i="4"/>
  <c r="G95" i="4"/>
  <c r="H95" i="4"/>
  <c r="G96" i="4"/>
  <c r="H96" i="4"/>
  <c r="G97" i="4"/>
  <c r="H97" i="4"/>
  <c r="G98" i="4"/>
  <c r="H98" i="4"/>
  <c r="G99" i="4"/>
  <c r="H99" i="4"/>
  <c r="G100" i="4"/>
  <c r="H100" i="4"/>
  <c r="G101" i="4"/>
  <c r="H101" i="4"/>
  <c r="H102" i="4"/>
  <c r="H103" i="4"/>
  <c r="G104" i="4"/>
  <c r="H104" i="4"/>
  <c r="G105" i="4"/>
  <c r="H105" i="4"/>
  <c r="G106" i="4"/>
  <c r="H106" i="4"/>
  <c r="G107" i="4"/>
  <c r="H107" i="4"/>
  <c r="G108" i="4"/>
  <c r="H108" i="4"/>
  <c r="G109" i="4"/>
  <c r="H109" i="4"/>
  <c r="G110" i="4"/>
  <c r="H110" i="4"/>
  <c r="G111" i="4"/>
  <c r="H111" i="4"/>
  <c r="G112" i="4"/>
  <c r="H112" i="4"/>
  <c r="H113" i="4"/>
  <c r="H114" i="4"/>
  <c r="G115" i="4"/>
  <c r="H115" i="4"/>
  <c r="G116" i="4"/>
  <c r="H116" i="4"/>
  <c r="G117" i="4"/>
  <c r="H117" i="4"/>
  <c r="G118" i="4"/>
  <c r="H118" i="4"/>
  <c r="G119" i="4"/>
  <c r="H119" i="4"/>
  <c r="G120" i="4"/>
  <c r="H120" i="4"/>
  <c r="G121" i="4"/>
  <c r="H121" i="4"/>
  <c r="H122" i="4"/>
  <c r="G123" i="4"/>
  <c r="H123" i="4"/>
  <c r="G124" i="4"/>
  <c r="H124" i="4"/>
  <c r="H125" i="4"/>
  <c r="G126" i="4"/>
  <c r="H126" i="4"/>
  <c r="G127" i="4"/>
  <c r="H127" i="4"/>
  <c r="G128" i="4"/>
  <c r="H128" i="4"/>
  <c r="H129" i="4"/>
  <c r="G130" i="4"/>
  <c r="H130" i="4"/>
  <c r="G131" i="4"/>
  <c r="H131" i="4"/>
  <c r="G132" i="4"/>
  <c r="H132" i="4"/>
  <c r="H133" i="4"/>
  <c r="G134" i="4"/>
  <c r="H134" i="4"/>
  <c r="G135" i="4"/>
  <c r="H135" i="4"/>
  <c r="G7" i="4"/>
  <c r="E135" i="4"/>
  <c r="E126" i="4"/>
  <c r="E105" i="4"/>
  <c r="D105" i="4"/>
  <c r="E67" i="4"/>
  <c r="D67" i="4"/>
  <c r="D63" i="4"/>
  <c r="F51" i="4"/>
  <c r="E43" i="4"/>
  <c r="D43" i="4"/>
  <c r="E36" i="4"/>
  <c r="D36" i="4"/>
  <c r="F35" i="4"/>
  <c r="F30" i="4"/>
  <c r="F18" i="4"/>
  <c r="E8" i="4"/>
  <c r="D62" i="4"/>
  <c r="E62" i="4"/>
  <c r="C62" i="4"/>
  <c r="C50" i="4"/>
  <c r="C28" i="4"/>
  <c r="C16" i="4"/>
  <c r="C132" i="4"/>
  <c r="C128" i="4"/>
  <c r="C124" i="4"/>
  <c r="C123" i="4" s="1"/>
  <c r="C120" i="4"/>
  <c r="C118" i="4"/>
  <c r="C116" i="4"/>
  <c r="C113" i="4"/>
  <c r="C110" i="4"/>
  <c r="C108" i="4"/>
  <c r="C104" i="4"/>
  <c r="C102" i="4"/>
  <c r="C100" i="4"/>
  <c r="C98" i="4"/>
  <c r="C89" i="4"/>
  <c r="C87" i="4"/>
  <c r="C84" i="4"/>
  <c r="C81" i="4"/>
  <c r="C80" i="4" s="1"/>
  <c r="C78" i="4"/>
  <c r="C76" i="4"/>
  <c r="C74" i="4"/>
  <c r="C68" i="4"/>
  <c r="C65" i="4"/>
  <c r="C59" i="4"/>
  <c r="C56" i="4"/>
  <c r="C53" i="4"/>
  <c r="C47" i="4"/>
  <c r="C44" i="4"/>
  <c r="C41" i="4"/>
  <c r="C38" i="4"/>
  <c r="C34" i="4"/>
  <c r="C26" i="4"/>
  <c r="C22" i="4"/>
  <c r="C19" i="4"/>
  <c r="C14" i="4"/>
  <c r="C12" i="4"/>
  <c r="C10" i="4"/>
  <c r="C6" i="4"/>
  <c r="F129" i="4"/>
  <c r="F130" i="4"/>
  <c r="F131" i="4"/>
  <c r="D128" i="4"/>
  <c r="E128" i="4"/>
  <c r="B128" i="4"/>
  <c r="F36" i="4" l="1"/>
  <c r="C86" i="4"/>
  <c r="E34" i="4"/>
  <c r="D34" i="4"/>
  <c r="C40" i="4"/>
  <c r="C21" i="4"/>
  <c r="C115" i="4"/>
  <c r="C33" i="4"/>
  <c r="C107" i="4"/>
  <c r="C97" i="4"/>
  <c r="C5" i="4"/>
  <c r="C49" i="4"/>
  <c r="F128" i="4"/>
  <c r="C61" i="4"/>
  <c r="F119" i="4"/>
  <c r="D118" i="4"/>
  <c r="E118" i="4"/>
  <c r="B118" i="4"/>
  <c r="F85" i="4"/>
  <c r="D84" i="4"/>
  <c r="E84" i="4"/>
  <c r="B84" i="4"/>
  <c r="B34" i="4"/>
  <c r="B26" i="4"/>
  <c r="B22" i="4"/>
  <c r="C135" i="4" l="1"/>
  <c r="F84" i="4"/>
  <c r="F118" i="4"/>
  <c r="F8" i="4"/>
  <c r="F9" i="4"/>
  <c r="F11" i="4"/>
  <c r="F13" i="4"/>
  <c r="F15" i="4"/>
  <c r="F17" i="4"/>
  <c r="F20" i="4"/>
  <c r="F23" i="4"/>
  <c r="F24" i="4"/>
  <c r="F25" i="4"/>
  <c r="F27" i="4"/>
  <c r="F29" i="4"/>
  <c r="F31" i="4"/>
  <c r="F32" i="4"/>
  <c r="F37" i="4"/>
  <c r="F39" i="4"/>
  <c r="F42" i="4"/>
  <c r="F43" i="4"/>
  <c r="F45" i="4"/>
  <c r="F46" i="4"/>
  <c r="F48" i="4"/>
  <c r="F52" i="4"/>
  <c r="F54" i="4"/>
  <c r="F55" i="4"/>
  <c r="F57" i="4"/>
  <c r="F58" i="4"/>
  <c r="F60" i="4"/>
  <c r="F63" i="4"/>
  <c r="F64" i="4"/>
  <c r="F66" i="4"/>
  <c r="F67" i="4"/>
  <c r="F69" i="4"/>
  <c r="F70" i="4"/>
  <c r="F71" i="4"/>
  <c r="F72" i="4"/>
  <c r="F73" i="4"/>
  <c r="F75" i="4"/>
  <c r="F77" i="4"/>
  <c r="F79" i="4"/>
  <c r="F82" i="4"/>
  <c r="F83" i="4"/>
  <c r="F88" i="4"/>
  <c r="F90" i="4"/>
  <c r="F91" i="4"/>
  <c r="F92" i="4"/>
  <c r="F93" i="4"/>
  <c r="F94" i="4"/>
  <c r="F95" i="4"/>
  <c r="F96" i="4"/>
  <c r="F99" i="4"/>
  <c r="F101" i="4"/>
  <c r="F103" i="4"/>
  <c r="F105" i="4"/>
  <c r="F106" i="4"/>
  <c r="F109" i="4"/>
  <c r="F111" i="4"/>
  <c r="F112" i="4"/>
  <c r="F114" i="4"/>
  <c r="F117" i="4"/>
  <c r="F121" i="4"/>
  <c r="F122" i="4"/>
  <c r="F125" i="4"/>
  <c r="F126" i="4"/>
  <c r="F127" i="4"/>
  <c r="F133" i="4"/>
  <c r="F134" i="4"/>
  <c r="H7" i="4"/>
  <c r="F7" i="4"/>
  <c r="E38" i="4"/>
  <c r="D28" i="4" l="1"/>
  <c r="E28" i="4"/>
  <c r="D26" i="4"/>
  <c r="E26" i="4"/>
  <c r="D22" i="4"/>
  <c r="E22" i="4"/>
  <c r="F26" i="4" l="1"/>
  <c r="F22" i="4"/>
  <c r="F34" i="4"/>
  <c r="F28" i="4"/>
  <c r="D124" i="4"/>
  <c r="E124" i="4"/>
  <c r="B124" i="4"/>
  <c r="B123" i="4" s="1"/>
  <c r="D113" i="4"/>
  <c r="E113" i="4"/>
  <c r="B113" i="4"/>
  <c r="B89" i="4"/>
  <c r="F124" i="4" l="1"/>
  <c r="F113" i="4"/>
  <c r="D123" i="4"/>
  <c r="E123" i="4"/>
  <c r="E78" i="4"/>
  <c r="D78" i="4"/>
  <c r="B78" i="4"/>
  <c r="D59" i="4"/>
  <c r="E59" i="4"/>
  <c r="B59" i="4"/>
  <c r="D56" i="4"/>
  <c r="E56" i="4"/>
  <c r="B56" i="4"/>
  <c r="E53" i="4"/>
  <c r="B53" i="4"/>
  <c r="D44" i="4"/>
  <c r="E44" i="4"/>
  <c r="B44" i="4"/>
  <c r="B28" i="4"/>
  <c r="D19" i="4"/>
  <c r="E19" i="4"/>
  <c r="B19" i="4"/>
  <c r="F59" i="4" l="1"/>
  <c r="F123" i="4"/>
  <c r="F56" i="4"/>
  <c r="F44" i="4"/>
  <c r="F19" i="4"/>
  <c r="F78" i="4"/>
  <c r="D53" i="4"/>
  <c r="F53" i="4" s="1"/>
  <c r="D76" i="4"/>
  <c r="E76" i="4"/>
  <c r="E74" i="4"/>
  <c r="D74" i="4"/>
  <c r="B74" i="4"/>
  <c r="E120" i="4"/>
  <c r="B120" i="4"/>
  <c r="E100" i="4"/>
  <c r="D87" i="4"/>
  <c r="E87" i="4"/>
  <c r="B87" i="4"/>
  <c r="B62" i="4"/>
  <c r="D47" i="4"/>
  <c r="E47" i="4"/>
  <c r="B47" i="4"/>
  <c r="D41" i="4"/>
  <c r="E41" i="4"/>
  <c r="B41" i="4"/>
  <c r="D65" i="4"/>
  <c r="E65" i="4"/>
  <c r="B65" i="4"/>
  <c r="F65" i="4" l="1"/>
  <c r="F47" i="4"/>
  <c r="F76" i="4"/>
  <c r="F41" i="4"/>
  <c r="F87" i="4"/>
  <c r="F74" i="4"/>
  <c r="D40" i="4"/>
  <c r="B40" i="4"/>
  <c r="E40" i="4"/>
  <c r="D120" i="4"/>
  <c r="F120" i="4" s="1"/>
  <c r="D100" i="4"/>
  <c r="D104" i="4"/>
  <c r="E104" i="4"/>
  <c r="B104" i="4"/>
  <c r="F100" i="4" l="1"/>
  <c r="F62" i="4"/>
  <c r="F40" i="4"/>
  <c r="F104" i="4"/>
  <c r="B50" i="4"/>
  <c r="B49" i="4" s="1"/>
  <c r="D21" i="4" l="1"/>
  <c r="E21" i="4"/>
  <c r="B21" i="4"/>
  <c r="E50" i="4"/>
  <c r="F21" i="4" l="1"/>
  <c r="E49" i="4"/>
  <c r="B132" i="4"/>
  <c r="D132" i="4"/>
  <c r="B116" i="4"/>
  <c r="B115" i="4" s="1"/>
  <c r="D116" i="4"/>
  <c r="D115" i="4" s="1"/>
  <c r="B108" i="4"/>
  <c r="D108" i="4"/>
  <c r="B110" i="4"/>
  <c r="D110" i="4"/>
  <c r="B81" i="4"/>
  <c r="B80" i="4" s="1"/>
  <c r="D81" i="4"/>
  <c r="D80" i="4" s="1"/>
  <c r="B76" i="4"/>
  <c r="B68" i="4"/>
  <c r="D68" i="4"/>
  <c r="D61" i="4" s="1"/>
  <c r="E132" i="4"/>
  <c r="E116" i="4"/>
  <c r="E115" i="4" s="1"/>
  <c r="B102" i="4"/>
  <c r="D102" i="4"/>
  <c r="B98" i="4"/>
  <c r="D98" i="4"/>
  <c r="E110" i="4"/>
  <c r="E108" i="4"/>
  <c r="E102" i="4"/>
  <c r="E98" i="4"/>
  <c r="B86" i="4"/>
  <c r="D89" i="4"/>
  <c r="E81" i="4"/>
  <c r="E68" i="4"/>
  <c r="E61" i="4" s="1"/>
  <c r="B38" i="4"/>
  <c r="D38" i="4"/>
  <c r="B16" i="4"/>
  <c r="D16" i="4"/>
  <c r="E16" i="4"/>
  <c r="B14" i="4"/>
  <c r="D14" i="4"/>
  <c r="E14" i="4"/>
  <c r="B12" i="4"/>
  <c r="D12" i="4"/>
  <c r="E12" i="4"/>
  <c r="B10" i="4"/>
  <c r="D10" i="4"/>
  <c r="E10" i="4"/>
  <c r="B6" i="4"/>
  <c r="D6" i="4"/>
  <c r="B61" i="4" l="1"/>
  <c r="B5" i="4"/>
  <c r="F102" i="4"/>
  <c r="F108" i="4"/>
  <c r="F116" i="4"/>
  <c r="F68" i="4"/>
  <c r="F110" i="4"/>
  <c r="F132" i="4"/>
  <c r="F10" i="4"/>
  <c r="F12" i="4"/>
  <c r="F14" i="4"/>
  <c r="F16" i="4"/>
  <c r="F38" i="4"/>
  <c r="F81" i="4"/>
  <c r="F98" i="4"/>
  <c r="D86" i="4"/>
  <c r="D135" i="4" s="1"/>
  <c r="D5" i="4"/>
  <c r="E80" i="4"/>
  <c r="E107" i="4"/>
  <c r="B107" i="4"/>
  <c r="D107" i="4"/>
  <c r="E97" i="4"/>
  <c r="D97" i="4"/>
  <c r="E89" i="4"/>
  <c r="D50" i="4"/>
  <c r="E6" i="4"/>
  <c r="F6" i="4" s="1"/>
  <c r="B33" i="4"/>
  <c r="D33" i="4"/>
  <c r="E33" i="4"/>
  <c r="F33" i="4" l="1"/>
  <c r="F89" i="4"/>
  <c r="F50" i="4"/>
  <c r="F61" i="4"/>
  <c r="F115" i="4"/>
  <c r="F107" i="4"/>
  <c r="F97" i="4"/>
  <c r="F80" i="4"/>
  <c r="E86" i="4"/>
  <c r="E5" i="4"/>
  <c r="G6" i="4"/>
  <c r="H6" i="4"/>
  <c r="D49" i="4"/>
  <c r="F5" i="4" l="1"/>
  <c r="F49" i="4"/>
  <c r="F86" i="4"/>
  <c r="G5" i="4"/>
  <c r="H5" i="4"/>
  <c r="F135" i="4" l="1"/>
  <c r="B100" i="4"/>
  <c r="B97" i="4" s="1"/>
  <c r="B135" i="4" s="1"/>
</calcChain>
</file>

<file path=xl/sharedStrings.xml><?xml version="1.0" encoding="utf-8"?>
<sst xmlns="http://schemas.openxmlformats.org/spreadsheetml/2006/main" count="139" uniqueCount="69">
  <si>
    <t>Исполнено, руб.</t>
  </si>
  <si>
    <t>% испол. кассового плана</t>
  </si>
  <si>
    <t>Подпрограмма "Профилактика правонарушений"</t>
  </si>
  <si>
    <t>Департамент жилищно-коммунального хозяйства администрации города Нефтеюганска</t>
  </si>
  <si>
    <t>Комитет физической культуры и спорта администрации города Нефтеюганска</t>
  </si>
  <si>
    <t>Подпрограмма "Организация бюджетного процесса в городе Нефтеюганске"</t>
  </si>
  <si>
    <t>Департамент финансов администрации города Нефтеюганска</t>
  </si>
  <si>
    <t>Подпрограмма "Совершенствование муниципального управления"</t>
  </si>
  <si>
    <t>Подпрограмма "Развитие малого  и среднего предпринимательства"</t>
  </si>
  <si>
    <t>Подпрограмма "Обеспечение первичных мер пожарной безопасности в городе Нефтеюганске"</t>
  </si>
  <si>
    <t>Подпрограмма "Транспорт"</t>
  </si>
  <si>
    <t>Подпрограмма "Автомобильные дороги"</t>
  </si>
  <si>
    <t>Подпрограмма "Создание условий для обеспечения качественными коммунальными услугами"</t>
  </si>
  <si>
    <t>Подпрограмма "Создание условий для обеспечения доступности и повышения качества жилищных услуг"</t>
  </si>
  <si>
    <t>Подпрограмма "Повышение энергоэффективности в отраслях экономики"</t>
  </si>
  <si>
    <t>Подпрограмма "Обеспечение реализации муниципальной программы"</t>
  </si>
  <si>
    <t>Итого по муниципальным программам</t>
  </si>
  <si>
    <t>% испол. бюджетн. росписи</t>
  </si>
  <si>
    <t>Администрация города Нефтеюганска</t>
  </si>
  <si>
    <t>Подпрограмма "Организация и обеспечение мероприятий по гражданской обороне, защите населения и территорий города Нефтеюганска от чрезвычайных ситуаций"</t>
  </si>
  <si>
    <t>Подпрограмма "Исполнение отдельных государственных полномочий"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</si>
  <si>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</si>
  <si>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Отклонение (гр.5-гр.4), руб.</t>
  </si>
  <si>
    <t>Департамент образования и молодёжной политики администрации города Нефтеюганска</t>
  </si>
  <si>
    <t>Подпрограмма "Молодёжь Нефтеюганска"</t>
  </si>
  <si>
    <t>Департамент градостроительства и земельных отношений администрации города Нефтеюганска</t>
  </si>
  <si>
    <t>Комитет культуры и туризма администрации города Нефтеюганска</t>
  </si>
  <si>
    <t>Департамент муниципального имущества администрации города Нефтеюганска</t>
  </si>
  <si>
    <t>Подпрограмма "Формирование комфортной городской среды"</t>
  </si>
  <si>
    <t>Муниципальная программа города Нефтеюганска "Развитие образования и молодёжной политики в городе Нефтеюганске"</t>
  </si>
  <si>
    <t>Муниципальная программа города Нефтеюганска "Дополнительные меры социальной поддержки отдельных категорий граждан города Нефтеюганска"</t>
  </si>
  <si>
    <t>Муниципальная программа города Нефтеюганска "Доступная среда в городе Нефтеюганске"</t>
  </si>
  <si>
    <t>Муниципальная программа города Нефтеюганска "Развитие физической культуры и спорта в городе Нефтеюганске"</t>
  </si>
  <si>
    <t>Муниципальная программа города Нефтеюганска "Развитие жилищной сферы города Нефтеюганска"</t>
  </si>
  <si>
    <t>Муниципальная программа города Нефтеюганска «Социально-экономическое развитие города Нефтеюганска»</t>
  </si>
  <si>
    <t>Муниципальная программа города Нефтеюганска «Развитие транспортной системы в городе Нефтеюганске»</t>
  </si>
  <si>
    <t>Муниципальная программа  "Управление муниципальными финансами города Нефтеюганска"</t>
  </si>
  <si>
    <t>Муниципальная программа города Нефтеюганска "Управление муниципальным имуществом города Нефтеюганска"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</si>
  <si>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</si>
  <si>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Муниципальная программа города Нефтеюганска "Поддержка социально ориентированных некоммерческих организаций, осуществляющих деятельность в городе Нефтеюганске"</t>
  </si>
  <si>
    <t>Подпрограмма "Общее образование. Дополнительное образование детей"</t>
  </si>
  <si>
    <t>Подпрограмма "Система оценки качества образования и информационная прозрачность системы образования"</t>
  </si>
  <si>
    <t>Подпрограмма "Отдых и оздоровление детей в каникулярное время"</t>
  </si>
  <si>
    <t>Подпрограмма "Формирование законопослушного поведения участников дорожного движения"</t>
  </si>
  <si>
    <t>Подпрограмма "Дополнительные гарантии и дополнительные меры социальной поддержки предоставляемые в сфере опеки и попечительства"</t>
  </si>
  <si>
    <t>Подпрограмма "Исполнение органом местного самоуправления отдельных государственных полномочий"</t>
  </si>
  <si>
    <t>Подпрограмма "Организационные, экономические механизмы развития культуры"</t>
  </si>
  <si>
    <t>Подпрограмма "Развитие материально-технической базы и спортивной инфраструктуры"</t>
  </si>
  <si>
    <t>Подпрограмма "Организация деятельности в сфере физической культуры и спорта"</t>
  </si>
  <si>
    <t>Подпрограмма "Стимулирование развития жилищного строительства"</t>
  </si>
  <si>
    <t>Подпрограмма "Переселение граждан из непригодного для проживания жилищного фонда"</t>
  </si>
  <si>
    <t xml:space="preserve">Подпрограмма "Обеспечение мерами государственной поддержки по улучшению жилищных условий отдельных категорий граждан" </t>
  </si>
  <si>
    <t xml:space="preserve">Муниципальная программа города Нефтеюганска «Развитие жилищно-коммунального комплекса и повышение энергетической эффективности в городе Нефтеюганске» 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</si>
  <si>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</si>
  <si>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Подпрограмма "Безопасность дорожного движения"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</si>
  <si>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</si>
  <si>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 xml:space="preserve">Муниципальная программа города Нефтеюганска "Защита населения и территории от чрезвычайных ситуаций, обеспечение первичных мер пожарной безопасности в городе Нефтеюганске"
</t>
  </si>
  <si>
    <t>Подпрограмма "Развитие системы массовой физической культуры, подготовки спортивного резерва и спорта высших достижений"</t>
  </si>
  <si>
    <t>Муниципальная программа "Развитие культуры и туризма в городе Нефтеюганске"</t>
  </si>
  <si>
    <t>Подпрограмма "Ресурсное обеспечение в сфере образования и молодёжной политики"</t>
  </si>
  <si>
    <t>4.  Исполнение по муниципальным программам за 1 квартал 2020 года</t>
  </si>
  <si>
    <t>Первоначальный план на 2020 год, руб.</t>
  </si>
  <si>
    <t>Бюджетная роспись                          на 2020 год, руб.</t>
  </si>
  <si>
    <t>Кассовый план за 1 квартал, руб.</t>
  </si>
  <si>
    <t>Подпрограмма "Модернизация и развитие учреждений культуры и организация обустройства мест массового отдыха населения"</t>
  </si>
  <si>
    <t xml:space="preserve">Муниципальная  программа «Профилактика правонарушений в сфере общественного  порядка, профилактика незаконного оборота и потребления наркотических средств и психотропных веществ в городе Нефтеюганске»
</t>
  </si>
  <si>
    <t>Подпрограмма "Профилактика незаконного оборота потребления наркотических средств и психотропных веществ"</t>
  </si>
  <si>
    <t>Подпрограмма "Управление муниципальным долгом города Нефтеюганска"</t>
  </si>
  <si>
    <t>Муниципальная программа "Профилактика терроризма в городе Нефтеюганске"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</si>
</sst>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(* #,##0.00_);_(* \-#,##0.00;_(* &quot;&quot;??_);_(@_)"/>
    <numFmt numFmtId="166" formatCode="#,##0.00_р_.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i/>
      <sz val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3" fillId="0" borderId="0"/>
    <xf numFmtId="0" fontId="2" fillId="0" borderId="0"/>
  </cellStyleXfs>
  <cellXfs count="33">
    <xf numFmtId="0" fontId="0" fillId="0" borderId="0" xfId="0"/>
    <xf numFmtId="0" fontId="0" fillId="2" borderId="0" xfId="0" applyFont="1" applyFill="1"/>
    <xf numFmtId="0" fontId="1" fillId="2" borderId="1" xfId="0" applyFont="1" applyFill="1" applyBorder="1" applyAlignment="1">
      <alignment vertical="center" wrapText="1"/>
    </xf>
    <xf numFmtId="39" fontId="1" fillId="2" borderId="1" xfId="0" applyNumberFormat="1" applyFont="1" applyFill="1" applyBorder="1" applyAlignment="1">
      <alignment vertical="center" wrapText="1"/>
    </xf>
    <xf numFmtId="166" fontId="5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/>
    <xf numFmtId="0" fontId="1" fillId="2" borderId="1" xfId="0" applyFont="1" applyFill="1" applyBorder="1" applyAlignment="1">
      <alignment vertical="top" wrapText="1"/>
    </xf>
    <xf numFmtId="2" fontId="5" fillId="2" borderId="1" xfId="0" applyNumberFormat="1" applyFont="1" applyFill="1" applyBorder="1" applyAlignment="1">
      <alignment horizontal="center" vertical="center" wrapText="1"/>
    </xf>
    <xf numFmtId="165" fontId="1" fillId="2" borderId="1" xfId="4" applyNumberFormat="1" applyFont="1" applyFill="1" applyBorder="1" applyAlignment="1">
      <alignment horizontal="center" vertical="center" wrapText="1"/>
    </xf>
    <xf numFmtId="164" fontId="1" fillId="2" borderId="1" xfId="3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1" fillId="2" borderId="1" xfId="4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vertical="center" wrapText="1"/>
    </xf>
    <xf numFmtId="2" fontId="0" fillId="2" borderId="0" xfId="0" applyNumberFormat="1" applyFont="1" applyFill="1"/>
    <xf numFmtId="4" fontId="0" fillId="2" borderId="0" xfId="0" applyNumberFormat="1" applyFont="1" applyFill="1"/>
    <xf numFmtId="0" fontId="7" fillId="2" borderId="1" xfId="0" applyFont="1" applyFill="1" applyBorder="1" applyAlignment="1">
      <alignment vertical="center" wrapText="1"/>
    </xf>
    <xf numFmtId="39" fontId="7" fillId="2" borderId="1" xfId="0" applyNumberFormat="1" applyFont="1" applyFill="1" applyBorder="1" applyAlignment="1">
      <alignment vertical="center" wrapText="1"/>
    </xf>
    <xf numFmtId="166" fontId="8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/>
    <xf numFmtId="0" fontId="10" fillId="2" borderId="0" xfId="0" applyFont="1" applyFill="1"/>
    <xf numFmtId="0" fontId="7" fillId="2" borderId="1" xfId="0" applyFont="1" applyFill="1" applyBorder="1" applyAlignment="1">
      <alignment vertical="top" wrapText="1"/>
    </xf>
    <xf numFmtId="0" fontId="12" fillId="2" borderId="1" xfId="0" applyFont="1" applyFill="1" applyBorder="1" applyAlignment="1">
      <alignment vertical="center" wrapText="1"/>
    </xf>
    <xf numFmtId="39" fontId="12" fillId="2" borderId="1" xfId="0" applyNumberFormat="1" applyFont="1" applyFill="1" applyBorder="1" applyAlignment="1">
      <alignment vertical="center" wrapText="1"/>
    </xf>
    <xf numFmtId="166" fontId="12" fillId="2" borderId="1" xfId="0" applyNumberFormat="1" applyFont="1" applyFill="1" applyBorder="1" applyAlignment="1">
      <alignment horizontal="center" vertical="center"/>
    </xf>
    <xf numFmtId="0" fontId="13" fillId="2" borderId="0" xfId="0" applyFont="1" applyFill="1"/>
    <xf numFmtId="39" fontId="11" fillId="2" borderId="1" xfId="0" applyNumberFormat="1" applyFont="1" applyFill="1" applyBorder="1" applyAlignment="1">
      <alignment vertical="center" wrapText="1"/>
    </xf>
    <xf numFmtId="4" fontId="1" fillId="2" borderId="1" xfId="3" applyNumberFormat="1" applyFont="1" applyFill="1" applyBorder="1" applyAlignment="1">
      <alignment horizontal="center" vertical="center" wrapText="1"/>
    </xf>
    <xf numFmtId="0" fontId="4" fillId="2" borderId="0" xfId="2" applyNumberFormat="1" applyFont="1" applyFill="1" applyAlignment="1" applyProtection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top" wrapText="1"/>
    </xf>
    <xf numFmtId="3" fontId="11" fillId="2" borderId="1" xfId="0" applyNumberFormat="1" applyFont="1" applyFill="1" applyBorder="1" applyAlignment="1">
      <alignment vertical="center" wrapText="1"/>
    </xf>
    <xf numFmtId="0" fontId="4" fillId="2" borderId="0" xfId="2" applyNumberFormat="1" applyFont="1" applyFill="1" applyAlignment="1" applyProtection="1">
      <alignment horizontal="center" vertical="center" wrapText="1"/>
    </xf>
  </cellXfs>
  <cellStyles count="5">
    <cellStyle name="Обычный" xfId="0" builtinId="0"/>
    <cellStyle name="Обычный 2" xfId="1"/>
    <cellStyle name="Обычный_Tmp8" xfId="2"/>
    <cellStyle name="Обычный_приложения 10" xfId="3"/>
    <cellStyle name="Обычный_расходы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3200400</xdr:colOff>
      <xdr:row>1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3200400" y="200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9"/>
  <sheetViews>
    <sheetView tabSelected="1" zoomScaleNormal="100" workbookViewId="0">
      <pane xSplit="1" ySplit="3" topLeftCell="B82" activePane="bottomRight" state="frozen"/>
      <selection pane="topRight" activeCell="C1" sqref="C1"/>
      <selection pane="bottomLeft" activeCell="A4" sqref="A4"/>
      <selection pane="bottomRight" activeCell="A34" sqref="A34:XFD34"/>
    </sheetView>
  </sheetViews>
  <sheetFormatPr defaultColWidth="9.140625" defaultRowHeight="15" x14ac:dyDescent="0.25"/>
  <cols>
    <col min="1" max="1" width="72.28515625" style="1" customWidth="1"/>
    <col min="2" max="2" width="18" style="1" customWidth="1"/>
    <col min="3" max="3" width="19.5703125" style="1" customWidth="1"/>
    <col min="4" max="4" width="17.5703125" style="1" customWidth="1"/>
    <col min="5" max="5" width="17.42578125" style="1" customWidth="1"/>
    <col min="6" max="6" width="16.42578125" style="1" customWidth="1"/>
    <col min="7" max="7" width="10.85546875" style="1" customWidth="1"/>
    <col min="8" max="16384" width="9.140625" style="1"/>
  </cols>
  <sheetData>
    <row r="1" spans="1:8" ht="15.75" x14ac:dyDescent="0.25">
      <c r="A1" s="32" t="s">
        <v>60</v>
      </c>
      <c r="B1" s="32"/>
      <c r="C1" s="32"/>
      <c r="D1" s="32"/>
      <c r="E1" s="32"/>
      <c r="F1" s="32"/>
      <c r="G1" s="32"/>
    </row>
    <row r="2" spans="1:8" ht="15.75" x14ac:dyDescent="0.25">
      <c r="A2" s="28"/>
      <c r="B2" s="28"/>
      <c r="C2" s="28"/>
      <c r="D2" s="28"/>
      <c r="E2" s="28"/>
      <c r="F2" s="28"/>
      <c r="G2" s="28"/>
      <c r="H2" s="28"/>
    </row>
    <row r="3" spans="1:8" ht="38.25" x14ac:dyDescent="0.25">
      <c r="A3" s="7"/>
      <c r="B3" s="8" t="s">
        <v>61</v>
      </c>
      <c r="C3" s="8" t="s">
        <v>62</v>
      </c>
      <c r="D3" s="8" t="s">
        <v>63</v>
      </c>
      <c r="E3" s="27" t="s">
        <v>0</v>
      </c>
      <c r="F3" s="9" t="s">
        <v>22</v>
      </c>
      <c r="G3" s="10" t="s">
        <v>1</v>
      </c>
      <c r="H3" s="10" t="s">
        <v>17</v>
      </c>
    </row>
    <row r="4" spans="1:8" x14ac:dyDescent="0.25">
      <c r="A4" s="11">
        <v>1</v>
      </c>
      <c r="B4" s="12">
        <v>2</v>
      </c>
      <c r="C4" s="12">
        <v>3</v>
      </c>
      <c r="D4" s="12">
        <v>4</v>
      </c>
      <c r="E4" s="12">
        <v>5</v>
      </c>
      <c r="F4" s="12">
        <v>6</v>
      </c>
      <c r="G4" s="12">
        <v>7</v>
      </c>
      <c r="H4" s="12">
        <v>8</v>
      </c>
    </row>
    <row r="5" spans="1:8" s="5" customFormat="1" ht="28.5" customHeight="1" x14ac:dyDescent="0.25">
      <c r="A5" s="29" t="s">
        <v>29</v>
      </c>
      <c r="B5" s="26">
        <f>B6+B10+B12+B14+B16+B19</f>
        <v>4493365982</v>
      </c>
      <c r="C5" s="26">
        <f>C6+C10+C12+C14+C16+C19</f>
        <v>4628396749</v>
      </c>
      <c r="D5" s="26">
        <f>D6+D10+D12+D14+D16+D19</f>
        <v>914545967</v>
      </c>
      <c r="E5" s="26">
        <f>E6+E10+E12+E14+E16+E19</f>
        <v>759460082.44000006</v>
      </c>
      <c r="F5" s="26">
        <f>E5-D5</f>
        <v>-155085884.55999994</v>
      </c>
      <c r="G5" s="24">
        <f>(E5/D5)*100</f>
        <v>83.042308407008704</v>
      </c>
      <c r="H5" s="24">
        <f>(E5/C5)*100</f>
        <v>16.408707455861194</v>
      </c>
    </row>
    <row r="6" spans="1:8" s="19" customFormat="1" x14ac:dyDescent="0.25">
      <c r="A6" s="16" t="s">
        <v>40</v>
      </c>
      <c r="B6" s="17">
        <f t="shared" ref="B6:D6" si="0">SUM(B7:B9)</f>
        <v>4239705760</v>
      </c>
      <c r="C6" s="17">
        <f t="shared" ref="C6" si="1">SUM(C7:C9)</f>
        <v>4372040730</v>
      </c>
      <c r="D6" s="17">
        <f t="shared" si="0"/>
        <v>858852073</v>
      </c>
      <c r="E6" s="17">
        <f>SUM(E7:E9)</f>
        <v>719625295.19000006</v>
      </c>
      <c r="F6" s="17">
        <f>E6-D6</f>
        <v>-139226777.80999994</v>
      </c>
      <c r="G6" s="18">
        <f>(E6/D6)*100</f>
        <v>83.78920163472668</v>
      </c>
      <c r="H6" s="18">
        <f>(E6/C6)*100</f>
        <v>16.459711599942025</v>
      </c>
    </row>
    <row r="7" spans="1:8" ht="17.25" customHeight="1" x14ac:dyDescent="0.25">
      <c r="A7" s="2" t="s">
        <v>23</v>
      </c>
      <c r="B7" s="3">
        <v>4156698880</v>
      </c>
      <c r="C7" s="3">
        <v>4227323015</v>
      </c>
      <c r="D7" s="3">
        <v>836046935</v>
      </c>
      <c r="E7" s="3">
        <v>711860416.12</v>
      </c>
      <c r="F7" s="3">
        <f>E7-D7</f>
        <v>-124186518.88</v>
      </c>
      <c r="G7" s="4">
        <f>(E7/D7)*100</f>
        <v>85.145987183123879</v>
      </c>
      <c r="H7" s="4">
        <f>(E7/C7)*100</f>
        <v>16.839508445275502</v>
      </c>
    </row>
    <row r="8" spans="1:8" ht="25.5" x14ac:dyDescent="0.25">
      <c r="A8" s="2" t="s">
        <v>25</v>
      </c>
      <c r="B8" s="3">
        <v>83006880</v>
      </c>
      <c r="C8" s="3">
        <v>141092572</v>
      </c>
      <c r="D8" s="3">
        <v>19179995</v>
      </c>
      <c r="E8" s="3">
        <f>3678933+4085946.07</f>
        <v>7764879.0700000003</v>
      </c>
      <c r="F8" s="3">
        <f t="shared" ref="F8:F70" si="2">E8-D8</f>
        <v>-11415115.93</v>
      </c>
      <c r="G8" s="4">
        <f t="shared" ref="G8:G70" si="3">(E8/D8)*100</f>
        <v>40.484260136668446</v>
      </c>
      <c r="H8" s="4">
        <f t="shared" ref="H8:H71" si="4">(E8/C8)*100</f>
        <v>5.503393240290495</v>
      </c>
    </row>
    <row r="9" spans="1:8" ht="15.75" customHeight="1" x14ac:dyDescent="0.25">
      <c r="A9" s="2" t="s">
        <v>3</v>
      </c>
      <c r="B9" s="3">
        <v>0</v>
      </c>
      <c r="C9" s="3">
        <v>3625143</v>
      </c>
      <c r="D9" s="3">
        <v>3625143</v>
      </c>
      <c r="E9" s="3">
        <v>0</v>
      </c>
      <c r="F9" s="3">
        <f t="shared" si="2"/>
        <v>-3625143</v>
      </c>
      <c r="G9" s="4">
        <f t="shared" si="3"/>
        <v>0</v>
      </c>
      <c r="H9" s="4">
        <f t="shared" si="4"/>
        <v>0</v>
      </c>
    </row>
    <row r="10" spans="1:8" s="20" customFormat="1" ht="27" x14ac:dyDescent="0.25">
      <c r="A10" s="16" t="s">
        <v>41</v>
      </c>
      <c r="B10" s="17">
        <f t="shared" ref="B10:D10" si="5">B11</f>
        <v>3192800</v>
      </c>
      <c r="C10" s="17">
        <f t="shared" si="5"/>
        <v>3886000</v>
      </c>
      <c r="D10" s="17">
        <f t="shared" si="5"/>
        <v>0</v>
      </c>
      <c r="E10" s="17">
        <f>E11</f>
        <v>0</v>
      </c>
      <c r="F10" s="17">
        <f t="shared" si="2"/>
        <v>0</v>
      </c>
      <c r="G10" s="18">
        <v>0</v>
      </c>
      <c r="H10" s="18">
        <f t="shared" si="4"/>
        <v>0</v>
      </c>
    </row>
    <row r="11" spans="1:8" ht="16.5" customHeight="1" x14ac:dyDescent="0.25">
      <c r="A11" s="2" t="s">
        <v>23</v>
      </c>
      <c r="B11" s="3">
        <v>3192800</v>
      </c>
      <c r="C11" s="3">
        <v>3886000</v>
      </c>
      <c r="D11" s="3">
        <v>0</v>
      </c>
      <c r="E11" s="3">
        <v>0</v>
      </c>
      <c r="F11" s="3">
        <f t="shared" si="2"/>
        <v>0</v>
      </c>
      <c r="G11" s="4">
        <v>0</v>
      </c>
      <c r="H11" s="4">
        <f t="shared" si="4"/>
        <v>0</v>
      </c>
    </row>
    <row r="12" spans="1:8" s="20" customFormat="1" x14ac:dyDescent="0.25">
      <c r="A12" s="16" t="s">
        <v>42</v>
      </c>
      <c r="B12" s="17">
        <f t="shared" ref="B12:D12" si="6">B13</f>
        <v>57995422</v>
      </c>
      <c r="C12" s="17">
        <f t="shared" si="6"/>
        <v>60293458</v>
      </c>
      <c r="D12" s="17">
        <f t="shared" si="6"/>
        <v>7741600</v>
      </c>
      <c r="E12" s="17">
        <f>E13</f>
        <v>301666.51</v>
      </c>
      <c r="F12" s="17">
        <f t="shared" si="2"/>
        <v>-7439933.4900000002</v>
      </c>
      <c r="G12" s="18">
        <f t="shared" si="3"/>
        <v>3.8966946109331406</v>
      </c>
      <c r="H12" s="18">
        <f t="shared" si="4"/>
        <v>0.50033041727346284</v>
      </c>
    </row>
    <row r="13" spans="1:8" ht="16.5" customHeight="1" x14ac:dyDescent="0.25">
      <c r="A13" s="2" t="s">
        <v>23</v>
      </c>
      <c r="B13" s="3">
        <v>57995422</v>
      </c>
      <c r="C13" s="3">
        <v>60293458</v>
      </c>
      <c r="D13" s="3">
        <v>7741600</v>
      </c>
      <c r="E13" s="3">
        <v>301666.51</v>
      </c>
      <c r="F13" s="3">
        <f t="shared" si="2"/>
        <v>-7439933.4900000002</v>
      </c>
      <c r="G13" s="4">
        <f t="shared" si="3"/>
        <v>3.8966946109331406</v>
      </c>
      <c r="H13" s="4">
        <f t="shared" si="4"/>
        <v>0.50033041727346284</v>
      </c>
    </row>
    <row r="14" spans="1:8" s="20" customFormat="1" x14ac:dyDescent="0.25">
      <c r="A14" s="16" t="s">
        <v>24</v>
      </c>
      <c r="B14" s="17">
        <f t="shared" ref="B14:D14" si="7">B15</f>
        <v>66517800</v>
      </c>
      <c r="C14" s="17">
        <f t="shared" si="7"/>
        <v>65658255</v>
      </c>
      <c r="D14" s="17">
        <f t="shared" si="7"/>
        <v>13585989</v>
      </c>
      <c r="E14" s="17">
        <f>E15</f>
        <v>10248190.439999999</v>
      </c>
      <c r="F14" s="17">
        <f t="shared" si="2"/>
        <v>-3337798.5600000005</v>
      </c>
      <c r="G14" s="18">
        <f t="shared" si="3"/>
        <v>75.432053124730189</v>
      </c>
      <c r="H14" s="18">
        <f t="shared" si="4"/>
        <v>15.608380758824614</v>
      </c>
    </row>
    <row r="15" spans="1:8" ht="19.5" customHeight="1" x14ac:dyDescent="0.25">
      <c r="A15" s="2" t="s">
        <v>23</v>
      </c>
      <c r="B15" s="3">
        <v>66517800</v>
      </c>
      <c r="C15" s="3">
        <v>65658255</v>
      </c>
      <c r="D15" s="3">
        <v>13585989</v>
      </c>
      <c r="E15" s="3">
        <v>10248190.439999999</v>
      </c>
      <c r="F15" s="3">
        <f t="shared" si="2"/>
        <v>-3337798.5600000005</v>
      </c>
      <c r="G15" s="4">
        <f t="shared" si="3"/>
        <v>75.432053124730189</v>
      </c>
      <c r="H15" s="4">
        <f t="shared" si="4"/>
        <v>15.608380758824614</v>
      </c>
    </row>
    <row r="16" spans="1:8" s="20" customFormat="1" ht="27" x14ac:dyDescent="0.25">
      <c r="A16" s="16" t="s">
        <v>59</v>
      </c>
      <c r="B16" s="17">
        <f t="shared" ref="B16:D16" si="8">SUM(B17)</f>
        <v>125924200</v>
      </c>
      <c r="C16" s="17">
        <f>SUM(C17:C18)</f>
        <v>126488306</v>
      </c>
      <c r="D16" s="17">
        <f t="shared" si="8"/>
        <v>34366305</v>
      </c>
      <c r="E16" s="17">
        <f>SUM(E17)</f>
        <v>29284930.300000001</v>
      </c>
      <c r="F16" s="17">
        <f t="shared" si="2"/>
        <v>-5081374.6999999993</v>
      </c>
      <c r="G16" s="18">
        <f t="shared" si="3"/>
        <v>85.21407902304307</v>
      </c>
      <c r="H16" s="18">
        <f t="shared" si="4"/>
        <v>23.152282788892752</v>
      </c>
    </row>
    <row r="17" spans="1:8" ht="18.75" customHeight="1" x14ac:dyDescent="0.25">
      <c r="A17" s="2" t="s">
        <v>23</v>
      </c>
      <c r="B17" s="3">
        <v>125924200</v>
      </c>
      <c r="C17" s="3">
        <v>125978670</v>
      </c>
      <c r="D17" s="3">
        <v>34366305</v>
      </c>
      <c r="E17" s="3">
        <v>29284930.300000001</v>
      </c>
      <c r="F17" s="3">
        <f t="shared" si="2"/>
        <v>-5081374.6999999993</v>
      </c>
      <c r="G17" s="4">
        <f t="shared" si="3"/>
        <v>85.21407902304307</v>
      </c>
      <c r="H17" s="4">
        <f t="shared" si="4"/>
        <v>23.24594338073263</v>
      </c>
    </row>
    <row r="18" spans="1:8" ht="26.25" customHeight="1" x14ac:dyDescent="0.25">
      <c r="A18" s="2" t="s">
        <v>25</v>
      </c>
      <c r="B18" s="3"/>
      <c r="C18" s="3">
        <v>509636</v>
      </c>
      <c r="D18" s="3">
        <v>0</v>
      </c>
      <c r="E18" s="3">
        <v>0</v>
      </c>
      <c r="F18" s="3">
        <f t="shared" ref="F18" si="9">E18-D18</f>
        <v>0</v>
      </c>
      <c r="G18" s="4">
        <v>0</v>
      </c>
      <c r="H18" s="4">
        <f t="shared" si="4"/>
        <v>0</v>
      </c>
    </row>
    <row r="19" spans="1:8" s="20" customFormat="1" ht="24.75" customHeight="1" x14ac:dyDescent="0.25">
      <c r="A19" s="16" t="s">
        <v>43</v>
      </c>
      <c r="B19" s="17">
        <f>B20</f>
        <v>30000</v>
      </c>
      <c r="C19" s="17">
        <f>C20</f>
        <v>30000</v>
      </c>
      <c r="D19" s="17">
        <f t="shared" ref="D19:E19" si="10">D20</f>
        <v>0</v>
      </c>
      <c r="E19" s="17">
        <f t="shared" si="10"/>
        <v>0</v>
      </c>
      <c r="F19" s="17">
        <f t="shared" si="2"/>
        <v>0</v>
      </c>
      <c r="G19" s="18">
        <v>0</v>
      </c>
      <c r="H19" s="18">
        <f t="shared" si="4"/>
        <v>0</v>
      </c>
    </row>
    <row r="20" spans="1:8" ht="18.75" customHeight="1" x14ac:dyDescent="0.25">
      <c r="A20" s="2" t="s">
        <v>23</v>
      </c>
      <c r="B20" s="3">
        <v>30000</v>
      </c>
      <c r="C20" s="3">
        <v>30000</v>
      </c>
      <c r="D20" s="3">
        <v>0</v>
      </c>
      <c r="E20" s="3">
        <v>0</v>
      </c>
      <c r="F20" s="3">
        <f t="shared" si="2"/>
        <v>0</v>
      </c>
      <c r="G20" s="4">
        <v>0</v>
      </c>
      <c r="H20" s="4">
        <f t="shared" si="4"/>
        <v>0</v>
      </c>
    </row>
    <row r="21" spans="1:8" s="5" customFormat="1" ht="25.5" x14ac:dyDescent="0.25">
      <c r="A21" s="29" t="s">
        <v>30</v>
      </c>
      <c r="B21" s="26">
        <f>B26+B22</f>
        <v>101323300</v>
      </c>
      <c r="C21" s="26">
        <f>C26+C22</f>
        <v>192268400</v>
      </c>
      <c r="D21" s="26">
        <f>D26+D22</f>
        <v>13352525</v>
      </c>
      <c r="E21" s="26">
        <f>E26+E22</f>
        <v>10517518.9</v>
      </c>
      <c r="F21" s="26">
        <f t="shared" si="2"/>
        <v>-2835006.0999999996</v>
      </c>
      <c r="G21" s="24">
        <f t="shared" si="3"/>
        <v>78.768015038354164</v>
      </c>
      <c r="H21" s="24">
        <f t="shared" si="4"/>
        <v>5.4702275048837983</v>
      </c>
    </row>
    <row r="22" spans="1:8" s="20" customFormat="1" ht="27" x14ac:dyDescent="0.25">
      <c r="A22" s="16" t="s">
        <v>44</v>
      </c>
      <c r="B22" s="17">
        <f>B24+B25+B23</f>
        <v>63264200</v>
      </c>
      <c r="C22" s="17">
        <f>C24+C25+C23</f>
        <v>154209300</v>
      </c>
      <c r="D22" s="17">
        <f>SUM(D23:D25)</f>
        <v>5635000</v>
      </c>
      <c r="E22" s="17">
        <f>SUM(E23:E25)</f>
        <v>3532558.85</v>
      </c>
      <c r="F22" s="17">
        <f t="shared" si="2"/>
        <v>-2102441.15</v>
      </c>
      <c r="G22" s="18">
        <f t="shared" si="3"/>
        <v>62.689598047914821</v>
      </c>
      <c r="H22" s="18">
        <f t="shared" si="4"/>
        <v>2.2907560374114921</v>
      </c>
    </row>
    <row r="23" spans="1:8" x14ac:dyDescent="0.25">
      <c r="A23" s="2" t="s">
        <v>18</v>
      </c>
      <c r="B23" s="3">
        <v>22752800</v>
      </c>
      <c r="C23" s="3">
        <v>22752800</v>
      </c>
      <c r="D23" s="3">
        <v>5635000</v>
      </c>
      <c r="E23" s="3">
        <v>3532558.85</v>
      </c>
      <c r="F23" s="3">
        <f t="shared" si="2"/>
        <v>-2102441.15</v>
      </c>
      <c r="G23" s="4">
        <f t="shared" si="3"/>
        <v>62.689598047914821</v>
      </c>
      <c r="H23" s="4">
        <f t="shared" si="4"/>
        <v>15.52582033859569</v>
      </c>
    </row>
    <row r="24" spans="1:8" x14ac:dyDescent="0.25">
      <c r="A24" s="2" t="s">
        <v>27</v>
      </c>
      <c r="B24" s="3">
        <v>39821800</v>
      </c>
      <c r="C24" s="3">
        <v>130766900</v>
      </c>
      <c r="D24" s="3">
        <v>0</v>
      </c>
      <c r="E24" s="3">
        <v>0</v>
      </c>
      <c r="F24" s="3">
        <f t="shared" si="2"/>
        <v>0</v>
      </c>
      <c r="G24" s="4">
        <v>0</v>
      </c>
      <c r="H24" s="4">
        <f t="shared" si="4"/>
        <v>0</v>
      </c>
    </row>
    <row r="25" spans="1:8" ht="15.75" customHeight="1" x14ac:dyDescent="0.25">
      <c r="A25" s="2" t="s">
        <v>3</v>
      </c>
      <c r="B25" s="3">
        <v>689600</v>
      </c>
      <c r="C25" s="3">
        <v>689600</v>
      </c>
      <c r="D25" s="3">
        <v>0</v>
      </c>
      <c r="E25" s="3">
        <v>0</v>
      </c>
      <c r="F25" s="3">
        <f t="shared" si="2"/>
        <v>0</v>
      </c>
      <c r="G25" s="4">
        <v>0</v>
      </c>
      <c r="H25" s="4">
        <f t="shared" si="4"/>
        <v>0</v>
      </c>
    </row>
    <row r="26" spans="1:8" s="20" customFormat="1" ht="27" x14ac:dyDescent="0.25">
      <c r="A26" s="16" t="s">
        <v>45</v>
      </c>
      <c r="B26" s="17">
        <f>B27</f>
        <v>38059100</v>
      </c>
      <c r="C26" s="17">
        <f>C27</f>
        <v>38059100</v>
      </c>
      <c r="D26" s="17">
        <f>SUM(D27:D27)</f>
        <v>7717525</v>
      </c>
      <c r="E26" s="17">
        <f>SUM(E27:E27)</f>
        <v>6984960.0499999998</v>
      </c>
      <c r="F26" s="17">
        <f t="shared" si="2"/>
        <v>-732564.95000000019</v>
      </c>
      <c r="G26" s="18">
        <f t="shared" si="3"/>
        <v>90.507773541387948</v>
      </c>
      <c r="H26" s="18">
        <f t="shared" si="4"/>
        <v>18.352930179641664</v>
      </c>
    </row>
    <row r="27" spans="1:8" x14ac:dyDescent="0.25">
      <c r="A27" s="2" t="s">
        <v>18</v>
      </c>
      <c r="B27" s="3">
        <v>38059100</v>
      </c>
      <c r="C27" s="3">
        <v>38059100</v>
      </c>
      <c r="D27" s="3">
        <v>7717525</v>
      </c>
      <c r="E27" s="3">
        <v>6984960.0499999998</v>
      </c>
      <c r="F27" s="3">
        <f t="shared" si="2"/>
        <v>-732564.95000000019</v>
      </c>
      <c r="G27" s="4">
        <f t="shared" si="3"/>
        <v>90.507773541387948</v>
      </c>
      <c r="H27" s="4">
        <f t="shared" si="4"/>
        <v>18.352930179641664</v>
      </c>
    </row>
    <row r="28" spans="1:8" s="5" customFormat="1" ht="25.5" customHeight="1" x14ac:dyDescent="0.25">
      <c r="A28" s="30" t="s">
        <v>31</v>
      </c>
      <c r="B28" s="26">
        <f>SUM(B29:B31)</f>
        <v>3382446</v>
      </c>
      <c r="C28" s="26">
        <f>SUM(C29:C32)</f>
        <v>4812734</v>
      </c>
      <c r="D28" s="26">
        <f>SUM(D29:D32)</f>
        <v>1454112</v>
      </c>
      <c r="E28" s="26">
        <f>SUM(E29:E32)</f>
        <v>558999.92000000004</v>
      </c>
      <c r="F28" s="26">
        <f t="shared" si="2"/>
        <v>-895112.08</v>
      </c>
      <c r="G28" s="24">
        <f t="shared" si="3"/>
        <v>38.442700424726574</v>
      </c>
      <c r="H28" s="24">
        <f t="shared" si="4"/>
        <v>11.615017991852449</v>
      </c>
    </row>
    <row r="29" spans="1:8" ht="15.75" customHeight="1" x14ac:dyDescent="0.25">
      <c r="A29" s="6" t="s">
        <v>23</v>
      </c>
      <c r="B29" s="3">
        <v>1699600</v>
      </c>
      <c r="C29" s="3">
        <v>1699600</v>
      </c>
      <c r="D29" s="3">
        <v>0</v>
      </c>
      <c r="E29" s="3">
        <v>0</v>
      </c>
      <c r="F29" s="3">
        <f t="shared" si="2"/>
        <v>0</v>
      </c>
      <c r="G29" s="4">
        <v>0</v>
      </c>
      <c r="H29" s="4">
        <f t="shared" si="4"/>
        <v>0</v>
      </c>
    </row>
    <row r="30" spans="1:8" ht="15.75" customHeight="1" x14ac:dyDescent="0.25">
      <c r="A30" s="6" t="s">
        <v>26</v>
      </c>
      <c r="B30" s="3">
        <v>1587550</v>
      </c>
      <c r="C30" s="3">
        <v>1587550</v>
      </c>
      <c r="D30" s="3">
        <v>0</v>
      </c>
      <c r="E30" s="3">
        <v>0</v>
      </c>
      <c r="F30" s="3">
        <f t="shared" si="2"/>
        <v>0</v>
      </c>
      <c r="G30" s="4">
        <v>0</v>
      </c>
      <c r="H30" s="4">
        <f t="shared" si="4"/>
        <v>0</v>
      </c>
    </row>
    <row r="31" spans="1:8" x14ac:dyDescent="0.25">
      <c r="A31" s="2" t="s">
        <v>4</v>
      </c>
      <c r="B31" s="3">
        <v>95296</v>
      </c>
      <c r="C31" s="3">
        <v>95296</v>
      </c>
      <c r="D31" s="3">
        <v>23824</v>
      </c>
      <c r="E31" s="3">
        <v>0</v>
      </c>
      <c r="F31" s="3">
        <f t="shared" si="2"/>
        <v>-23824</v>
      </c>
      <c r="G31" s="4">
        <f t="shared" si="3"/>
        <v>0</v>
      </c>
      <c r="H31" s="4">
        <f t="shared" si="4"/>
        <v>0</v>
      </c>
    </row>
    <row r="32" spans="1:8" ht="16.5" customHeight="1" x14ac:dyDescent="0.25">
      <c r="A32" s="2" t="s">
        <v>3</v>
      </c>
      <c r="B32" s="3">
        <v>0</v>
      </c>
      <c r="C32" s="3">
        <v>1430288</v>
      </c>
      <c r="D32" s="3">
        <v>1430288</v>
      </c>
      <c r="E32" s="3">
        <v>558999.92000000004</v>
      </c>
      <c r="F32" s="3">
        <f t="shared" si="2"/>
        <v>-871288.08</v>
      </c>
      <c r="G32" s="4">
        <f t="shared" si="3"/>
        <v>39.083032228474266</v>
      </c>
      <c r="H32" s="4">
        <f t="shared" si="4"/>
        <v>39.083032228474266</v>
      </c>
    </row>
    <row r="33" spans="1:8" s="5" customFormat="1" ht="17.25" customHeight="1" x14ac:dyDescent="0.25">
      <c r="A33" s="29" t="s">
        <v>58</v>
      </c>
      <c r="B33" s="26">
        <f>B34+B38</f>
        <v>636157994</v>
      </c>
      <c r="C33" s="26">
        <f>C34+C38</f>
        <v>669490698</v>
      </c>
      <c r="D33" s="26">
        <f>D34+D38</f>
        <v>131274955</v>
      </c>
      <c r="E33" s="26">
        <f>E34+E38</f>
        <v>107094188.16</v>
      </c>
      <c r="F33" s="26">
        <f t="shared" si="2"/>
        <v>-24180766.840000004</v>
      </c>
      <c r="G33" s="24">
        <f t="shared" si="3"/>
        <v>81.580060842527047</v>
      </c>
      <c r="H33" s="24">
        <f t="shared" si="4"/>
        <v>15.996366862142718</v>
      </c>
    </row>
    <row r="34" spans="1:8" s="20" customFormat="1" ht="27" x14ac:dyDescent="0.25">
      <c r="A34" s="16" t="s">
        <v>64</v>
      </c>
      <c r="B34" s="17">
        <f>SUM(B35:B37)</f>
        <v>608232645</v>
      </c>
      <c r="C34" s="17">
        <f>SUM(C35:C37)</f>
        <v>641565349</v>
      </c>
      <c r="D34" s="17">
        <f t="shared" ref="D34:E34" si="11">SUM(D35:D37)</f>
        <v>125075299</v>
      </c>
      <c r="E34" s="17">
        <f t="shared" si="11"/>
        <v>101244710.09999999</v>
      </c>
      <c r="F34" s="17">
        <f t="shared" si="2"/>
        <v>-23830588.900000006</v>
      </c>
      <c r="G34" s="18">
        <f t="shared" si="3"/>
        <v>80.947006251010436</v>
      </c>
      <c r="H34" s="18">
        <f t="shared" si="4"/>
        <v>15.780888144568417</v>
      </c>
    </row>
    <row r="35" spans="1:8" x14ac:dyDescent="0.25">
      <c r="A35" s="2" t="s">
        <v>18</v>
      </c>
      <c r="B35" s="3">
        <v>1046000</v>
      </c>
      <c r="C35" s="3">
        <v>1046000</v>
      </c>
      <c r="D35" s="3">
        <v>96000</v>
      </c>
      <c r="E35" s="3">
        <v>96000</v>
      </c>
      <c r="F35" s="3">
        <f t="shared" ref="F35:F36" si="12">E35-D35</f>
        <v>0</v>
      </c>
      <c r="G35" s="4">
        <f t="shared" si="3"/>
        <v>100</v>
      </c>
      <c r="H35" s="4">
        <f t="shared" si="4"/>
        <v>9.1778202676864247</v>
      </c>
    </row>
    <row r="36" spans="1:8" x14ac:dyDescent="0.25">
      <c r="A36" s="13" t="s">
        <v>26</v>
      </c>
      <c r="B36" s="3">
        <v>607186645</v>
      </c>
      <c r="C36" s="3">
        <v>635034488</v>
      </c>
      <c r="D36" s="3">
        <f>75988813+27200+300000+4800+47194837+1463649</f>
        <v>124979299</v>
      </c>
      <c r="E36" s="3">
        <f>65292826.11+34649409.99+1206474</f>
        <v>101148710.09999999</v>
      </c>
      <c r="F36" s="3">
        <f t="shared" si="12"/>
        <v>-23830588.900000006</v>
      </c>
      <c r="G36" s="4">
        <f t="shared" si="3"/>
        <v>80.932371128117779</v>
      </c>
      <c r="H36" s="4">
        <f t="shared" si="4"/>
        <v>15.928065642318309</v>
      </c>
    </row>
    <row r="37" spans="1:8" ht="25.5" x14ac:dyDescent="0.25">
      <c r="A37" s="2" t="s">
        <v>25</v>
      </c>
      <c r="B37" s="3">
        <v>0</v>
      </c>
      <c r="C37" s="3">
        <v>5484861</v>
      </c>
      <c r="D37" s="3">
        <v>0</v>
      </c>
      <c r="E37" s="3">
        <v>0</v>
      </c>
      <c r="F37" s="3">
        <f t="shared" si="2"/>
        <v>0</v>
      </c>
      <c r="G37" s="4">
        <v>0</v>
      </c>
      <c r="H37" s="4">
        <f t="shared" si="4"/>
        <v>0</v>
      </c>
    </row>
    <row r="38" spans="1:8" s="20" customFormat="1" ht="21.75" customHeight="1" x14ac:dyDescent="0.25">
      <c r="A38" s="16" t="s">
        <v>46</v>
      </c>
      <c r="B38" s="17">
        <f t="shared" ref="B38:D38" si="13">B39</f>
        <v>27925349</v>
      </c>
      <c r="C38" s="17">
        <f t="shared" si="13"/>
        <v>27925349</v>
      </c>
      <c r="D38" s="17">
        <f t="shared" si="13"/>
        <v>6199656</v>
      </c>
      <c r="E38" s="17">
        <f>E39</f>
        <v>5849478.0599999996</v>
      </c>
      <c r="F38" s="17">
        <f t="shared" si="2"/>
        <v>-350177.94000000041</v>
      </c>
      <c r="G38" s="18">
        <f t="shared" si="3"/>
        <v>94.351655317649872</v>
      </c>
      <c r="H38" s="18">
        <f t="shared" si="4"/>
        <v>20.946839590079964</v>
      </c>
    </row>
    <row r="39" spans="1:8" x14ac:dyDescent="0.25">
      <c r="A39" s="13" t="s">
        <v>26</v>
      </c>
      <c r="B39" s="3">
        <v>27925349</v>
      </c>
      <c r="C39" s="3">
        <v>27925349</v>
      </c>
      <c r="D39" s="3">
        <v>6199656</v>
      </c>
      <c r="E39" s="3">
        <v>5849478.0599999996</v>
      </c>
      <c r="F39" s="3">
        <f t="shared" si="2"/>
        <v>-350177.94000000041</v>
      </c>
      <c r="G39" s="4">
        <f t="shared" si="3"/>
        <v>94.351655317649872</v>
      </c>
      <c r="H39" s="4">
        <f t="shared" si="4"/>
        <v>20.946839590079964</v>
      </c>
    </row>
    <row r="40" spans="1:8" s="5" customFormat="1" ht="27.75" customHeight="1" x14ac:dyDescent="0.25">
      <c r="A40" s="29" t="s">
        <v>32</v>
      </c>
      <c r="B40" s="26">
        <f>B41+B47+B44</f>
        <v>1040570965</v>
      </c>
      <c r="C40" s="26">
        <f>C41+C44+C47</f>
        <v>1505192665</v>
      </c>
      <c r="D40" s="26">
        <f t="shared" ref="D40:E40" si="14">D41+D47+D44</f>
        <v>196467620</v>
      </c>
      <c r="E40" s="26">
        <f t="shared" si="14"/>
        <v>128345722.37000002</v>
      </c>
      <c r="F40" s="26">
        <f t="shared" si="2"/>
        <v>-68121897.62999998</v>
      </c>
      <c r="G40" s="24">
        <f t="shared" si="3"/>
        <v>65.326654015557381</v>
      </c>
      <c r="H40" s="24">
        <f t="shared" si="4"/>
        <v>8.5268633945940753</v>
      </c>
    </row>
    <row r="41" spans="1:8" s="20" customFormat="1" ht="27" x14ac:dyDescent="0.25">
      <c r="A41" s="16" t="s">
        <v>57</v>
      </c>
      <c r="B41" s="17">
        <f>SUM(B42:B43)</f>
        <v>578610860</v>
      </c>
      <c r="C41" s="17">
        <f>SUM(C42:C43)</f>
        <v>578557843</v>
      </c>
      <c r="D41" s="17">
        <f t="shared" ref="D41:E41" si="15">SUM(D42:D43)</f>
        <v>140031555</v>
      </c>
      <c r="E41" s="17">
        <f t="shared" si="15"/>
        <v>116784239.27000001</v>
      </c>
      <c r="F41" s="17">
        <f t="shared" si="2"/>
        <v>-23247315.729999989</v>
      </c>
      <c r="G41" s="18">
        <f t="shared" si="3"/>
        <v>83.398516334407631</v>
      </c>
      <c r="H41" s="18">
        <f t="shared" si="4"/>
        <v>20.185404222408927</v>
      </c>
    </row>
    <row r="42" spans="1:8" ht="15.75" customHeight="1" x14ac:dyDescent="0.25">
      <c r="A42" s="2" t="s">
        <v>23</v>
      </c>
      <c r="B42" s="3">
        <v>299170</v>
      </c>
      <c r="C42" s="3">
        <v>299170</v>
      </c>
      <c r="D42" s="3">
        <v>63000</v>
      </c>
      <c r="E42" s="3">
        <v>15000</v>
      </c>
      <c r="F42" s="3">
        <f t="shared" si="2"/>
        <v>-48000</v>
      </c>
      <c r="G42" s="4">
        <f t="shared" si="3"/>
        <v>23.809523809523807</v>
      </c>
      <c r="H42" s="4">
        <f t="shared" si="4"/>
        <v>5.0138717117358027</v>
      </c>
    </row>
    <row r="43" spans="1:8" x14ac:dyDescent="0.25">
      <c r="A43" s="2" t="s">
        <v>4</v>
      </c>
      <c r="B43" s="3">
        <v>578311690</v>
      </c>
      <c r="C43" s="3">
        <v>578258673</v>
      </c>
      <c r="D43" s="3">
        <f>2103459+137865096</f>
        <v>139968555</v>
      </c>
      <c r="E43" s="3">
        <f>601756.34+116167482.93</f>
        <v>116769239.27000001</v>
      </c>
      <c r="F43" s="3">
        <f t="shared" si="2"/>
        <v>-23199315.729999989</v>
      </c>
      <c r="G43" s="4">
        <f t="shared" si="3"/>
        <v>83.42533740524793</v>
      </c>
      <c r="H43" s="4">
        <f t="shared" si="4"/>
        <v>20.19325342138016</v>
      </c>
    </row>
    <row r="44" spans="1:8" s="20" customFormat="1" ht="27" x14ac:dyDescent="0.25">
      <c r="A44" s="16" t="s">
        <v>47</v>
      </c>
      <c r="B44" s="17">
        <f>SUM(B45:B46)</f>
        <v>440842105</v>
      </c>
      <c r="C44" s="17">
        <f>SUM(C45:C46)</f>
        <v>905405453</v>
      </c>
      <c r="D44" s="17">
        <f t="shared" ref="D44:E44" si="16">SUM(D45:D46)</f>
        <v>50762534</v>
      </c>
      <c r="E44" s="17">
        <f t="shared" si="16"/>
        <v>6452155.6699999999</v>
      </c>
      <c r="F44" s="17">
        <f t="shared" si="2"/>
        <v>-44310378.329999998</v>
      </c>
      <c r="G44" s="18">
        <f t="shared" si="3"/>
        <v>12.710468058982242</v>
      </c>
      <c r="H44" s="18">
        <f t="shared" si="4"/>
        <v>0.71262611116613195</v>
      </c>
    </row>
    <row r="45" spans="1:8" s="5" customFormat="1" x14ac:dyDescent="0.25">
      <c r="A45" s="2" t="s">
        <v>4</v>
      </c>
      <c r="B45" s="3">
        <v>0</v>
      </c>
      <c r="C45" s="3">
        <v>3452534</v>
      </c>
      <c r="D45" s="3">
        <v>762534</v>
      </c>
      <c r="E45" s="3">
        <v>367753.77</v>
      </c>
      <c r="F45" s="3">
        <f t="shared" si="2"/>
        <v>-394780.23</v>
      </c>
      <c r="G45" s="4">
        <f t="shared" si="3"/>
        <v>48.227852135117914</v>
      </c>
      <c r="H45" s="4">
        <f t="shared" si="4"/>
        <v>10.651705964372834</v>
      </c>
    </row>
    <row r="46" spans="1:8" ht="25.5" x14ac:dyDescent="0.25">
      <c r="A46" s="2" t="s">
        <v>25</v>
      </c>
      <c r="B46" s="3">
        <v>440842105</v>
      </c>
      <c r="C46" s="3">
        <v>901952919</v>
      </c>
      <c r="D46" s="3">
        <v>50000000</v>
      </c>
      <c r="E46" s="3">
        <v>6084401.9000000004</v>
      </c>
      <c r="F46" s="3">
        <f t="shared" si="2"/>
        <v>-43915598.100000001</v>
      </c>
      <c r="G46" s="4">
        <f t="shared" si="3"/>
        <v>12.168803800000001</v>
      </c>
      <c r="H46" s="4">
        <f t="shared" si="4"/>
        <v>0.6745808757674191</v>
      </c>
    </row>
    <row r="47" spans="1:8" s="20" customFormat="1" ht="27" x14ac:dyDescent="0.25">
      <c r="A47" s="16" t="s">
        <v>48</v>
      </c>
      <c r="B47" s="17">
        <f>SUM(B48:B48)</f>
        <v>21118000</v>
      </c>
      <c r="C47" s="17">
        <f>SUM(C48:C48)</f>
        <v>21229369</v>
      </c>
      <c r="D47" s="17">
        <f>SUM(D48:D48)</f>
        <v>5673531</v>
      </c>
      <c r="E47" s="17">
        <f>SUM(E48:E48)</f>
        <v>5109327.43</v>
      </c>
      <c r="F47" s="17">
        <f t="shared" si="2"/>
        <v>-564203.5700000003</v>
      </c>
      <c r="G47" s="18">
        <f t="shared" si="3"/>
        <v>90.055512695709254</v>
      </c>
      <c r="H47" s="18">
        <f t="shared" si="4"/>
        <v>24.067259983092288</v>
      </c>
    </row>
    <row r="48" spans="1:8" x14ac:dyDescent="0.25">
      <c r="A48" s="2" t="s">
        <v>4</v>
      </c>
      <c r="B48" s="3">
        <v>21118000</v>
      </c>
      <c r="C48" s="3">
        <v>21229369</v>
      </c>
      <c r="D48" s="3">
        <v>5673531</v>
      </c>
      <c r="E48" s="3">
        <v>5109327.43</v>
      </c>
      <c r="F48" s="3">
        <f t="shared" si="2"/>
        <v>-564203.5700000003</v>
      </c>
      <c r="G48" s="4">
        <f t="shared" si="3"/>
        <v>90.055512695709254</v>
      </c>
      <c r="H48" s="4">
        <f t="shared" si="4"/>
        <v>24.067259983092288</v>
      </c>
    </row>
    <row r="49" spans="1:8" s="5" customFormat="1" ht="29.25" customHeight="1" x14ac:dyDescent="0.25">
      <c r="A49" s="29" t="s">
        <v>33</v>
      </c>
      <c r="B49" s="26">
        <f>B50+B56+B59+B53</f>
        <v>1714117763</v>
      </c>
      <c r="C49" s="26">
        <f>C50+C56+C59+C53</f>
        <v>1857242850</v>
      </c>
      <c r="D49" s="26">
        <f>D50+D56+D59+D53</f>
        <v>32008603</v>
      </c>
      <c r="E49" s="26">
        <f>E50+E56+E59+E53</f>
        <v>25275743.050000001</v>
      </c>
      <c r="F49" s="26">
        <f t="shared" si="2"/>
        <v>-6732859.9499999993</v>
      </c>
      <c r="G49" s="24">
        <f t="shared" si="3"/>
        <v>78.965467658804101</v>
      </c>
      <c r="H49" s="24">
        <f t="shared" si="4"/>
        <v>1.3609282733273143</v>
      </c>
    </row>
    <row r="50" spans="1:8" s="20" customFormat="1" ht="16.5" customHeight="1" x14ac:dyDescent="0.25">
      <c r="A50" s="16" t="s">
        <v>49</v>
      </c>
      <c r="B50" s="17">
        <f>SUM(B52:B52)</f>
        <v>188916563</v>
      </c>
      <c r="C50" s="17">
        <f>SUM(C51:C52)</f>
        <v>305417102</v>
      </c>
      <c r="D50" s="17">
        <f>SUM(D52:D52)</f>
        <v>0</v>
      </c>
      <c r="E50" s="17">
        <f>SUM(E52:E52)</f>
        <v>0</v>
      </c>
      <c r="F50" s="17">
        <f t="shared" si="2"/>
        <v>0</v>
      </c>
      <c r="G50" s="18">
        <v>0</v>
      </c>
      <c r="H50" s="18">
        <f t="shared" si="4"/>
        <v>0</v>
      </c>
    </row>
    <row r="51" spans="1:8" s="20" customFormat="1" ht="16.5" customHeight="1" x14ac:dyDescent="0.25">
      <c r="A51" s="2" t="s">
        <v>27</v>
      </c>
      <c r="B51" s="17"/>
      <c r="C51" s="3">
        <v>4074119</v>
      </c>
      <c r="D51" s="3">
        <v>0</v>
      </c>
      <c r="E51" s="3">
        <v>0</v>
      </c>
      <c r="F51" s="3">
        <f t="shared" ref="F51" si="17">E51-D51</f>
        <v>0</v>
      </c>
      <c r="G51" s="4">
        <v>0</v>
      </c>
      <c r="H51" s="4">
        <f t="shared" si="4"/>
        <v>0</v>
      </c>
    </row>
    <row r="52" spans="1:8" ht="25.5" x14ac:dyDescent="0.25">
      <c r="A52" s="2" t="s">
        <v>25</v>
      </c>
      <c r="B52" s="3">
        <v>188916563</v>
      </c>
      <c r="C52" s="3">
        <v>301342983</v>
      </c>
      <c r="D52" s="3">
        <v>0</v>
      </c>
      <c r="E52" s="3">
        <v>0</v>
      </c>
      <c r="F52" s="3">
        <f t="shared" si="2"/>
        <v>0</v>
      </c>
      <c r="G52" s="4">
        <v>0</v>
      </c>
      <c r="H52" s="4">
        <f t="shared" si="4"/>
        <v>0</v>
      </c>
    </row>
    <row r="53" spans="1:8" s="20" customFormat="1" ht="27" x14ac:dyDescent="0.25">
      <c r="A53" s="16" t="s">
        <v>50</v>
      </c>
      <c r="B53" s="17">
        <f>SUM(B54:B55)</f>
        <v>1376467500</v>
      </c>
      <c r="C53" s="17">
        <f>SUM(C54:C55)</f>
        <v>1404823792</v>
      </c>
      <c r="D53" s="17">
        <f t="shared" ref="D53:E53" si="18">SUM(D54:D55)</f>
        <v>3686696</v>
      </c>
      <c r="E53" s="17">
        <f t="shared" si="18"/>
        <v>531550.5</v>
      </c>
      <c r="F53" s="17">
        <f t="shared" si="2"/>
        <v>-3155145.5</v>
      </c>
      <c r="G53" s="18">
        <f t="shared" si="3"/>
        <v>14.41807244209992</v>
      </c>
      <c r="H53" s="18">
        <f t="shared" si="4"/>
        <v>3.783752119141217E-2</v>
      </c>
    </row>
    <row r="54" spans="1:8" x14ac:dyDescent="0.25">
      <c r="A54" s="2" t="s">
        <v>27</v>
      </c>
      <c r="B54" s="3">
        <v>1351946800</v>
      </c>
      <c r="C54" s="3">
        <v>1161797940</v>
      </c>
      <c r="D54" s="3">
        <v>3686696</v>
      </c>
      <c r="E54" s="3">
        <v>531550.5</v>
      </c>
      <c r="F54" s="3">
        <f t="shared" si="2"/>
        <v>-3155145.5</v>
      </c>
      <c r="G54" s="4">
        <f t="shared" si="3"/>
        <v>14.41807244209992</v>
      </c>
      <c r="H54" s="4">
        <f t="shared" si="4"/>
        <v>4.5752405104109585E-2</v>
      </c>
    </row>
    <row r="55" spans="1:8" ht="15" customHeight="1" x14ac:dyDescent="0.25">
      <c r="A55" s="2" t="s">
        <v>3</v>
      </c>
      <c r="B55" s="3">
        <v>24520700</v>
      </c>
      <c r="C55" s="3">
        <v>243025852</v>
      </c>
      <c r="D55" s="3"/>
      <c r="E55" s="3"/>
      <c r="F55" s="3">
        <f t="shared" si="2"/>
        <v>0</v>
      </c>
      <c r="G55" s="4">
        <v>0</v>
      </c>
      <c r="H55" s="4">
        <f t="shared" si="4"/>
        <v>0</v>
      </c>
    </row>
    <row r="56" spans="1:8" s="20" customFormat="1" ht="27" x14ac:dyDescent="0.25">
      <c r="A56" s="16" t="s">
        <v>51</v>
      </c>
      <c r="B56" s="17">
        <f>SUM(B57:B58)</f>
        <v>31505000</v>
      </c>
      <c r="C56" s="17">
        <f>SUM(C57:C58)</f>
        <v>29397026</v>
      </c>
      <c r="D56" s="17">
        <f>SUM(D57:D58)</f>
        <v>0</v>
      </c>
      <c r="E56" s="17">
        <f>SUM(E57:E58)</f>
        <v>0</v>
      </c>
      <c r="F56" s="17">
        <f t="shared" si="2"/>
        <v>0</v>
      </c>
      <c r="G56" s="18">
        <v>0</v>
      </c>
      <c r="H56" s="18">
        <f t="shared" si="4"/>
        <v>0</v>
      </c>
    </row>
    <row r="57" spans="1:8" ht="14.25" customHeight="1" x14ac:dyDescent="0.25">
      <c r="A57" s="2" t="s">
        <v>23</v>
      </c>
      <c r="B57" s="3">
        <v>5966800</v>
      </c>
      <c r="C57" s="3">
        <v>3858826</v>
      </c>
      <c r="D57" s="3">
        <v>0</v>
      </c>
      <c r="E57" s="3">
        <v>0</v>
      </c>
      <c r="F57" s="3">
        <f t="shared" si="2"/>
        <v>0</v>
      </c>
      <c r="G57" s="4">
        <v>0</v>
      </c>
      <c r="H57" s="4">
        <f t="shared" si="4"/>
        <v>0</v>
      </c>
    </row>
    <row r="58" spans="1:8" ht="14.25" customHeight="1" x14ac:dyDescent="0.25">
      <c r="A58" s="2" t="s">
        <v>3</v>
      </c>
      <c r="B58" s="3">
        <v>25538200</v>
      </c>
      <c r="C58" s="3">
        <v>25538200</v>
      </c>
      <c r="D58" s="3">
        <v>0</v>
      </c>
      <c r="E58" s="3">
        <v>0</v>
      </c>
      <c r="F58" s="3">
        <f t="shared" si="2"/>
        <v>0</v>
      </c>
      <c r="G58" s="4">
        <v>0</v>
      </c>
      <c r="H58" s="4">
        <f t="shared" si="4"/>
        <v>0</v>
      </c>
    </row>
    <row r="59" spans="1:8" s="20" customFormat="1" ht="14.25" customHeight="1" x14ac:dyDescent="0.25">
      <c r="A59" s="16" t="s">
        <v>15</v>
      </c>
      <c r="B59" s="17">
        <f>B60</f>
        <v>117228700</v>
      </c>
      <c r="C59" s="17">
        <f>C60</f>
        <v>117604930</v>
      </c>
      <c r="D59" s="17">
        <f t="shared" ref="D59:E59" si="19">D60</f>
        <v>28321907</v>
      </c>
      <c r="E59" s="17">
        <f t="shared" si="19"/>
        <v>24744192.550000001</v>
      </c>
      <c r="F59" s="17">
        <f t="shared" si="2"/>
        <v>-3577714.4499999993</v>
      </c>
      <c r="G59" s="18">
        <f t="shared" si="3"/>
        <v>87.367678136927722</v>
      </c>
      <c r="H59" s="18">
        <f t="shared" si="4"/>
        <v>21.040098021400976</v>
      </c>
    </row>
    <row r="60" spans="1:8" ht="25.5" customHeight="1" x14ac:dyDescent="0.25">
      <c r="A60" s="2" t="s">
        <v>25</v>
      </c>
      <c r="B60" s="3">
        <v>117228700</v>
      </c>
      <c r="C60" s="3">
        <v>117604930</v>
      </c>
      <c r="D60" s="3">
        <v>28321907</v>
      </c>
      <c r="E60" s="3">
        <v>24744192.550000001</v>
      </c>
      <c r="F60" s="3">
        <f t="shared" si="2"/>
        <v>-3577714.4499999993</v>
      </c>
      <c r="G60" s="4">
        <f t="shared" si="3"/>
        <v>87.367678136927722</v>
      </c>
      <c r="H60" s="4">
        <f t="shared" si="4"/>
        <v>21.040098021400976</v>
      </c>
    </row>
    <row r="61" spans="1:8" s="5" customFormat="1" ht="39.75" customHeight="1" x14ac:dyDescent="0.25">
      <c r="A61" s="29" t="s">
        <v>52</v>
      </c>
      <c r="B61" s="26">
        <f>B62+B65+B68+B74+B76+B78</f>
        <v>808144657</v>
      </c>
      <c r="C61" s="26">
        <f>C62+C65+C68+C74+C76+C78</f>
        <v>926340009.18000007</v>
      </c>
      <c r="D61" s="26">
        <f>D62+D65+D68+D74+D76+D78</f>
        <v>157467237</v>
      </c>
      <c r="E61" s="26">
        <f>E62+E65+E68+E74+E76+E78</f>
        <v>97431828.659999996</v>
      </c>
      <c r="F61" s="26">
        <f t="shared" si="2"/>
        <v>-60035408.340000004</v>
      </c>
      <c r="G61" s="24">
        <f t="shared" si="3"/>
        <v>61.874349557552719</v>
      </c>
      <c r="H61" s="24">
        <f t="shared" si="4"/>
        <v>10.517933771018596</v>
      </c>
    </row>
    <row r="62" spans="1:8" s="20" customFormat="1" ht="26.25" customHeight="1" x14ac:dyDescent="0.25">
      <c r="A62" s="16" t="s">
        <v>12</v>
      </c>
      <c r="B62" s="17">
        <f>SUM(B64:B64)</f>
        <v>6423000</v>
      </c>
      <c r="C62" s="17">
        <f>SUM(C63:C64)</f>
        <v>40094893</v>
      </c>
      <c r="D62" s="17">
        <f t="shared" ref="D62:E62" si="20">SUM(D63:D64)</f>
        <v>3735368</v>
      </c>
      <c r="E62" s="17">
        <f t="shared" si="20"/>
        <v>96000</v>
      </c>
      <c r="F62" s="17">
        <f t="shared" si="2"/>
        <v>-3639368</v>
      </c>
      <c r="G62" s="18">
        <f t="shared" si="3"/>
        <v>2.5700279062196816</v>
      </c>
      <c r="H62" s="18">
        <f t="shared" si="4"/>
        <v>0.23943198950549635</v>
      </c>
    </row>
    <row r="63" spans="1:8" ht="25.5" customHeight="1" x14ac:dyDescent="0.25">
      <c r="A63" s="2" t="s">
        <v>25</v>
      </c>
      <c r="B63" s="3">
        <v>0</v>
      </c>
      <c r="C63" s="3">
        <v>33722593</v>
      </c>
      <c r="D63" s="3">
        <f>3639368+96000</f>
        <v>3735368</v>
      </c>
      <c r="E63" s="3">
        <v>96000</v>
      </c>
      <c r="F63" s="3">
        <f t="shared" si="2"/>
        <v>-3639368</v>
      </c>
      <c r="G63" s="4">
        <f t="shared" si="3"/>
        <v>2.5700279062196816</v>
      </c>
      <c r="H63" s="4">
        <f t="shared" si="4"/>
        <v>0.28467561791585838</v>
      </c>
    </row>
    <row r="64" spans="1:8" ht="17.25" customHeight="1" x14ac:dyDescent="0.25">
      <c r="A64" s="2" t="s">
        <v>3</v>
      </c>
      <c r="B64" s="3">
        <v>6423000</v>
      </c>
      <c r="C64" s="3">
        <v>6372300</v>
      </c>
      <c r="D64" s="3">
        <v>0</v>
      </c>
      <c r="E64" s="3">
        <v>0</v>
      </c>
      <c r="F64" s="3">
        <f t="shared" si="2"/>
        <v>0</v>
      </c>
      <c r="G64" s="4">
        <v>0</v>
      </c>
      <c r="H64" s="4">
        <f t="shared" si="4"/>
        <v>0</v>
      </c>
    </row>
    <row r="65" spans="1:8" s="20" customFormat="1" ht="27" x14ac:dyDescent="0.25">
      <c r="A65" s="16" t="s">
        <v>13</v>
      </c>
      <c r="B65" s="17">
        <f>SUM(B66:B67)</f>
        <v>28859100</v>
      </c>
      <c r="C65" s="17">
        <f>SUM(C66:C67)</f>
        <v>33738020</v>
      </c>
      <c r="D65" s="17">
        <f t="shared" ref="D65" si="21">SUM(D66:D67)</f>
        <v>3125211</v>
      </c>
      <c r="E65" s="17">
        <f>SUM(E66:E67)</f>
        <v>2012596.53</v>
      </c>
      <c r="F65" s="17">
        <f t="shared" si="2"/>
        <v>-1112614.47</v>
      </c>
      <c r="G65" s="18">
        <f t="shared" si="3"/>
        <v>64.398740757024086</v>
      </c>
      <c r="H65" s="18">
        <f t="shared" si="4"/>
        <v>5.9653664619322653</v>
      </c>
    </row>
    <row r="66" spans="1:8" x14ac:dyDescent="0.25">
      <c r="A66" s="2" t="s">
        <v>27</v>
      </c>
      <c r="B66" s="3">
        <v>1589000</v>
      </c>
      <c r="C66" s="3">
        <v>1589000</v>
      </c>
      <c r="D66" s="3">
        <v>283621</v>
      </c>
      <c r="E66" s="3">
        <v>283620.03000000003</v>
      </c>
      <c r="F66" s="3">
        <f t="shared" si="2"/>
        <v>-0.96999999997206032</v>
      </c>
      <c r="G66" s="4">
        <f t="shared" si="3"/>
        <v>99.999657994295205</v>
      </c>
      <c r="H66" s="4">
        <f t="shared" si="4"/>
        <v>17.848963499056012</v>
      </c>
    </row>
    <row r="67" spans="1:8" ht="15" customHeight="1" x14ac:dyDescent="0.25">
      <c r="A67" s="2" t="s">
        <v>3</v>
      </c>
      <c r="B67" s="3">
        <v>27270100</v>
      </c>
      <c r="C67" s="3">
        <v>32149020</v>
      </c>
      <c r="D67" s="3">
        <f>1856540+985050</f>
        <v>2841590</v>
      </c>
      <c r="E67" s="3">
        <f>743991.83+984984.67</f>
        <v>1728976.5</v>
      </c>
      <c r="F67" s="3">
        <f t="shared" si="2"/>
        <v>-1112613.5</v>
      </c>
      <c r="G67" s="4">
        <f t="shared" si="3"/>
        <v>60.845389377074099</v>
      </c>
      <c r="H67" s="4">
        <f t="shared" si="4"/>
        <v>5.3780068568186525</v>
      </c>
    </row>
    <row r="68" spans="1:8" s="20" customFormat="1" x14ac:dyDescent="0.25">
      <c r="A68" s="16" t="s">
        <v>14</v>
      </c>
      <c r="B68" s="17">
        <f>SUM(B69:B73)</f>
        <v>4866700</v>
      </c>
      <c r="C68" s="17">
        <f>SUM(C69:C73)</f>
        <v>5933888</v>
      </c>
      <c r="D68" s="17">
        <f>SUM(D69:D73)</f>
        <v>1687888</v>
      </c>
      <c r="E68" s="17">
        <f>SUM(E69:E73)</f>
        <v>1154453</v>
      </c>
      <c r="F68" s="17">
        <f t="shared" si="2"/>
        <v>-533435</v>
      </c>
      <c r="G68" s="18">
        <f t="shared" si="3"/>
        <v>68.396303546206866</v>
      </c>
      <c r="H68" s="18">
        <f t="shared" si="4"/>
        <v>19.455254295328796</v>
      </c>
    </row>
    <row r="69" spans="1:8" x14ac:dyDescent="0.25">
      <c r="A69" s="2" t="s">
        <v>18</v>
      </c>
      <c r="B69" s="3">
        <v>285000</v>
      </c>
      <c r="C69" s="3">
        <v>285000</v>
      </c>
      <c r="D69" s="3">
        <v>135000</v>
      </c>
      <c r="E69" s="3">
        <v>0</v>
      </c>
      <c r="F69" s="3">
        <f t="shared" si="2"/>
        <v>-135000</v>
      </c>
      <c r="G69" s="4">
        <f t="shared" si="3"/>
        <v>0</v>
      </c>
      <c r="H69" s="4">
        <f t="shared" si="4"/>
        <v>0</v>
      </c>
    </row>
    <row r="70" spans="1:8" ht="18" customHeight="1" x14ac:dyDescent="0.25">
      <c r="A70" s="2" t="s">
        <v>23</v>
      </c>
      <c r="B70" s="3">
        <v>2755000</v>
      </c>
      <c r="C70" s="3">
        <v>3423753</v>
      </c>
      <c r="D70" s="3">
        <v>359453</v>
      </c>
      <c r="E70" s="3">
        <v>359453</v>
      </c>
      <c r="F70" s="3">
        <f t="shared" si="2"/>
        <v>0</v>
      </c>
      <c r="G70" s="4">
        <f t="shared" si="3"/>
        <v>100</v>
      </c>
      <c r="H70" s="4">
        <f t="shared" si="4"/>
        <v>10.498800585205768</v>
      </c>
    </row>
    <row r="71" spans="1:8" x14ac:dyDescent="0.25">
      <c r="A71" s="13" t="s">
        <v>26</v>
      </c>
      <c r="B71" s="3">
        <v>200000</v>
      </c>
      <c r="C71" s="3">
        <v>200000</v>
      </c>
      <c r="D71" s="3">
        <v>0</v>
      </c>
      <c r="E71" s="3">
        <v>0</v>
      </c>
      <c r="F71" s="3">
        <f t="shared" ref="F71:F135" si="22">E71-D71</f>
        <v>0</v>
      </c>
      <c r="G71" s="4">
        <v>0</v>
      </c>
      <c r="H71" s="4">
        <f t="shared" si="4"/>
        <v>0</v>
      </c>
    </row>
    <row r="72" spans="1:8" x14ac:dyDescent="0.25">
      <c r="A72" s="2" t="s">
        <v>4</v>
      </c>
      <c r="B72" s="3">
        <v>795000</v>
      </c>
      <c r="C72" s="3">
        <v>795000</v>
      </c>
      <c r="D72" s="3">
        <v>795000</v>
      </c>
      <c r="E72" s="3">
        <v>795000</v>
      </c>
      <c r="F72" s="3">
        <f t="shared" si="22"/>
        <v>0</v>
      </c>
      <c r="G72" s="4">
        <f t="shared" ref="G72:G135" si="23">(E72/D72)*100</f>
        <v>100</v>
      </c>
      <c r="H72" s="4">
        <f t="shared" ref="H72:H135" si="24">(E72/C72)*100</f>
        <v>100</v>
      </c>
    </row>
    <row r="73" spans="1:8" ht="17.25" customHeight="1" x14ac:dyDescent="0.25">
      <c r="A73" s="2" t="s">
        <v>3</v>
      </c>
      <c r="B73" s="3">
        <v>831700</v>
      </c>
      <c r="C73" s="3">
        <v>1230135</v>
      </c>
      <c r="D73" s="3">
        <v>398435</v>
      </c>
      <c r="E73" s="3">
        <v>0</v>
      </c>
      <c r="F73" s="3">
        <f t="shared" si="22"/>
        <v>-398435</v>
      </c>
      <c r="G73" s="4">
        <f t="shared" si="23"/>
        <v>0</v>
      </c>
      <c r="H73" s="4">
        <f t="shared" si="24"/>
        <v>0</v>
      </c>
    </row>
    <row r="74" spans="1:8" s="20" customFormat="1" x14ac:dyDescent="0.25">
      <c r="A74" s="16" t="s">
        <v>28</v>
      </c>
      <c r="B74" s="17">
        <f>SUM(B75:B75)</f>
        <v>441322807</v>
      </c>
      <c r="C74" s="17">
        <f>SUM(C75:C75)</f>
        <v>510632292.18000001</v>
      </c>
      <c r="D74" s="17">
        <f>SUM(D75:D75)</f>
        <v>81727216</v>
      </c>
      <c r="E74" s="17">
        <f>SUM(E75:E75)</f>
        <v>39160622.270000003</v>
      </c>
      <c r="F74" s="17">
        <f t="shared" si="22"/>
        <v>-42566593.729999997</v>
      </c>
      <c r="G74" s="18">
        <f t="shared" si="23"/>
        <v>47.916256281138956</v>
      </c>
      <c r="H74" s="18">
        <f t="shared" si="24"/>
        <v>7.6690453913156986</v>
      </c>
    </row>
    <row r="75" spans="1:8" ht="18" customHeight="1" x14ac:dyDescent="0.25">
      <c r="A75" s="2" t="s">
        <v>3</v>
      </c>
      <c r="B75" s="3">
        <v>441322807</v>
      </c>
      <c r="C75" s="3">
        <v>510632292.18000001</v>
      </c>
      <c r="D75" s="3">
        <v>81727216</v>
      </c>
      <c r="E75" s="3">
        <v>39160622.270000003</v>
      </c>
      <c r="F75" s="3">
        <f t="shared" si="22"/>
        <v>-42566593.729999997</v>
      </c>
      <c r="G75" s="4">
        <f t="shared" si="23"/>
        <v>47.916256281138956</v>
      </c>
      <c r="H75" s="4">
        <f t="shared" si="24"/>
        <v>7.6690453913156986</v>
      </c>
    </row>
    <row r="76" spans="1:8" s="20" customFormat="1" x14ac:dyDescent="0.25">
      <c r="A76" s="16" t="s">
        <v>15</v>
      </c>
      <c r="B76" s="17">
        <f t="shared" ref="B76:C76" si="25">B77</f>
        <v>276241150</v>
      </c>
      <c r="C76" s="17">
        <f t="shared" si="25"/>
        <v>282841150</v>
      </c>
      <c r="D76" s="17">
        <f>SUM(D77:D77)</f>
        <v>67191554</v>
      </c>
      <c r="E76" s="17">
        <f>SUM(E77:E77)</f>
        <v>55008156.859999999</v>
      </c>
      <c r="F76" s="17">
        <f t="shared" si="22"/>
        <v>-12183397.140000001</v>
      </c>
      <c r="G76" s="18">
        <f t="shared" si="23"/>
        <v>81.867665778350656</v>
      </c>
      <c r="H76" s="18">
        <f t="shared" si="24"/>
        <v>19.448427804794317</v>
      </c>
    </row>
    <row r="77" spans="1:8" ht="16.5" customHeight="1" x14ac:dyDescent="0.25">
      <c r="A77" s="2" t="s">
        <v>3</v>
      </c>
      <c r="B77" s="3">
        <v>276241150</v>
      </c>
      <c r="C77" s="3">
        <v>282841150</v>
      </c>
      <c r="D77" s="3">
        <v>67191554</v>
      </c>
      <c r="E77" s="3">
        <v>55008156.859999999</v>
      </c>
      <c r="F77" s="3">
        <f t="shared" si="22"/>
        <v>-12183397.140000001</v>
      </c>
      <c r="G77" s="4">
        <f t="shared" si="23"/>
        <v>81.867665778350656</v>
      </c>
      <c r="H77" s="4">
        <f t="shared" si="24"/>
        <v>19.448427804794317</v>
      </c>
    </row>
    <row r="78" spans="1:8" s="20" customFormat="1" ht="54" x14ac:dyDescent="0.25">
      <c r="A78" s="16" t="s">
        <v>53</v>
      </c>
      <c r="B78" s="17">
        <f t="shared" ref="B78:D78" si="26">B79</f>
        <v>50431900</v>
      </c>
      <c r="C78" s="17">
        <f t="shared" si="26"/>
        <v>53099766</v>
      </c>
      <c r="D78" s="17">
        <f t="shared" si="26"/>
        <v>0</v>
      </c>
      <c r="E78" s="17">
        <f>E79</f>
        <v>0</v>
      </c>
      <c r="F78" s="17">
        <f t="shared" si="22"/>
        <v>0</v>
      </c>
      <c r="G78" s="18">
        <v>0</v>
      </c>
      <c r="H78" s="18">
        <f t="shared" si="24"/>
        <v>0</v>
      </c>
    </row>
    <row r="79" spans="1:8" ht="16.5" customHeight="1" x14ac:dyDescent="0.25">
      <c r="A79" s="2" t="s">
        <v>3</v>
      </c>
      <c r="B79" s="3">
        <v>50431900</v>
      </c>
      <c r="C79" s="3">
        <v>53099766</v>
      </c>
      <c r="D79" s="3">
        <v>0</v>
      </c>
      <c r="E79" s="3">
        <v>0</v>
      </c>
      <c r="F79" s="3">
        <f t="shared" si="22"/>
        <v>0</v>
      </c>
      <c r="G79" s="4">
        <v>0</v>
      </c>
      <c r="H79" s="4">
        <f t="shared" si="24"/>
        <v>0</v>
      </c>
    </row>
    <row r="80" spans="1:8" s="5" customFormat="1" ht="39.75" customHeight="1" x14ac:dyDescent="0.25">
      <c r="A80" s="30" t="s">
        <v>65</v>
      </c>
      <c r="B80" s="26">
        <f>B81+B84</f>
        <v>3254063</v>
      </c>
      <c r="C80" s="26">
        <f>C81+C84</f>
        <v>3254063</v>
      </c>
      <c r="D80" s="26">
        <f t="shared" ref="D80:E80" si="27">D81</f>
        <v>508533</v>
      </c>
      <c r="E80" s="26">
        <f t="shared" si="27"/>
        <v>196822.15</v>
      </c>
      <c r="F80" s="26">
        <f t="shared" si="22"/>
        <v>-311710.84999999998</v>
      </c>
      <c r="G80" s="24">
        <f t="shared" si="23"/>
        <v>38.703909087512514</v>
      </c>
      <c r="H80" s="24">
        <f t="shared" si="24"/>
        <v>6.0485045925662773</v>
      </c>
    </row>
    <row r="81" spans="1:8" s="20" customFormat="1" x14ac:dyDescent="0.25">
      <c r="A81" s="21" t="s">
        <v>2</v>
      </c>
      <c r="B81" s="17">
        <f>SUM(B82:B83)</f>
        <v>3188800</v>
      </c>
      <c r="C81" s="17">
        <f>SUM(C82:C83)</f>
        <v>3188800</v>
      </c>
      <c r="D81" s="17">
        <f>SUM(D82:D83)</f>
        <v>508533</v>
      </c>
      <c r="E81" s="17">
        <f>SUM(E82:E83)</f>
        <v>196822.15</v>
      </c>
      <c r="F81" s="17">
        <f t="shared" si="22"/>
        <v>-311710.84999999998</v>
      </c>
      <c r="G81" s="18">
        <f t="shared" si="23"/>
        <v>38.703909087512514</v>
      </c>
      <c r="H81" s="18">
        <f t="shared" si="24"/>
        <v>6.1722952207727042</v>
      </c>
    </row>
    <row r="82" spans="1:8" x14ac:dyDescent="0.25">
      <c r="A82" s="6" t="s">
        <v>18</v>
      </c>
      <c r="B82" s="3">
        <v>137800</v>
      </c>
      <c r="C82" s="3">
        <v>137800</v>
      </c>
      <c r="D82" s="3">
        <v>0</v>
      </c>
      <c r="E82" s="3">
        <v>0</v>
      </c>
      <c r="F82" s="3">
        <f t="shared" si="22"/>
        <v>0</v>
      </c>
      <c r="G82" s="4">
        <v>0</v>
      </c>
      <c r="H82" s="4">
        <f t="shared" si="24"/>
        <v>0</v>
      </c>
    </row>
    <row r="83" spans="1:8" ht="15" customHeight="1" x14ac:dyDescent="0.25">
      <c r="A83" s="6" t="s">
        <v>3</v>
      </c>
      <c r="B83" s="3">
        <v>3051000</v>
      </c>
      <c r="C83" s="3">
        <v>3051000</v>
      </c>
      <c r="D83" s="3">
        <v>508533</v>
      </c>
      <c r="E83" s="3">
        <v>196822.15</v>
      </c>
      <c r="F83" s="3">
        <f t="shared" si="22"/>
        <v>-311710.84999999998</v>
      </c>
      <c r="G83" s="4">
        <f t="shared" si="23"/>
        <v>38.703909087512514</v>
      </c>
      <c r="H83" s="4">
        <f t="shared" si="24"/>
        <v>6.4510701409373965</v>
      </c>
    </row>
    <row r="84" spans="1:8" s="20" customFormat="1" ht="25.5" customHeight="1" x14ac:dyDescent="0.25">
      <c r="A84" s="21" t="s">
        <v>66</v>
      </c>
      <c r="B84" s="17">
        <f>B85</f>
        <v>65263</v>
      </c>
      <c r="C84" s="17">
        <f>C85</f>
        <v>65263</v>
      </c>
      <c r="D84" s="17">
        <f t="shared" ref="D84:E84" si="28">D85</f>
        <v>0</v>
      </c>
      <c r="E84" s="17">
        <f t="shared" si="28"/>
        <v>0</v>
      </c>
      <c r="F84" s="17">
        <f t="shared" ref="F84:F85" si="29">E84-D84</f>
        <v>0</v>
      </c>
      <c r="G84" s="18">
        <v>0</v>
      </c>
      <c r="H84" s="18">
        <f t="shared" si="24"/>
        <v>0</v>
      </c>
    </row>
    <row r="85" spans="1:8" ht="15" customHeight="1" x14ac:dyDescent="0.25">
      <c r="A85" s="13" t="s">
        <v>26</v>
      </c>
      <c r="B85" s="3">
        <v>65263</v>
      </c>
      <c r="C85" s="3">
        <v>65263</v>
      </c>
      <c r="D85" s="3">
        <v>0</v>
      </c>
      <c r="E85" s="3">
        <v>0</v>
      </c>
      <c r="F85" s="3">
        <f t="shared" si="29"/>
        <v>0</v>
      </c>
      <c r="G85" s="4">
        <v>0</v>
      </c>
      <c r="H85" s="4">
        <f t="shared" si="24"/>
        <v>0</v>
      </c>
    </row>
    <row r="86" spans="1:8" s="5" customFormat="1" ht="41.25" customHeight="1" x14ac:dyDescent="0.25">
      <c r="A86" s="30" t="s">
        <v>56</v>
      </c>
      <c r="B86" s="26">
        <f>B87+B89</f>
        <v>12952768</v>
      </c>
      <c r="C86" s="26">
        <f>C87+C89</f>
        <v>14533044</v>
      </c>
      <c r="D86" s="26">
        <f>D87+D89</f>
        <v>1467598</v>
      </c>
      <c r="E86" s="26">
        <f>E87+E89</f>
        <v>1134587.42</v>
      </c>
      <c r="F86" s="26">
        <f t="shared" si="22"/>
        <v>-333010.58000000007</v>
      </c>
      <c r="G86" s="24">
        <f t="shared" si="23"/>
        <v>77.309141876726457</v>
      </c>
      <c r="H86" s="24">
        <f t="shared" si="24"/>
        <v>7.8069495970699592</v>
      </c>
    </row>
    <row r="87" spans="1:8" s="20" customFormat="1" ht="40.5" x14ac:dyDescent="0.25">
      <c r="A87" s="16" t="s">
        <v>19</v>
      </c>
      <c r="B87" s="17">
        <f>SUM(B88:B88)</f>
        <v>259400</v>
      </c>
      <c r="C87" s="17">
        <f>SUM(C88:C88)</f>
        <v>259400</v>
      </c>
      <c r="D87" s="17">
        <f>SUM(D88:D88)</f>
        <v>0</v>
      </c>
      <c r="E87" s="17">
        <f>SUM(E88:E88)</f>
        <v>0</v>
      </c>
      <c r="F87" s="17">
        <f t="shared" si="22"/>
        <v>0</v>
      </c>
      <c r="G87" s="18">
        <v>0</v>
      </c>
      <c r="H87" s="18">
        <f t="shared" si="24"/>
        <v>0</v>
      </c>
    </row>
    <row r="88" spans="1:8" x14ac:dyDescent="0.25">
      <c r="A88" s="2" t="s">
        <v>18</v>
      </c>
      <c r="B88" s="3">
        <v>259400</v>
      </c>
      <c r="C88" s="3">
        <v>259400</v>
      </c>
      <c r="D88" s="3">
        <v>0</v>
      </c>
      <c r="E88" s="3">
        <v>0</v>
      </c>
      <c r="F88" s="3">
        <f t="shared" si="22"/>
        <v>0</v>
      </c>
      <c r="G88" s="4">
        <v>0</v>
      </c>
      <c r="H88" s="4">
        <f t="shared" si="24"/>
        <v>0</v>
      </c>
    </row>
    <row r="89" spans="1:8" s="20" customFormat="1" ht="27" x14ac:dyDescent="0.25">
      <c r="A89" s="16" t="s">
        <v>9</v>
      </c>
      <c r="B89" s="17">
        <f>SUM(B90:B96)</f>
        <v>12693368</v>
      </c>
      <c r="C89" s="17">
        <f>SUM(C90:C96)</f>
        <v>14273644</v>
      </c>
      <c r="D89" s="17">
        <f t="shared" ref="D89" si="30">SUM(D90:D96)</f>
        <v>1467598</v>
      </c>
      <c r="E89" s="17">
        <f>SUM(E90:E96)</f>
        <v>1134587.42</v>
      </c>
      <c r="F89" s="17">
        <f t="shared" si="22"/>
        <v>-333010.58000000007</v>
      </c>
      <c r="G89" s="18">
        <f t="shared" si="23"/>
        <v>77.309141876726457</v>
      </c>
      <c r="H89" s="18">
        <f t="shared" si="24"/>
        <v>7.9488280638076727</v>
      </c>
    </row>
    <row r="90" spans="1:8" x14ac:dyDescent="0.25">
      <c r="A90" s="2" t="s">
        <v>18</v>
      </c>
      <c r="B90" s="3">
        <v>151300</v>
      </c>
      <c r="C90" s="3">
        <v>151300</v>
      </c>
      <c r="D90" s="3">
        <v>22100</v>
      </c>
      <c r="E90" s="3">
        <v>6733.64</v>
      </c>
      <c r="F90" s="3">
        <f t="shared" si="22"/>
        <v>-15366.36</v>
      </c>
      <c r="G90" s="4">
        <f t="shared" si="23"/>
        <v>30.468959276018097</v>
      </c>
      <c r="H90" s="4">
        <f t="shared" si="24"/>
        <v>4.450522141440846</v>
      </c>
    </row>
    <row r="91" spans="1:8" x14ac:dyDescent="0.25">
      <c r="A91" s="2" t="s">
        <v>27</v>
      </c>
      <c r="B91" s="3">
        <v>131300</v>
      </c>
      <c r="C91" s="3">
        <v>131300</v>
      </c>
      <c r="D91" s="3">
        <v>20000</v>
      </c>
      <c r="E91" s="3">
        <v>9201.34</v>
      </c>
      <c r="F91" s="3">
        <f t="shared" si="22"/>
        <v>-10798.66</v>
      </c>
      <c r="G91" s="4">
        <f t="shared" si="23"/>
        <v>46.006700000000002</v>
      </c>
      <c r="H91" s="4">
        <f t="shared" si="24"/>
        <v>7.0078750952018281</v>
      </c>
    </row>
    <row r="92" spans="1:8" ht="16.5" customHeight="1" x14ac:dyDescent="0.25">
      <c r="A92" s="2" t="s">
        <v>23</v>
      </c>
      <c r="B92" s="3">
        <v>9276000</v>
      </c>
      <c r="C92" s="3">
        <v>9311200</v>
      </c>
      <c r="D92" s="3">
        <v>912445</v>
      </c>
      <c r="E92" s="3">
        <v>765037.68</v>
      </c>
      <c r="F92" s="3">
        <f t="shared" si="22"/>
        <v>-147407.31999999995</v>
      </c>
      <c r="G92" s="4">
        <f t="shared" si="23"/>
        <v>83.84479941256734</v>
      </c>
      <c r="H92" s="4">
        <f t="shared" si="24"/>
        <v>8.2163166938740435</v>
      </c>
    </row>
    <row r="93" spans="1:8" x14ac:dyDescent="0.25">
      <c r="A93" s="13" t="s">
        <v>26</v>
      </c>
      <c r="B93" s="3">
        <v>1150168</v>
      </c>
      <c r="C93" s="3">
        <v>2695244</v>
      </c>
      <c r="D93" s="3">
        <v>213602</v>
      </c>
      <c r="E93" s="3">
        <v>147272.29999999999</v>
      </c>
      <c r="F93" s="3">
        <f t="shared" si="22"/>
        <v>-66329.700000000012</v>
      </c>
      <c r="G93" s="4">
        <f t="shared" si="23"/>
        <v>68.947060420782563</v>
      </c>
      <c r="H93" s="4">
        <f t="shared" si="24"/>
        <v>5.4641546368343636</v>
      </c>
    </row>
    <row r="94" spans="1:8" x14ac:dyDescent="0.25">
      <c r="A94" s="2" t="s">
        <v>4</v>
      </c>
      <c r="B94" s="3">
        <v>1373200</v>
      </c>
      <c r="C94" s="3">
        <v>1373200</v>
      </c>
      <c r="D94" s="3">
        <v>223185</v>
      </c>
      <c r="E94" s="3">
        <v>166657.66</v>
      </c>
      <c r="F94" s="3">
        <f t="shared" si="22"/>
        <v>-56527.34</v>
      </c>
      <c r="G94" s="4">
        <f t="shared" si="23"/>
        <v>74.672428702645789</v>
      </c>
      <c r="H94" s="4">
        <f t="shared" si="24"/>
        <v>12.136444800466064</v>
      </c>
    </row>
    <row r="95" spans="1:8" ht="25.5" x14ac:dyDescent="0.25">
      <c r="A95" s="2" t="s">
        <v>25</v>
      </c>
      <c r="B95" s="3">
        <v>94100</v>
      </c>
      <c r="C95" s="3">
        <v>94100</v>
      </c>
      <c r="D95" s="3">
        <v>9000</v>
      </c>
      <c r="E95" s="3">
        <v>9000</v>
      </c>
      <c r="F95" s="3">
        <f t="shared" si="22"/>
        <v>0</v>
      </c>
      <c r="G95" s="4">
        <f t="shared" si="23"/>
        <v>100</v>
      </c>
      <c r="H95" s="4">
        <f t="shared" si="24"/>
        <v>9.5642933049946866</v>
      </c>
    </row>
    <row r="96" spans="1:8" ht="18" customHeight="1" x14ac:dyDescent="0.25">
      <c r="A96" s="2" t="s">
        <v>3</v>
      </c>
      <c r="B96" s="3">
        <v>517300</v>
      </c>
      <c r="C96" s="3">
        <v>517300</v>
      </c>
      <c r="D96" s="3">
        <v>67266</v>
      </c>
      <c r="E96" s="3">
        <v>30684.799999999999</v>
      </c>
      <c r="F96" s="3">
        <f t="shared" si="22"/>
        <v>-36581.199999999997</v>
      </c>
      <c r="G96" s="4">
        <f t="shared" si="23"/>
        <v>45.617102250765619</v>
      </c>
      <c r="H96" s="4">
        <f t="shared" si="24"/>
        <v>5.9317224047941233</v>
      </c>
    </row>
    <row r="97" spans="1:8" s="5" customFormat="1" ht="24.75" customHeight="1" x14ac:dyDescent="0.25">
      <c r="A97" s="30" t="s">
        <v>34</v>
      </c>
      <c r="B97" s="26">
        <f>B98+B100+B102+B104</f>
        <v>455938200</v>
      </c>
      <c r="C97" s="26">
        <f>C98+C100+C102+C104</f>
        <v>458995879</v>
      </c>
      <c r="D97" s="26">
        <f>D98+D102+D100+D104</f>
        <v>94671403</v>
      </c>
      <c r="E97" s="26">
        <f>E98+E102+E100+E104</f>
        <v>87006129.579999998</v>
      </c>
      <c r="F97" s="26">
        <f t="shared" si="22"/>
        <v>-7665273.4200000018</v>
      </c>
      <c r="G97" s="24">
        <f t="shared" si="23"/>
        <v>91.903285282462761</v>
      </c>
      <c r="H97" s="24">
        <f t="shared" si="24"/>
        <v>18.955753975298762</v>
      </c>
    </row>
    <row r="98" spans="1:8" s="20" customFormat="1" x14ac:dyDescent="0.25">
      <c r="A98" s="21" t="s">
        <v>7</v>
      </c>
      <c r="B98" s="17">
        <f>B99</f>
        <v>349712200</v>
      </c>
      <c r="C98" s="17">
        <f>C99</f>
        <v>352769879</v>
      </c>
      <c r="D98" s="17">
        <f t="shared" ref="D98" si="31">D99</f>
        <v>73283638</v>
      </c>
      <c r="E98" s="17">
        <f>E99</f>
        <v>71156750.650000006</v>
      </c>
      <c r="F98" s="17">
        <f t="shared" si="22"/>
        <v>-2126887.349999994</v>
      </c>
      <c r="G98" s="18">
        <f t="shared" si="23"/>
        <v>97.097732306903211</v>
      </c>
      <c r="H98" s="18">
        <f t="shared" si="24"/>
        <v>20.17086913761138</v>
      </c>
    </row>
    <row r="99" spans="1:8" x14ac:dyDescent="0.25">
      <c r="A99" s="6" t="s">
        <v>18</v>
      </c>
      <c r="B99" s="3">
        <v>349712200</v>
      </c>
      <c r="C99" s="3">
        <v>352769879</v>
      </c>
      <c r="D99" s="3">
        <v>73283638</v>
      </c>
      <c r="E99" s="3">
        <v>71156750.650000006</v>
      </c>
      <c r="F99" s="3">
        <f t="shared" si="22"/>
        <v>-2126887.349999994</v>
      </c>
      <c r="G99" s="4">
        <f t="shared" si="23"/>
        <v>97.097732306903211</v>
      </c>
      <c r="H99" s="4">
        <f t="shared" si="24"/>
        <v>20.17086913761138</v>
      </c>
    </row>
    <row r="100" spans="1:8" s="20" customFormat="1" x14ac:dyDescent="0.25">
      <c r="A100" s="21" t="s">
        <v>20</v>
      </c>
      <c r="B100" s="17">
        <f>SUM(B101:B101)</f>
        <v>52219400</v>
      </c>
      <c r="C100" s="17">
        <f>SUM(C101:C101)</f>
        <v>52219400</v>
      </c>
      <c r="D100" s="17">
        <f>SUM(D101:D101)</f>
        <v>13128580</v>
      </c>
      <c r="E100" s="17">
        <f>SUM(E101:E101)</f>
        <v>8381450.4699999997</v>
      </c>
      <c r="F100" s="17">
        <f t="shared" si="22"/>
        <v>-4747129.53</v>
      </c>
      <c r="G100" s="18">
        <f t="shared" si="23"/>
        <v>63.841256784816025</v>
      </c>
      <c r="H100" s="18">
        <f t="shared" si="24"/>
        <v>16.050453413865345</v>
      </c>
    </row>
    <row r="101" spans="1:8" x14ac:dyDescent="0.25">
      <c r="A101" s="6" t="s">
        <v>18</v>
      </c>
      <c r="B101" s="3">
        <v>52219400</v>
      </c>
      <c r="C101" s="3">
        <v>52219400</v>
      </c>
      <c r="D101" s="3">
        <v>13128580</v>
      </c>
      <c r="E101" s="3">
        <v>8381450.4699999997</v>
      </c>
      <c r="F101" s="3">
        <f t="shared" si="22"/>
        <v>-4747129.53</v>
      </c>
      <c r="G101" s="4">
        <f t="shared" si="23"/>
        <v>63.841256784816025</v>
      </c>
      <c r="H101" s="4">
        <f t="shared" si="24"/>
        <v>16.050453413865345</v>
      </c>
    </row>
    <row r="102" spans="1:8" s="20" customFormat="1" x14ac:dyDescent="0.25">
      <c r="A102" s="21" t="s">
        <v>8</v>
      </c>
      <c r="B102" s="17">
        <f t="shared" ref="B102:D102" si="32">B103</f>
        <v>6533500</v>
      </c>
      <c r="C102" s="17">
        <f t="shared" si="32"/>
        <v>6533500</v>
      </c>
      <c r="D102" s="17">
        <f t="shared" si="32"/>
        <v>0</v>
      </c>
      <c r="E102" s="17">
        <f>E103</f>
        <v>0</v>
      </c>
      <c r="F102" s="17">
        <f t="shared" si="22"/>
        <v>0</v>
      </c>
      <c r="G102" s="18">
        <v>0</v>
      </c>
      <c r="H102" s="18">
        <f t="shared" si="24"/>
        <v>0</v>
      </c>
    </row>
    <row r="103" spans="1:8" x14ac:dyDescent="0.25">
      <c r="A103" s="6" t="s">
        <v>18</v>
      </c>
      <c r="B103" s="3">
        <v>6533500</v>
      </c>
      <c r="C103" s="3">
        <v>6533500</v>
      </c>
      <c r="D103" s="3">
        <v>0</v>
      </c>
      <c r="E103" s="3">
        <v>0</v>
      </c>
      <c r="F103" s="3">
        <f t="shared" si="22"/>
        <v>0</v>
      </c>
      <c r="G103" s="4">
        <v>0</v>
      </c>
      <c r="H103" s="4">
        <f t="shared" si="24"/>
        <v>0</v>
      </c>
    </row>
    <row r="104" spans="1:8" s="20" customFormat="1" ht="40.5" x14ac:dyDescent="0.25">
      <c r="A104" s="21" t="s">
        <v>21</v>
      </c>
      <c r="B104" s="17">
        <f>B105+B106</f>
        <v>47473100</v>
      </c>
      <c r="C104" s="17">
        <f>C105+C106</f>
        <v>47473100</v>
      </c>
      <c r="D104" s="17">
        <f t="shared" ref="D104:E104" si="33">D105+D106</f>
        <v>8259185</v>
      </c>
      <c r="E104" s="17">
        <f t="shared" si="33"/>
        <v>7467928.46</v>
      </c>
      <c r="F104" s="17">
        <f t="shared" si="22"/>
        <v>-791256.54</v>
      </c>
      <c r="G104" s="18">
        <f t="shared" si="23"/>
        <v>90.419677728492573</v>
      </c>
      <c r="H104" s="18">
        <f t="shared" si="24"/>
        <v>15.730863288894131</v>
      </c>
    </row>
    <row r="105" spans="1:8" x14ac:dyDescent="0.25">
      <c r="A105" s="6" t="s">
        <v>18</v>
      </c>
      <c r="B105" s="3">
        <v>24236200</v>
      </c>
      <c r="C105" s="3">
        <v>24236200</v>
      </c>
      <c r="D105" s="3">
        <f>3188300+812500</f>
        <v>4000800</v>
      </c>
      <c r="E105" s="3">
        <f>2874727.88+787861.12</f>
        <v>3662589</v>
      </c>
      <c r="F105" s="3">
        <f t="shared" si="22"/>
        <v>-338211</v>
      </c>
      <c r="G105" s="4">
        <f t="shared" si="23"/>
        <v>91.546415716856629</v>
      </c>
      <c r="H105" s="4">
        <f t="shared" si="24"/>
        <v>15.11205964631419</v>
      </c>
    </row>
    <row r="106" spans="1:8" x14ac:dyDescent="0.25">
      <c r="A106" s="2" t="s">
        <v>27</v>
      </c>
      <c r="B106" s="3">
        <v>23236900</v>
      </c>
      <c r="C106" s="3">
        <v>23236900</v>
      </c>
      <c r="D106" s="3">
        <v>4258385</v>
      </c>
      <c r="E106" s="3">
        <v>3805339.46</v>
      </c>
      <c r="F106" s="3">
        <f t="shared" si="22"/>
        <v>-453045.54000000004</v>
      </c>
      <c r="G106" s="4">
        <f t="shared" si="23"/>
        <v>89.361094875169812</v>
      </c>
      <c r="H106" s="4">
        <f t="shared" si="24"/>
        <v>16.376278505308367</v>
      </c>
    </row>
    <row r="107" spans="1:8" s="5" customFormat="1" ht="28.5" customHeight="1" x14ac:dyDescent="0.25">
      <c r="A107" s="29" t="s">
        <v>35</v>
      </c>
      <c r="B107" s="26">
        <f>B108+B110+B113</f>
        <v>488629132</v>
      </c>
      <c r="C107" s="26">
        <f>C108+C110+C113</f>
        <v>615253010</v>
      </c>
      <c r="D107" s="26">
        <f t="shared" ref="D107:E107" si="34">D108+D110+D113</f>
        <v>98792249</v>
      </c>
      <c r="E107" s="26">
        <f t="shared" si="34"/>
        <v>71433255.609999999</v>
      </c>
      <c r="F107" s="26">
        <f t="shared" si="22"/>
        <v>-27358993.390000001</v>
      </c>
      <c r="G107" s="24">
        <f t="shared" si="23"/>
        <v>72.306538552432386</v>
      </c>
      <c r="H107" s="24">
        <f t="shared" si="24"/>
        <v>11.610387019480003</v>
      </c>
    </row>
    <row r="108" spans="1:8" s="20" customFormat="1" x14ac:dyDescent="0.25">
      <c r="A108" s="16" t="s">
        <v>10</v>
      </c>
      <c r="B108" s="17">
        <f t="shared" ref="B108:D108" si="35">B109</f>
        <v>263685932</v>
      </c>
      <c r="C108" s="17">
        <f t="shared" si="35"/>
        <v>280681001</v>
      </c>
      <c r="D108" s="17">
        <f t="shared" si="35"/>
        <v>43576877</v>
      </c>
      <c r="E108" s="17">
        <f>E109</f>
        <v>43431251.789999999</v>
      </c>
      <c r="F108" s="17">
        <f t="shared" si="22"/>
        <v>-145625.21000000089</v>
      </c>
      <c r="G108" s="18">
        <f t="shared" si="23"/>
        <v>99.665819994397481</v>
      </c>
      <c r="H108" s="18">
        <f t="shared" si="24"/>
        <v>15.473527469000297</v>
      </c>
    </row>
    <row r="109" spans="1:8" ht="17.25" customHeight="1" x14ac:dyDescent="0.25">
      <c r="A109" s="2" t="s">
        <v>3</v>
      </c>
      <c r="B109" s="3">
        <v>263685932</v>
      </c>
      <c r="C109" s="3">
        <v>280681001</v>
      </c>
      <c r="D109" s="3">
        <v>43576877</v>
      </c>
      <c r="E109" s="3">
        <v>43431251.789999999</v>
      </c>
      <c r="F109" s="3">
        <f t="shared" si="22"/>
        <v>-145625.21000000089</v>
      </c>
      <c r="G109" s="4">
        <f t="shared" si="23"/>
        <v>99.665819994397481</v>
      </c>
      <c r="H109" s="4">
        <f t="shared" si="24"/>
        <v>15.473527469000297</v>
      </c>
    </row>
    <row r="110" spans="1:8" s="20" customFormat="1" x14ac:dyDescent="0.25">
      <c r="A110" s="16" t="s">
        <v>11</v>
      </c>
      <c r="B110" s="17">
        <f t="shared" ref="B110:D110" si="36">SUM(B111:B112)</f>
        <v>222955600</v>
      </c>
      <c r="C110" s="17">
        <f t="shared" ref="C110" si="37">SUM(C111:C112)</f>
        <v>317986535</v>
      </c>
      <c r="D110" s="17">
        <f t="shared" si="36"/>
        <v>55215372</v>
      </c>
      <c r="E110" s="17">
        <f>SUM(E111:E112)</f>
        <v>28002003.82</v>
      </c>
      <c r="F110" s="17">
        <f t="shared" si="22"/>
        <v>-27213368.18</v>
      </c>
      <c r="G110" s="18">
        <f t="shared" si="23"/>
        <v>50.71414500295316</v>
      </c>
      <c r="H110" s="18">
        <f t="shared" si="24"/>
        <v>8.806034450483887</v>
      </c>
    </row>
    <row r="111" spans="1:8" ht="25.5" x14ac:dyDescent="0.25">
      <c r="A111" s="2" t="s">
        <v>25</v>
      </c>
      <c r="B111" s="3">
        <v>0</v>
      </c>
      <c r="C111" s="3">
        <v>8111259</v>
      </c>
      <c r="D111" s="3">
        <v>2345372</v>
      </c>
      <c r="E111" s="3">
        <v>0</v>
      </c>
      <c r="F111" s="3">
        <f t="shared" si="22"/>
        <v>-2345372</v>
      </c>
      <c r="G111" s="4">
        <f t="shared" si="23"/>
        <v>0</v>
      </c>
      <c r="H111" s="4">
        <f t="shared" si="24"/>
        <v>0</v>
      </c>
    </row>
    <row r="112" spans="1:8" ht="14.25" customHeight="1" x14ac:dyDescent="0.25">
      <c r="A112" s="2" t="s">
        <v>3</v>
      </c>
      <c r="B112" s="3">
        <v>222955600</v>
      </c>
      <c r="C112" s="3">
        <v>309875276</v>
      </c>
      <c r="D112" s="3">
        <v>52870000</v>
      </c>
      <c r="E112" s="3">
        <v>28002003.82</v>
      </c>
      <c r="F112" s="3">
        <f t="shared" si="22"/>
        <v>-24867996.18</v>
      </c>
      <c r="G112" s="4">
        <f t="shared" si="23"/>
        <v>52.963880877624362</v>
      </c>
      <c r="H112" s="4">
        <f t="shared" si="24"/>
        <v>9.0365401788298847</v>
      </c>
    </row>
    <row r="113" spans="1:8" s="20" customFormat="1" ht="14.25" customHeight="1" x14ac:dyDescent="0.25">
      <c r="A113" s="16" t="s">
        <v>54</v>
      </c>
      <c r="B113" s="17">
        <f>B114</f>
        <v>1987600</v>
      </c>
      <c r="C113" s="17">
        <f>C114</f>
        <v>16585474</v>
      </c>
      <c r="D113" s="17">
        <f t="shared" ref="D113:E113" si="38">D114</f>
        <v>0</v>
      </c>
      <c r="E113" s="17">
        <f t="shared" si="38"/>
        <v>0</v>
      </c>
      <c r="F113" s="17">
        <f t="shared" si="22"/>
        <v>0</v>
      </c>
      <c r="G113" s="18">
        <v>0</v>
      </c>
      <c r="H113" s="18">
        <f t="shared" si="24"/>
        <v>0</v>
      </c>
    </row>
    <row r="114" spans="1:8" ht="14.25" customHeight="1" x14ac:dyDescent="0.25">
      <c r="A114" s="2" t="s">
        <v>3</v>
      </c>
      <c r="B114" s="3">
        <v>1987600</v>
      </c>
      <c r="C114" s="3">
        <v>16585474</v>
      </c>
      <c r="D114" s="3">
        <v>0</v>
      </c>
      <c r="E114" s="3">
        <v>0</v>
      </c>
      <c r="F114" s="3">
        <f t="shared" si="22"/>
        <v>0</v>
      </c>
      <c r="G114" s="4">
        <v>0</v>
      </c>
      <c r="H114" s="4">
        <f t="shared" si="24"/>
        <v>0</v>
      </c>
    </row>
    <row r="115" spans="1:8" s="5" customFormat="1" ht="27.75" customHeight="1" x14ac:dyDescent="0.25">
      <c r="A115" s="30" t="s">
        <v>36</v>
      </c>
      <c r="B115" s="26">
        <f>B116+B118</f>
        <v>69386800</v>
      </c>
      <c r="C115" s="26">
        <f>C116+C118</f>
        <v>69386800</v>
      </c>
      <c r="D115" s="26">
        <f t="shared" ref="D115:E115" si="39">D116+D118</f>
        <v>14297432</v>
      </c>
      <c r="E115" s="26">
        <f t="shared" si="39"/>
        <v>13455390.299999999</v>
      </c>
      <c r="F115" s="26">
        <f t="shared" si="22"/>
        <v>-842041.70000000112</v>
      </c>
      <c r="G115" s="24">
        <f t="shared" si="23"/>
        <v>94.110538871595949</v>
      </c>
      <c r="H115" s="24">
        <f t="shared" si="24"/>
        <v>19.391858826174431</v>
      </c>
    </row>
    <row r="116" spans="1:8" s="20" customFormat="1" x14ac:dyDescent="0.25">
      <c r="A116" s="21" t="s">
        <v>5</v>
      </c>
      <c r="B116" s="17">
        <f t="shared" ref="B116:D116" si="40">B117</f>
        <v>67767800</v>
      </c>
      <c r="C116" s="17">
        <f t="shared" si="40"/>
        <v>67767800</v>
      </c>
      <c r="D116" s="17">
        <f t="shared" si="40"/>
        <v>13504880</v>
      </c>
      <c r="E116" s="17">
        <f>E117</f>
        <v>12853207.93</v>
      </c>
      <c r="F116" s="17">
        <f t="shared" si="22"/>
        <v>-651672.0700000003</v>
      </c>
      <c r="G116" s="18">
        <f t="shared" si="23"/>
        <v>95.17454379453946</v>
      </c>
      <c r="H116" s="18">
        <f t="shared" si="24"/>
        <v>18.966541528572566</v>
      </c>
    </row>
    <row r="117" spans="1:8" x14ac:dyDescent="0.25">
      <c r="A117" s="6" t="s">
        <v>6</v>
      </c>
      <c r="B117" s="3">
        <v>67767800</v>
      </c>
      <c r="C117" s="3">
        <v>67767800</v>
      </c>
      <c r="D117" s="3">
        <v>13504880</v>
      </c>
      <c r="E117" s="3">
        <v>12853207.93</v>
      </c>
      <c r="F117" s="3">
        <f t="shared" si="22"/>
        <v>-651672.0700000003</v>
      </c>
      <c r="G117" s="4">
        <f t="shared" si="23"/>
        <v>95.17454379453946</v>
      </c>
      <c r="H117" s="4">
        <f t="shared" si="24"/>
        <v>18.966541528572566</v>
      </c>
    </row>
    <row r="118" spans="1:8" s="20" customFormat="1" x14ac:dyDescent="0.25">
      <c r="A118" s="21" t="s">
        <v>67</v>
      </c>
      <c r="B118" s="17">
        <f>B119</f>
        <v>1619000</v>
      </c>
      <c r="C118" s="17">
        <f>C119</f>
        <v>1619000</v>
      </c>
      <c r="D118" s="17">
        <f t="shared" ref="D118:E118" si="41">D119</f>
        <v>792552</v>
      </c>
      <c r="E118" s="17">
        <f t="shared" si="41"/>
        <v>602182.37</v>
      </c>
      <c r="F118" s="17">
        <f t="shared" ref="F118:F119" si="42">E118-D118</f>
        <v>-190369.63</v>
      </c>
      <c r="G118" s="18">
        <f t="shared" si="23"/>
        <v>75.980171648043282</v>
      </c>
      <c r="H118" s="18">
        <f t="shared" si="24"/>
        <v>37.194710932674489</v>
      </c>
    </row>
    <row r="119" spans="1:8" x14ac:dyDescent="0.25">
      <c r="A119" s="6" t="s">
        <v>6</v>
      </c>
      <c r="B119" s="3">
        <v>1619000</v>
      </c>
      <c r="C119" s="3">
        <v>1619000</v>
      </c>
      <c r="D119" s="3">
        <v>792552</v>
      </c>
      <c r="E119" s="3">
        <v>602182.37</v>
      </c>
      <c r="F119" s="3">
        <f t="shared" si="42"/>
        <v>-190369.63</v>
      </c>
      <c r="G119" s="4">
        <f t="shared" si="23"/>
        <v>75.980171648043282</v>
      </c>
      <c r="H119" s="4">
        <f t="shared" si="24"/>
        <v>37.194710932674489</v>
      </c>
    </row>
    <row r="120" spans="1:8" s="5" customFormat="1" ht="28.5" customHeight="1" x14ac:dyDescent="0.25">
      <c r="A120" s="30" t="s">
        <v>37</v>
      </c>
      <c r="B120" s="26">
        <f>SUM(B121:B122)</f>
        <v>55344300</v>
      </c>
      <c r="C120" s="26">
        <f>SUM(C121:C122)</f>
        <v>68716793</v>
      </c>
      <c r="D120" s="26">
        <f t="shared" ref="D120:E120" si="43">SUM(D121:D122)</f>
        <v>19810078</v>
      </c>
      <c r="E120" s="26">
        <f t="shared" si="43"/>
        <v>18774214.239999998</v>
      </c>
      <c r="F120" s="26">
        <f t="shared" si="22"/>
        <v>-1035863.7600000016</v>
      </c>
      <c r="G120" s="24">
        <f t="shared" si="23"/>
        <v>94.7710263432582</v>
      </c>
      <c r="H120" s="24">
        <f t="shared" si="24"/>
        <v>27.321144396246776</v>
      </c>
    </row>
    <row r="121" spans="1:8" x14ac:dyDescent="0.25">
      <c r="A121" s="2" t="s">
        <v>27</v>
      </c>
      <c r="B121" s="3">
        <v>53314300</v>
      </c>
      <c r="C121" s="3">
        <v>65299507</v>
      </c>
      <c r="D121" s="3">
        <v>19810078</v>
      </c>
      <c r="E121" s="3">
        <v>18774214.239999998</v>
      </c>
      <c r="F121" s="3">
        <f t="shared" si="22"/>
        <v>-1035863.7600000016</v>
      </c>
      <c r="G121" s="4">
        <f t="shared" si="23"/>
        <v>94.7710263432582</v>
      </c>
      <c r="H121" s="4">
        <f t="shared" si="24"/>
        <v>28.750927997052106</v>
      </c>
    </row>
    <row r="122" spans="1:8" ht="25.5" x14ac:dyDescent="0.25">
      <c r="A122" s="2" t="s">
        <v>25</v>
      </c>
      <c r="B122" s="3">
        <v>2030000</v>
      </c>
      <c r="C122" s="3">
        <v>3417286</v>
      </c>
      <c r="D122" s="3">
        <v>0</v>
      </c>
      <c r="E122" s="3">
        <v>0</v>
      </c>
      <c r="F122" s="3">
        <f t="shared" si="22"/>
        <v>0</v>
      </c>
      <c r="G122" s="4">
        <v>0</v>
      </c>
      <c r="H122" s="4">
        <f t="shared" si="24"/>
        <v>0</v>
      </c>
    </row>
    <row r="123" spans="1:8" s="5" customFormat="1" ht="30" customHeight="1" x14ac:dyDescent="0.25">
      <c r="A123" s="30" t="s">
        <v>38</v>
      </c>
      <c r="B123" s="26">
        <f>B124</f>
        <v>553400</v>
      </c>
      <c r="C123" s="26">
        <f>C124</f>
        <v>553400</v>
      </c>
      <c r="D123" s="26">
        <f t="shared" ref="D123:E123" si="44">D124</f>
        <v>158900</v>
      </c>
      <c r="E123" s="26">
        <f t="shared" si="44"/>
        <v>125060</v>
      </c>
      <c r="F123" s="26">
        <f t="shared" si="22"/>
        <v>-33840</v>
      </c>
      <c r="G123" s="24">
        <f t="shared" si="23"/>
        <v>78.703587161736948</v>
      </c>
      <c r="H123" s="24">
        <f t="shared" si="24"/>
        <v>22.598482110589085</v>
      </c>
    </row>
    <row r="124" spans="1:8" s="20" customFormat="1" ht="30" customHeight="1" x14ac:dyDescent="0.25">
      <c r="A124" s="21" t="s">
        <v>55</v>
      </c>
      <c r="B124" s="17">
        <f>SUM(B125:B127)</f>
        <v>553400</v>
      </c>
      <c r="C124" s="17">
        <f>SUM(C125:C127)</f>
        <v>553400</v>
      </c>
      <c r="D124" s="17">
        <f>SUM(D125:D127)</f>
        <v>158900</v>
      </c>
      <c r="E124" s="17">
        <f>SUM(E125:E127)</f>
        <v>125060</v>
      </c>
      <c r="F124" s="17">
        <f t="shared" si="22"/>
        <v>-33840</v>
      </c>
      <c r="G124" s="18">
        <f t="shared" si="23"/>
        <v>78.703587161736948</v>
      </c>
      <c r="H124" s="18">
        <f t="shared" si="24"/>
        <v>22.598482110589085</v>
      </c>
    </row>
    <row r="125" spans="1:8" x14ac:dyDescent="0.25">
      <c r="A125" s="6" t="s">
        <v>18</v>
      </c>
      <c r="B125" s="3">
        <v>104500</v>
      </c>
      <c r="C125" s="3">
        <v>104500</v>
      </c>
      <c r="D125" s="3">
        <v>0</v>
      </c>
      <c r="E125" s="3">
        <v>0</v>
      </c>
      <c r="F125" s="3">
        <f t="shared" si="22"/>
        <v>0</v>
      </c>
      <c r="G125" s="4">
        <v>0</v>
      </c>
      <c r="H125" s="4">
        <f t="shared" si="24"/>
        <v>0</v>
      </c>
    </row>
    <row r="126" spans="1:8" ht="15.75" customHeight="1" x14ac:dyDescent="0.25">
      <c r="A126" s="6" t="s">
        <v>23</v>
      </c>
      <c r="B126" s="3">
        <v>360000</v>
      </c>
      <c r="C126" s="3">
        <v>360000</v>
      </c>
      <c r="D126" s="3">
        <v>70000</v>
      </c>
      <c r="E126" s="3">
        <f>20000+16610</f>
        <v>36610</v>
      </c>
      <c r="F126" s="3">
        <f t="shared" si="22"/>
        <v>-33390</v>
      </c>
      <c r="G126" s="4">
        <f t="shared" si="23"/>
        <v>52.300000000000004</v>
      </c>
      <c r="H126" s="4">
        <f t="shared" si="24"/>
        <v>10.169444444444444</v>
      </c>
    </row>
    <row r="127" spans="1:8" x14ac:dyDescent="0.25">
      <c r="A127" s="13" t="s">
        <v>26</v>
      </c>
      <c r="B127" s="3">
        <v>88900</v>
      </c>
      <c r="C127" s="3">
        <v>88900</v>
      </c>
      <c r="D127" s="3">
        <v>88900</v>
      </c>
      <c r="E127" s="3">
        <v>88450</v>
      </c>
      <c r="F127" s="3">
        <f t="shared" si="22"/>
        <v>-450</v>
      </c>
      <c r="G127" s="4">
        <f t="shared" si="23"/>
        <v>99.493813273340834</v>
      </c>
      <c r="H127" s="4">
        <f t="shared" si="24"/>
        <v>99.493813273340834</v>
      </c>
    </row>
    <row r="128" spans="1:8" s="5" customFormat="1" x14ac:dyDescent="0.25">
      <c r="A128" s="31" t="s">
        <v>68</v>
      </c>
      <c r="B128" s="26">
        <f>SUM(B129:B131)</f>
        <v>1500000</v>
      </c>
      <c r="C128" s="26">
        <f>SUM(C129:C131)</f>
        <v>7104692</v>
      </c>
      <c r="D128" s="26">
        <f t="shared" ref="D128:E128" si="45">SUM(D129:D131)</f>
        <v>496500</v>
      </c>
      <c r="E128" s="26">
        <f t="shared" si="45"/>
        <v>2670</v>
      </c>
      <c r="F128" s="26">
        <f t="shared" ref="F128:F131" si="46">E128-D128</f>
        <v>-493830</v>
      </c>
      <c r="G128" s="24">
        <f t="shared" si="23"/>
        <v>0.53776435045317228</v>
      </c>
      <c r="H128" s="24">
        <f t="shared" si="24"/>
        <v>3.758079871724207E-2</v>
      </c>
    </row>
    <row r="129" spans="1:8" ht="25.5" x14ac:dyDescent="0.25">
      <c r="A129" s="6" t="s">
        <v>23</v>
      </c>
      <c r="B129" s="3">
        <v>500000</v>
      </c>
      <c r="C129" s="3">
        <v>1131941</v>
      </c>
      <c r="D129" s="3">
        <v>0</v>
      </c>
      <c r="E129" s="3">
        <v>0</v>
      </c>
      <c r="F129" s="3">
        <f t="shared" si="46"/>
        <v>0</v>
      </c>
      <c r="G129" s="4">
        <v>0</v>
      </c>
      <c r="H129" s="4">
        <f t="shared" si="24"/>
        <v>0</v>
      </c>
    </row>
    <row r="130" spans="1:8" x14ac:dyDescent="0.25">
      <c r="A130" s="13" t="s">
        <v>26</v>
      </c>
      <c r="B130" s="3">
        <v>500000</v>
      </c>
      <c r="C130" s="3">
        <v>4872751</v>
      </c>
      <c r="D130" s="3">
        <v>16500</v>
      </c>
      <c r="E130" s="3">
        <v>2670</v>
      </c>
      <c r="F130" s="3">
        <f t="shared" si="46"/>
        <v>-13830</v>
      </c>
      <c r="G130" s="4">
        <f t="shared" si="23"/>
        <v>16.18181818181818</v>
      </c>
      <c r="H130" s="4">
        <f t="shared" si="24"/>
        <v>5.4794509302855815E-2</v>
      </c>
    </row>
    <row r="131" spans="1:8" x14ac:dyDescent="0.25">
      <c r="A131" s="2" t="s">
        <v>4</v>
      </c>
      <c r="B131" s="3">
        <v>500000</v>
      </c>
      <c r="C131" s="3">
        <v>1100000</v>
      </c>
      <c r="D131" s="3">
        <v>480000</v>
      </c>
      <c r="E131" s="3">
        <v>0</v>
      </c>
      <c r="F131" s="3">
        <f t="shared" si="46"/>
        <v>-480000</v>
      </c>
      <c r="G131" s="4">
        <f t="shared" si="23"/>
        <v>0</v>
      </c>
      <c r="H131" s="4">
        <f t="shared" si="24"/>
        <v>0</v>
      </c>
    </row>
    <row r="132" spans="1:8" s="5" customFormat="1" ht="39" customHeight="1" x14ac:dyDescent="0.25">
      <c r="A132" s="29" t="s">
        <v>39</v>
      </c>
      <c r="B132" s="26">
        <f t="shared" ref="B132:D132" si="47">SUM(B133:B134)</f>
        <v>4414200</v>
      </c>
      <c r="C132" s="26">
        <f t="shared" ref="C132" si="48">SUM(C133:C134)</f>
        <v>4424200</v>
      </c>
      <c r="D132" s="26">
        <f t="shared" si="47"/>
        <v>341700</v>
      </c>
      <c r="E132" s="26">
        <f>SUM(E133:E134)</f>
        <v>341700</v>
      </c>
      <c r="F132" s="26">
        <f t="shared" si="22"/>
        <v>0</v>
      </c>
      <c r="G132" s="24">
        <f t="shared" si="23"/>
        <v>100</v>
      </c>
      <c r="H132" s="24">
        <f t="shared" si="24"/>
        <v>7.723430224673387</v>
      </c>
    </row>
    <row r="133" spans="1:8" x14ac:dyDescent="0.25">
      <c r="A133" s="2" t="s">
        <v>18</v>
      </c>
      <c r="B133" s="3">
        <v>2950000</v>
      </c>
      <c r="C133" s="3">
        <v>2960000</v>
      </c>
      <c r="D133" s="3">
        <v>0</v>
      </c>
      <c r="E133" s="3">
        <v>0</v>
      </c>
      <c r="F133" s="3">
        <f t="shared" si="22"/>
        <v>0</v>
      </c>
      <c r="G133" s="4">
        <v>0</v>
      </c>
      <c r="H133" s="4">
        <f t="shared" si="24"/>
        <v>0</v>
      </c>
    </row>
    <row r="134" spans="1:8" ht="14.25" customHeight="1" x14ac:dyDescent="0.25">
      <c r="A134" s="2" t="s">
        <v>23</v>
      </c>
      <c r="B134" s="3">
        <v>1464200</v>
      </c>
      <c r="C134" s="3">
        <v>1464200</v>
      </c>
      <c r="D134" s="3">
        <v>341700</v>
      </c>
      <c r="E134" s="3">
        <v>341700</v>
      </c>
      <c r="F134" s="3">
        <f t="shared" si="22"/>
        <v>0</v>
      </c>
      <c r="G134" s="4">
        <f t="shared" si="23"/>
        <v>100</v>
      </c>
      <c r="H134" s="4">
        <f t="shared" si="24"/>
        <v>23.336975822975003</v>
      </c>
    </row>
    <row r="135" spans="1:8" s="25" customFormat="1" ht="12.75" x14ac:dyDescent="0.2">
      <c r="A135" s="22" t="s">
        <v>16</v>
      </c>
      <c r="B135" s="23">
        <f>B5+B28+B33+B40+B49+B61+B80+B86+B97+B107+B115+B120+B123+B132+B21+B128</f>
        <v>9889035970</v>
      </c>
      <c r="C135" s="23">
        <f>C5+C28+C33+C40+C49+C61+C80+C86+C97+C107+C115+C120+C123+C132+C21+C128</f>
        <v>11025965986.18</v>
      </c>
      <c r="D135" s="23">
        <f t="shared" ref="D135:E135" si="49">D5+D28+D33+D40+D49+D61+D80+D86+D97+D107+D115+D120+D123+D132+D21+D128</f>
        <v>1677115412</v>
      </c>
      <c r="E135" s="23">
        <f t="shared" si="49"/>
        <v>1321153912.8</v>
      </c>
      <c r="F135" s="26">
        <f t="shared" si="22"/>
        <v>-355961499.20000005</v>
      </c>
      <c r="G135" s="24">
        <f t="shared" si="23"/>
        <v>78.775372484621826</v>
      </c>
      <c r="H135" s="24">
        <f t="shared" si="24"/>
        <v>11.982205590475617</v>
      </c>
    </row>
    <row r="137" spans="1:8" x14ac:dyDescent="0.25">
      <c r="E137" s="14"/>
      <c r="G137" s="14"/>
      <c r="H137" s="14"/>
    </row>
    <row r="138" spans="1:8" x14ac:dyDescent="0.25">
      <c r="C138" s="15"/>
    </row>
    <row r="139" spans="1:8" x14ac:dyDescent="0.25">
      <c r="G139" s="14"/>
    </row>
  </sheetData>
  <autoFilter ref="A4:H135"/>
  <mergeCells count="1">
    <mergeCell ref="A1:G1"/>
  </mergeCells>
  <pageMargins left="0.51181102362204722" right="0.51181102362204722" top="0.74803149606299213" bottom="0.39370078740157483" header="0.31496062992125984" footer="0.31496062992125984"/>
  <pageSetup paperSize="9" scale="75" fitToWidth="0" fitToHeight="0" orientation="landscape" r:id="rId1"/>
  <headerFooter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программы</vt:lpstr>
      <vt:lpstr>Лист2</vt:lpstr>
      <vt:lpstr>Лист3</vt:lpstr>
      <vt:lpstr>программы!Заголовки_для_печати</vt:lpstr>
      <vt:lpstr>программы!Область_печати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2020-05-22T06:05:57Z</cp:lastPrinted>
  <dcterms:created xsi:type="dcterms:W3CDTF">2014-05-23T06:49:41Z</dcterms:created>
  <dcterms:modified xsi:type="dcterms:W3CDTF">2020-05-22T06:06:54Z</dcterms:modified>
</cp:coreProperties>
</file>