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папка для общего пользования\ГАЛИНА\заключение с приложениями 2019 год\"/>
    </mc:Choice>
  </mc:AlternateContent>
  <bookViews>
    <workbookView xWindow="480" yWindow="540" windowWidth="19320" windowHeight="12165"/>
  </bookViews>
  <sheets>
    <sheet name="Лист2" sheetId="2" r:id="rId1"/>
  </sheets>
  <definedNames>
    <definedName name="_xlnm._FilterDatabase" localSheetId="0" hidden="1">Лист2!$A$8:$M$70</definedName>
    <definedName name="_xlnm.Print_Titles" localSheetId="0">Лист2!$7:$8</definedName>
  </definedNames>
  <calcPr calcId="152511"/>
</workbook>
</file>

<file path=xl/calcChain.xml><?xml version="1.0" encoding="utf-8"?>
<calcChain xmlns="http://schemas.openxmlformats.org/spreadsheetml/2006/main">
  <c r="I62" i="2" l="1"/>
  <c r="L59" i="2"/>
  <c r="L61" i="2"/>
  <c r="M61" i="2"/>
  <c r="L51" i="2"/>
  <c r="M51" i="2"/>
  <c r="L52" i="2"/>
  <c r="M52" i="2"/>
  <c r="M65" i="2"/>
  <c r="K16" i="2" l="1"/>
  <c r="K44" i="2"/>
  <c r="C69" i="2"/>
  <c r="D69" i="2"/>
  <c r="E69" i="2"/>
  <c r="B69" i="2"/>
  <c r="L68" i="2"/>
  <c r="M68" i="2"/>
  <c r="J68" i="2"/>
  <c r="H68" i="2"/>
  <c r="K64" i="2"/>
  <c r="K69" i="2" s="1"/>
  <c r="K48" i="2"/>
  <c r="K38" i="2"/>
  <c r="K53" i="2"/>
  <c r="K56" i="2"/>
  <c r="K62" i="2" s="1"/>
  <c r="D12" i="2"/>
  <c r="K47" i="2"/>
  <c r="K43" i="2"/>
  <c r="K37" i="2"/>
  <c r="I53" i="2" l="1"/>
  <c r="G53" i="2"/>
  <c r="I43" i="2"/>
  <c r="G43" i="2"/>
  <c r="I48" i="2"/>
  <c r="G48" i="2"/>
  <c r="I47" i="2"/>
  <c r="G47" i="2"/>
  <c r="M53" i="2" l="1"/>
  <c r="L53" i="2"/>
  <c r="I16" i="2"/>
  <c r="G16" i="2"/>
  <c r="L60" i="2"/>
  <c r="M60" i="2"/>
  <c r="J60" i="2"/>
  <c r="H60" i="2"/>
  <c r="I64" i="2" l="1"/>
  <c r="I69" i="2" s="1"/>
  <c r="G64" i="2"/>
  <c r="G69" i="2" s="1"/>
  <c r="M59" i="2" l="1"/>
  <c r="G58" i="2"/>
  <c r="G62" i="2" s="1"/>
  <c r="L45" i="2" l="1"/>
  <c r="M45" i="2"/>
  <c r="M67" i="2"/>
  <c r="L41" i="2"/>
  <c r="D16" i="2"/>
  <c r="I35" i="2" l="1"/>
  <c r="L66" i="2"/>
  <c r="M66" i="2"/>
  <c r="L67" i="2"/>
  <c r="J66" i="2"/>
  <c r="J67" i="2"/>
  <c r="H66" i="2"/>
  <c r="H67" i="2"/>
  <c r="J57" i="2" l="1"/>
  <c r="J58" i="2"/>
  <c r="J59" i="2"/>
  <c r="J61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37" i="2"/>
  <c r="J54" i="2" l="1"/>
  <c r="L58" i="2"/>
  <c r="M58" i="2"/>
  <c r="H58" i="2"/>
  <c r="D62" i="2"/>
  <c r="B62" i="2"/>
  <c r="C54" i="2" l="1"/>
  <c r="L26" i="2" l="1"/>
  <c r="M26" i="2"/>
  <c r="J26" i="2"/>
  <c r="H26" i="2"/>
  <c r="H45" i="2" l="1"/>
  <c r="C62" i="2" l="1"/>
  <c r="M62" i="2" s="1"/>
  <c r="E62" i="2"/>
  <c r="L62" i="2" s="1"/>
  <c r="F62" i="2"/>
  <c r="H57" i="2"/>
  <c r="L57" i="2"/>
  <c r="M57" i="2"/>
  <c r="H61" i="2"/>
  <c r="L64" i="2"/>
  <c r="H65" i="2"/>
  <c r="J65" i="2"/>
  <c r="L65" i="2"/>
  <c r="M64" i="2"/>
  <c r="M69" i="2" s="1"/>
  <c r="M56" i="2"/>
  <c r="L56" i="2"/>
  <c r="J56" i="2"/>
  <c r="J62" i="2" s="1"/>
  <c r="H56" i="2"/>
  <c r="F64" i="2"/>
  <c r="F69" i="2" s="1"/>
  <c r="L69" i="2" l="1"/>
  <c r="H62" i="2"/>
  <c r="H64" i="2"/>
  <c r="H69" i="2" s="1"/>
  <c r="J64" i="2"/>
  <c r="J69" i="2" s="1"/>
  <c r="H38" i="2" l="1"/>
  <c r="L38" i="2"/>
  <c r="M38" i="2"/>
  <c r="H39" i="2"/>
  <c r="L39" i="2"/>
  <c r="M39" i="2"/>
  <c r="H40" i="2"/>
  <c r="L40" i="2"/>
  <c r="M40" i="2"/>
  <c r="H41" i="2"/>
  <c r="M41" i="2"/>
  <c r="H42" i="2"/>
  <c r="L42" i="2"/>
  <c r="M42" i="2"/>
  <c r="H43" i="2"/>
  <c r="L43" i="2"/>
  <c r="M43" i="2"/>
  <c r="H44" i="2"/>
  <c r="L44" i="2"/>
  <c r="M44" i="2"/>
  <c r="H46" i="2"/>
  <c r="L46" i="2"/>
  <c r="M46" i="2"/>
  <c r="H47" i="2"/>
  <c r="L47" i="2"/>
  <c r="M47" i="2"/>
  <c r="H48" i="2"/>
  <c r="L48" i="2"/>
  <c r="M48" i="2"/>
  <c r="H49" i="2"/>
  <c r="L49" i="2"/>
  <c r="M49" i="2"/>
  <c r="H50" i="2"/>
  <c r="L50" i="2"/>
  <c r="M50" i="2"/>
  <c r="H53" i="2"/>
  <c r="H37" i="2"/>
  <c r="M37" i="2"/>
  <c r="L37" i="2"/>
  <c r="L12" i="2" l="1"/>
  <c r="M12" i="2"/>
  <c r="L13" i="2"/>
  <c r="M13" i="2"/>
  <c r="L14" i="2"/>
  <c r="M14" i="2"/>
  <c r="L15" i="2"/>
  <c r="M15" i="2"/>
  <c r="L16" i="2"/>
  <c r="M16" i="2"/>
  <c r="L17" i="2"/>
  <c r="M17" i="2"/>
  <c r="L18" i="2"/>
  <c r="M18" i="2"/>
  <c r="L19" i="2"/>
  <c r="M19" i="2"/>
  <c r="L20" i="2"/>
  <c r="M20" i="2"/>
  <c r="L21" i="2"/>
  <c r="M21" i="2"/>
  <c r="L22" i="2"/>
  <c r="M22" i="2"/>
  <c r="L23" i="2"/>
  <c r="M23" i="2"/>
  <c r="L24" i="2"/>
  <c r="M24" i="2"/>
  <c r="L25" i="2"/>
  <c r="M25" i="2"/>
  <c r="L27" i="2"/>
  <c r="M27" i="2"/>
  <c r="L28" i="2"/>
  <c r="M28" i="2"/>
  <c r="L29" i="2"/>
  <c r="M29" i="2"/>
  <c r="L30" i="2"/>
  <c r="M30" i="2"/>
  <c r="L31" i="2"/>
  <c r="M31" i="2"/>
  <c r="L32" i="2"/>
  <c r="M32" i="2"/>
  <c r="L33" i="2"/>
  <c r="M33" i="2"/>
  <c r="L34" i="2"/>
  <c r="M34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7" i="2"/>
  <c r="J28" i="2"/>
  <c r="J29" i="2"/>
  <c r="J30" i="2"/>
  <c r="J31" i="2"/>
  <c r="J32" i="2"/>
  <c r="J33" i="2"/>
  <c r="J34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7" i="2"/>
  <c r="H28" i="2"/>
  <c r="H29" i="2"/>
  <c r="H30" i="2"/>
  <c r="H31" i="2"/>
  <c r="H32" i="2"/>
  <c r="H33" i="2"/>
  <c r="H34" i="2"/>
  <c r="M11" i="2"/>
  <c r="L11" i="2"/>
  <c r="J11" i="2" l="1"/>
  <c r="J35" i="2" s="1"/>
  <c r="H11" i="2"/>
  <c r="H35" i="2" s="1"/>
  <c r="G54" i="2"/>
  <c r="H54" i="2"/>
  <c r="I54" i="2"/>
  <c r="K54" i="2"/>
  <c r="D54" i="2"/>
  <c r="E54" i="2"/>
  <c r="B54" i="2"/>
  <c r="F54" i="2"/>
  <c r="G35" i="2"/>
  <c r="K35" i="2"/>
  <c r="L35" i="2"/>
  <c r="M35" i="2"/>
  <c r="C35" i="2"/>
  <c r="C70" i="2" s="1"/>
  <c r="D35" i="2"/>
  <c r="E35" i="2"/>
  <c r="B35" i="2"/>
  <c r="F35" i="2"/>
  <c r="K70" i="2" l="1"/>
  <c r="M54" i="2"/>
  <c r="M70" i="2" s="1"/>
  <c r="L54" i="2"/>
  <c r="L70" i="2" s="1"/>
  <c r="D70" i="2"/>
  <c r="F70" i="2"/>
  <c r="G70" i="2"/>
  <c r="B70" i="2"/>
  <c r="E70" i="2"/>
  <c r="I70" i="2"/>
  <c r="H70" i="2"/>
  <c r="J70" i="2"/>
</calcChain>
</file>

<file path=xl/sharedStrings.xml><?xml version="1.0" encoding="utf-8"?>
<sst xmlns="http://schemas.openxmlformats.org/spreadsheetml/2006/main" count="78" uniqueCount="78">
  <si>
    <t>Наименование</t>
  </si>
  <si>
    <t>Субвенции</t>
  </si>
  <si>
    <t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</si>
  <si>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Дотации</t>
  </si>
  <si>
    <t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</si>
  <si>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Субвенции на осуществление отдельных государственных полномочий в сфере трудовых отношений и государственного управления охраной труда</t>
  </si>
  <si>
    <t xml:space="preserve">Субвенции на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</si>
  <si>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 xml:space="preserve">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автономного округа отдельных государственных полномочий в области образования </t>
  </si>
  <si>
    <t xml:space="preserve">Субвенции на осуществление деятельности по опеке и попечительству </t>
  </si>
  <si>
    <t>Субвенции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</t>
  </si>
  <si>
    <t>Субвенции на организацию и обеспечение отдыха и оздоровления детей, в том числе в этнической среде</t>
  </si>
  <si>
    <t xml:space="preserve">Субвенции на обеспечение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 </t>
  </si>
  <si>
    <t>Субвенции на реализацию полномочий, указанных в пунктах 3.1, 3.2 статьи 2 Закона ХМАО-Югры от 31 марта 2009 года № 36-оз "О наделении органов местного самоуправления муниципальных образований ХМАО-Югры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</si>
  <si>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Субвенции на организацию осуществления мероприятий по проведению дезинсекции и дератизации в Ханты-Мансийском автономном округе – Югре</t>
  </si>
  <si>
    <t>Субвенции на осуществление отдельных полномочий Ханты-Мансийского автономного округа – Югры по организации деятельности по обращению с твердыми коммунальными отходами</t>
  </si>
  <si>
    <t>Субвенции на возмещение недополученных доходов организациям,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Ханты-Мансийского автономного округа – Югры по социально ориентированным тарифам и сжиженного газа по социально ориентированным розничным ценам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</si>
  <si>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РФ</t>
  </si>
  <si>
    <t xml:space="preserve">Итого субвенций </t>
  </si>
  <si>
    <t>Субсидии на строительство (реконструкцию), капитальный ремонт и ремонт автомобильных дорог общего пользования местного значения</t>
  </si>
  <si>
    <t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</t>
  </si>
  <si>
    <t>Субсидии на дополнительное финансовое обеспечение мероприятий по организации питания обучающихся</t>
  </si>
  <si>
    <t>Субсидии на развитие сферы культуры в муниципальных образованиях автономного округа</t>
  </si>
  <si>
    <t>Субсидии на реализацию полномочий в области строительства, градостроительной деятельности и жилищных отношений</t>
  </si>
  <si>
    <t>Субсидии на создание условий для деятельности народных дружин</t>
  </si>
  <si>
    <t>Субсидии на реализацию полномочий в сфере жилищно-коммунального комплекса</t>
  </si>
  <si>
    <t xml:space="preserve">Субсидии </t>
  </si>
  <si>
    <t>Итого субсидии</t>
  </si>
  <si>
    <t xml:space="preserve">Иные межбюджетные трансферты
</t>
  </si>
  <si>
    <t xml:space="preserve">Иные межбюджетные трансферты на реализацию мероприятий содействие трудоустройству граждан </t>
  </si>
  <si>
    <t>Итого иные межбюджетные трансферты</t>
  </si>
  <si>
    <t>Дотации на выравнивание бюджетной обеспеченности</t>
  </si>
  <si>
    <t xml:space="preserve">Дотации на поддержку мер по обеспечению сбалансированности местных бюджетов </t>
  </si>
  <si>
    <t xml:space="preserve">Итого дотации </t>
  </si>
  <si>
    <t xml:space="preserve">Всего </t>
  </si>
  <si>
    <t>Субвенции на поддержку животноводства, переработки и реализации продукции животноводства</t>
  </si>
  <si>
    <t>Субвенции на поддержку растениеводства, переработки и реализации продукции растениеводства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</si>
  <si>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</si>
  <si>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на 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</si>
  <si>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Субсидии на софинансирование расходов муниципальных образований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проведения тренировочных сборов и участия в соревнованиях</t>
  </si>
  <si>
    <t>Субсидии на стимулирование развития жилищного строительства</t>
  </si>
  <si>
    <t>Субсидий на реализацию мероприятий по обеспечению жильем молодых семей</t>
  </si>
  <si>
    <t>Субсидии на реализацию программ формирования современной городской среды</t>
  </si>
  <si>
    <t>Субсидий на поддержку малого и среднего предпринимательства</t>
  </si>
  <si>
    <t>Субвенции на осуществление отдельных
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
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</si>
  <si>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</t>
  </si>
  <si>
    <t>Субвенции на проведение мероприятий по предупреждению и ликвидации болезней животных, их лечению, защите населения от болезней, общих для человека и животных</t>
  </si>
  <si>
    <t>Субвенции на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</si>
  <si>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</t>
  </si>
  <si>
    <t>Субсидии на государственную поддержку отрасли культуры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</si>
  <si>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</si>
  <si>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</si>
  <si>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Поступили остатки прошлых лет</t>
  </si>
  <si>
    <t>Возвращены в округ остатки</t>
  </si>
  <si>
    <t>(рубли)</t>
  </si>
  <si>
    <t>Уточненный план департамента финансов</t>
  </si>
  <si>
    <t>Изменение плановых назначений               (гр.7-гр.6)</t>
  </si>
  <si>
    <t>Фактически поступило в бюджет</t>
  </si>
  <si>
    <t>Не поступило      (гр.7-гр.9)</t>
  </si>
  <si>
    <t>Израсходовано</t>
  </si>
  <si>
    <t>Отклонение (гр.9+гр.5-гр.11)</t>
  </si>
  <si>
    <t xml:space="preserve">Остаток на 01.01.2019 г. </t>
  </si>
  <si>
    <t xml:space="preserve">Первоначальный план </t>
  </si>
  <si>
    <t>Иные межбюджетные трансферты на организацию профессионального обучения и дополнительного профессионального образования лиц предпенсионного возраста</t>
  </si>
  <si>
    <t>Иные межбюджетные трансферты на реализацию наказов избирателей депутатам Думы Ханты-Мансийского автономного округа-Югры</t>
  </si>
  <si>
    <t>Субвенции на поддержку малых форм хозяйствования</t>
  </si>
  <si>
    <t xml:space="preserve">Иных межбюджетных трансфертов, передаваемых для компенсации дополнительных расходов, возникших в результате решений, принятых органами власти другого уровня за счёт средств бюджета автономного округа </t>
  </si>
  <si>
    <t>Возвращено из бюджета в объеме потребности в расходовании</t>
  </si>
  <si>
    <t>Субсидии на благоустройство территорий муниципальных образований</t>
  </si>
  <si>
    <t>Иные межбюджетные трансферты из резервного фонда Правительства Ханты-Мансийского автономного округа на приобретение контейнеров для размещения в местах (площадках) накопления твердых коммунальных отходов</t>
  </si>
  <si>
    <t>Остаток на 01.01.2020 г.  (гр.2+гр.3.-гр.4+гр.5+гр.9-гр.11)</t>
  </si>
  <si>
    <t>Межбюджетные трансферты, передаваемые бюджетам за достижение показателей деятельности органов исполнительной власти субъектов Российской Федерации</t>
  </si>
  <si>
    <t>Субсидий для реализации полномочий
в области жилищных отношений</t>
  </si>
  <si>
    <t xml:space="preserve">Дотации  на поощрение достижения высоких показателей качества организации и осуществления бюджетного процесса </t>
  </si>
  <si>
    <t xml:space="preserve">Дотации на поощрение достижения наилучших значений показателей деятельности органов местного самоуправления </t>
  </si>
  <si>
    <t xml:space="preserve">Дотации в целях стимулирования роста налогового потенциала и качества планирования доходов </t>
  </si>
  <si>
    <t>Приложение№ 3</t>
  </si>
  <si>
    <t>к заключению Счётной палаты</t>
  </si>
  <si>
    <t xml:space="preserve">  Информация об использовании дотаций, субвенций, субсидий и межбюджетных трансфертов за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</si>
</sst>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22" fillId="0" borderId="0" applyNumberFormat="0" applyFill="0" applyBorder="0" applyAlignment="0" applyProtection="0"/>
  </cellStyleXfs>
  <cellXfs count="40">
    <xf numFmtId="0" fontId="0" fillId="0" borderId="0" xfId="0"/>
    <xf numFmtId="4" fontId="19" fillId="0" borderId="10" xfId="37" applyNumberFormat="1" applyFont="1" applyFill="1" applyBorder="1" applyAlignment="1">
      <alignment horizontal="center" vertical="center"/>
    </xf>
    <xf numFmtId="4" fontId="19" fillId="0" borderId="10" xfId="0" applyNumberFormat="1" applyFont="1" applyFill="1" applyBorder="1" applyAlignment="1">
      <alignment horizontal="center" vertical="center"/>
    </xf>
    <xf numFmtId="4" fontId="20" fillId="0" borderId="10" xfId="37" applyNumberFormat="1" applyFont="1" applyFill="1" applyBorder="1" applyAlignment="1">
      <alignment horizontal="center" vertical="center" wrapText="1"/>
    </xf>
    <xf numFmtId="4" fontId="20" fillId="0" borderId="10" xfId="0" applyNumberFormat="1" applyFont="1" applyFill="1" applyBorder="1" applyAlignment="1">
      <alignment horizontal="center" vertical="center"/>
    </xf>
    <xf numFmtId="4" fontId="19" fillId="0" borderId="10" xfId="37" applyNumberFormat="1" applyFont="1" applyFill="1" applyBorder="1" applyAlignment="1">
      <alignment horizontal="center" vertical="center" wrapText="1"/>
    </xf>
    <xf numFmtId="3" fontId="19" fillId="0" borderId="10" xfId="37" applyNumberFormat="1" applyFont="1" applyFill="1" applyBorder="1" applyAlignment="1">
      <alignment horizontal="center" vertical="center"/>
    </xf>
    <xf numFmtId="3" fontId="19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Fill="1" applyBorder="1"/>
    <xf numFmtId="4" fontId="19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/>
    <xf numFmtId="0" fontId="19" fillId="0" borderId="0" xfId="0" applyFont="1" applyFill="1" applyBorder="1" applyAlignment="1">
      <alignment vertical="center"/>
    </xf>
    <xf numFmtId="4" fontId="19" fillId="0" borderId="0" xfId="37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horizontal="left"/>
    </xf>
    <xf numFmtId="2" fontId="19" fillId="0" borderId="0" xfId="0" applyNumberFormat="1" applyFont="1" applyFill="1" applyBorder="1" applyAlignment="1">
      <alignment horizontal="left" vertical="distributed" wrapText="1"/>
    </xf>
    <xf numFmtId="2" fontId="19" fillId="0" borderId="0" xfId="37" applyNumberFormat="1" applyFont="1" applyFill="1" applyBorder="1" applyAlignment="1">
      <alignment horizontal="left" vertical="distributed" wrapText="1"/>
    </xf>
    <xf numFmtId="2" fontId="19" fillId="0" borderId="10" xfId="0" applyNumberFormat="1" applyFont="1" applyFill="1" applyBorder="1" applyAlignment="1">
      <alignment horizontal="left" vertical="center" wrapText="1"/>
    </xf>
    <xf numFmtId="2" fontId="20" fillId="0" borderId="10" xfId="37" applyNumberFormat="1" applyFont="1" applyFill="1" applyBorder="1" applyAlignment="1">
      <alignment horizontal="left" vertical="center" wrapText="1"/>
    </xf>
    <xf numFmtId="2" fontId="19" fillId="0" borderId="10" xfId="37" applyNumberFormat="1" applyFont="1" applyFill="1" applyBorder="1" applyAlignment="1">
      <alignment horizontal="left" vertical="center" wrapText="1"/>
    </xf>
    <xf numFmtId="1" fontId="19" fillId="0" borderId="10" xfId="37" applyNumberFormat="1" applyFont="1" applyFill="1" applyBorder="1" applyAlignment="1">
      <alignment horizontal="center" vertical="distributed" wrapText="1"/>
    </xf>
    <xf numFmtId="3" fontId="21" fillId="0" borderId="10" xfId="0" applyNumberFormat="1" applyFont="1" applyFill="1" applyBorder="1" applyAlignment="1">
      <alignment horizontal="center" vertical="center"/>
    </xf>
    <xf numFmtId="4" fontId="23" fillId="0" borderId="10" xfId="37" applyNumberFormat="1" applyFont="1" applyFill="1" applyBorder="1" applyAlignment="1">
      <alignment horizontal="center" vertical="center" wrapText="1"/>
    </xf>
    <xf numFmtId="2" fontId="23" fillId="0" borderId="10" xfId="37" applyNumberFormat="1" applyFont="1" applyFill="1" applyBorder="1" applyAlignment="1">
      <alignment horizontal="center" vertical="distributed" wrapText="1"/>
    </xf>
    <xf numFmtId="0" fontId="23" fillId="0" borderId="0" xfId="0" applyFont="1" applyFill="1" applyBorder="1" applyAlignment="1">
      <alignment horizontal="center" vertical="center"/>
    </xf>
    <xf numFmtId="4" fontId="23" fillId="0" borderId="10" xfId="0" applyNumberFormat="1" applyFont="1" applyFill="1" applyBorder="1" applyAlignment="1">
      <alignment horizontal="center" vertical="center" wrapText="1"/>
    </xf>
    <xf numFmtId="4" fontId="19" fillId="0" borderId="10" xfId="0" applyNumberFormat="1" applyFont="1" applyFill="1" applyBorder="1" applyAlignment="1">
      <alignment horizontal="center" vertical="center" wrapText="1"/>
    </xf>
    <xf numFmtId="4" fontId="19" fillId="0" borderId="10" xfId="44" applyNumberFormat="1" applyFont="1" applyFill="1" applyBorder="1" applyAlignment="1">
      <alignment horizontal="center" vertical="center" wrapText="1"/>
    </xf>
    <xf numFmtId="4" fontId="21" fillId="0" borderId="0" xfId="0" applyNumberFormat="1" applyFont="1" applyFill="1" applyAlignment="1">
      <alignment horizontal="center" vertical="center"/>
    </xf>
    <xf numFmtId="4" fontId="20" fillId="0" borderId="10" xfId="0" applyNumberFormat="1" applyFont="1" applyFill="1" applyBorder="1" applyAlignment="1">
      <alignment horizontal="center" vertical="center" wrapText="1"/>
    </xf>
    <xf numFmtId="2" fontId="20" fillId="0" borderId="10" xfId="0" applyNumberFormat="1" applyFont="1" applyFill="1" applyBorder="1" applyAlignment="1">
      <alignment horizontal="left" vertical="center" wrapText="1"/>
    </xf>
    <xf numFmtId="0" fontId="19" fillId="0" borderId="10" xfId="0" applyFont="1" applyFill="1" applyBorder="1" applyAlignment="1">
      <alignment wrapText="1"/>
    </xf>
    <xf numFmtId="3" fontId="19" fillId="0" borderId="10" xfId="37" applyNumberFormat="1" applyFont="1" applyFill="1" applyBorder="1" applyAlignment="1">
      <alignment horizontal="center" vertical="center" wrapText="1"/>
    </xf>
    <xf numFmtId="0" fontId="24" fillId="0" borderId="0" xfId="0" applyFont="1" applyFill="1"/>
    <xf numFmtId="4" fontId="24" fillId="0" borderId="0" xfId="0" applyNumberFormat="1" applyFont="1" applyFill="1" applyAlignment="1">
      <alignment horizontal="center" vertical="center"/>
    </xf>
    <xf numFmtId="3" fontId="23" fillId="0" borderId="0" xfId="0" applyNumberFormat="1" applyFont="1" applyFill="1" applyAlignment="1">
      <alignment horizontal="center" vertical="top" wrapText="1"/>
    </xf>
    <xf numFmtId="0" fontId="25" fillId="0" borderId="0" xfId="0" applyFont="1" applyFill="1" applyAlignment="1">
      <alignment horizontal="center"/>
    </xf>
    <xf numFmtId="3" fontId="20" fillId="0" borderId="10" xfId="37" applyNumberFormat="1" applyFont="1" applyFill="1" applyBorder="1" applyAlignment="1">
      <alignment horizontal="center" vertical="center" wrapText="1"/>
    </xf>
    <xf numFmtId="3" fontId="19" fillId="0" borderId="10" xfId="37" applyNumberFormat="1" applyFont="1" applyFill="1" applyBorder="1" applyAlignment="1">
      <alignment horizontal="center" vertical="center" wrapText="1"/>
    </xf>
  </cellXfs>
  <cellStyles count="45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Гиперссылка" xfId="44" builtinId="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1"/>
    <cellStyle name="Обычный_окружные" xfId="37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Хороший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tabSelected="1" view="pageBreakPreview" zoomScale="90" zoomScaleNormal="91" zoomScaleSheetLayoutView="90" workbookViewId="0">
      <pane xSplit="1" ySplit="8" topLeftCell="B9" activePane="bottomRight" state="frozen"/>
      <selection pane="topRight" activeCell="B1" sqref="B1"/>
      <selection pane="bottomLeft" activeCell="A6" sqref="A6"/>
      <selection pane="bottomRight" activeCell="D81" sqref="D81"/>
    </sheetView>
  </sheetViews>
  <sheetFormatPr defaultRowHeight="15.75" x14ac:dyDescent="0.25"/>
  <cols>
    <col min="1" max="1" width="53.5703125" style="16" customWidth="1"/>
    <col min="2" max="2" width="17.5703125" style="29" customWidth="1"/>
    <col min="3" max="3" width="14.28515625" style="29" customWidth="1"/>
    <col min="4" max="4" width="17.5703125" style="29" customWidth="1"/>
    <col min="5" max="5" width="15" style="29" customWidth="1"/>
    <col min="6" max="6" width="19.85546875" style="10" customWidth="1"/>
    <col min="7" max="7" width="18.85546875" style="29" customWidth="1"/>
    <col min="8" max="8" width="21.7109375" style="29" customWidth="1"/>
    <col min="9" max="11" width="18.5703125" style="29" customWidth="1"/>
    <col min="12" max="12" width="19.42578125" style="29" customWidth="1"/>
    <col min="13" max="13" width="18.42578125" style="29" customWidth="1"/>
    <col min="14" max="16384" width="9.140625" style="9"/>
  </cols>
  <sheetData>
    <row r="1" spans="1:13" s="34" customFormat="1" ht="15" x14ac:dyDescent="0.25">
      <c r="B1" s="35"/>
      <c r="C1" s="35"/>
      <c r="D1" s="35"/>
      <c r="E1" s="35"/>
      <c r="F1" s="35"/>
      <c r="G1" s="35"/>
      <c r="H1" s="35"/>
      <c r="I1" s="35"/>
      <c r="J1" s="35"/>
      <c r="K1" s="29"/>
      <c r="L1" s="29" t="s">
        <v>75</v>
      </c>
      <c r="M1" s="29"/>
    </row>
    <row r="2" spans="1:13" s="34" customFormat="1" ht="15" x14ac:dyDescent="0.25">
      <c r="B2" s="35"/>
      <c r="C2" s="35"/>
      <c r="D2" s="35"/>
      <c r="E2" s="35"/>
      <c r="F2" s="35"/>
      <c r="G2" s="35"/>
      <c r="H2" s="35"/>
      <c r="I2" s="35"/>
      <c r="J2" s="35"/>
      <c r="K2" s="29"/>
      <c r="L2" s="29" t="s">
        <v>76</v>
      </c>
      <c r="M2" s="29"/>
    </row>
    <row r="3" spans="1:13" s="34" customFormat="1" ht="15" x14ac:dyDescent="0.25">
      <c r="B3" s="35"/>
      <c r="C3" s="35"/>
      <c r="D3" s="35"/>
      <c r="E3" s="35"/>
      <c r="F3" s="35"/>
      <c r="G3" s="35"/>
      <c r="H3" s="35"/>
      <c r="I3" s="35"/>
      <c r="J3" s="35"/>
      <c r="K3" s="29"/>
      <c r="L3" s="29"/>
      <c r="M3" s="29"/>
    </row>
    <row r="4" spans="1:13" s="34" customFormat="1" ht="15" x14ac:dyDescent="0.25"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</row>
    <row r="5" spans="1:13" s="34" customFormat="1" ht="15" customHeight="1" x14ac:dyDescent="0.25">
      <c r="A5" s="36" t="s">
        <v>77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</row>
    <row r="6" spans="1:13" x14ac:dyDescent="0.25">
      <c r="A6" s="17"/>
      <c r="F6" s="13"/>
      <c r="M6" s="29" t="s">
        <v>53</v>
      </c>
    </row>
    <row r="7" spans="1:13" s="25" customFormat="1" ht="85.5" x14ac:dyDescent="0.25">
      <c r="A7" s="24" t="s">
        <v>0</v>
      </c>
      <c r="B7" s="23" t="s">
        <v>60</v>
      </c>
      <c r="C7" s="23" t="s">
        <v>51</v>
      </c>
      <c r="D7" s="23" t="s">
        <v>52</v>
      </c>
      <c r="E7" s="23" t="s">
        <v>66</v>
      </c>
      <c r="F7" s="26" t="s">
        <v>61</v>
      </c>
      <c r="G7" s="23" t="s">
        <v>54</v>
      </c>
      <c r="H7" s="23" t="s">
        <v>55</v>
      </c>
      <c r="I7" s="23" t="s">
        <v>56</v>
      </c>
      <c r="J7" s="23" t="s">
        <v>57</v>
      </c>
      <c r="K7" s="23" t="s">
        <v>58</v>
      </c>
      <c r="L7" s="23" t="s">
        <v>59</v>
      </c>
      <c r="M7" s="23" t="s">
        <v>69</v>
      </c>
    </row>
    <row r="8" spans="1:13" s="7" customFormat="1" x14ac:dyDescent="0.25">
      <c r="A8" s="21">
        <v>1</v>
      </c>
      <c r="B8" s="21">
        <v>2</v>
      </c>
      <c r="C8" s="21">
        <v>3</v>
      </c>
      <c r="D8" s="21">
        <v>4</v>
      </c>
      <c r="E8" s="21">
        <v>5</v>
      </c>
      <c r="F8" s="6">
        <v>6</v>
      </c>
      <c r="G8" s="22">
        <v>7</v>
      </c>
      <c r="H8" s="22">
        <v>8</v>
      </c>
      <c r="I8" s="22">
        <v>9</v>
      </c>
      <c r="J8" s="22">
        <v>10</v>
      </c>
      <c r="K8" s="22">
        <v>11</v>
      </c>
      <c r="L8" s="22">
        <v>12</v>
      </c>
      <c r="M8" s="22">
        <v>13</v>
      </c>
    </row>
    <row r="9" spans="1:13" s="7" customFormat="1" x14ac:dyDescent="0.25">
      <c r="A9" s="21"/>
      <c r="B9" s="21"/>
      <c r="C9" s="21"/>
      <c r="D9" s="21"/>
      <c r="E9" s="21"/>
      <c r="F9" s="6"/>
      <c r="G9" s="22"/>
      <c r="H9" s="22"/>
      <c r="I9" s="22"/>
      <c r="J9" s="22"/>
      <c r="K9" s="22"/>
      <c r="L9" s="22"/>
      <c r="M9" s="22"/>
    </row>
    <row r="10" spans="1:13" x14ac:dyDescent="0.25">
      <c r="A10" s="38" t="s">
        <v>1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</row>
    <row r="11" spans="1:13" s="8" customFormat="1" ht="110.25" x14ac:dyDescent="0.25">
      <c r="A11" s="18" t="s">
        <v>2</v>
      </c>
      <c r="B11" s="27">
        <v>3374550.12</v>
      </c>
      <c r="C11" s="27">
        <v>296150.40000000002</v>
      </c>
      <c r="D11" s="27">
        <v>3670700.52</v>
      </c>
      <c r="E11" s="27"/>
      <c r="F11" s="2">
        <v>103093800</v>
      </c>
      <c r="G11" s="2">
        <v>103093800</v>
      </c>
      <c r="H11" s="2">
        <f>G11-F11</f>
        <v>0</v>
      </c>
      <c r="I11" s="2">
        <v>103093800</v>
      </c>
      <c r="J11" s="2">
        <f>G11-I11</f>
        <v>0</v>
      </c>
      <c r="K11" s="2">
        <v>95354417</v>
      </c>
      <c r="L11" s="2">
        <f>I11+E11-K11</f>
        <v>7739383</v>
      </c>
      <c r="M11" s="2">
        <f>B11+C11-D11+E11+I11-K11</f>
        <v>7739383</v>
      </c>
    </row>
    <row r="12" spans="1:13" ht="63" x14ac:dyDescent="0.25">
      <c r="A12" s="18" t="s">
        <v>6</v>
      </c>
      <c r="B12" s="27">
        <v>45808486.850000001</v>
      </c>
      <c r="C12" s="27">
        <v>40269111.149999999</v>
      </c>
      <c r="D12" s="27">
        <f>B12+C12</f>
        <v>86077598</v>
      </c>
      <c r="E12" s="27"/>
      <c r="F12" s="2">
        <v>38504900</v>
      </c>
      <c r="G12" s="2">
        <v>127699668</v>
      </c>
      <c r="H12" s="2">
        <f t="shared" ref="H12:H34" si="0">G12-F12</f>
        <v>89194768</v>
      </c>
      <c r="I12" s="2">
        <v>127699668</v>
      </c>
      <c r="J12" s="2">
        <f t="shared" ref="J12:J34" si="1">G12-I12</f>
        <v>0</v>
      </c>
      <c r="K12" s="2">
        <v>36754641</v>
      </c>
      <c r="L12" s="2">
        <f t="shared" ref="L12:L34" si="2">I12+E12-K12</f>
        <v>90945027</v>
      </c>
      <c r="M12" s="2">
        <f t="shared" ref="M12:M34" si="3">B12+C12-D12+E12+I12-K12</f>
        <v>90945027</v>
      </c>
    </row>
    <row r="13" spans="1:13" ht="86.25" customHeight="1" x14ac:dyDescent="0.25">
      <c r="A13" s="18" t="s">
        <v>7</v>
      </c>
      <c r="B13" s="27">
        <v>62302104.299999997</v>
      </c>
      <c r="C13" s="27"/>
      <c r="D13" s="27">
        <v>62302104.299999997</v>
      </c>
      <c r="E13" s="27"/>
      <c r="F13" s="2">
        <v>2711105000</v>
      </c>
      <c r="G13" s="2">
        <v>2742143900</v>
      </c>
      <c r="H13" s="2">
        <f t="shared" si="0"/>
        <v>31038900</v>
      </c>
      <c r="I13" s="2">
        <v>2742143900</v>
      </c>
      <c r="J13" s="2">
        <f t="shared" si="1"/>
        <v>0</v>
      </c>
      <c r="K13" s="2">
        <v>2710409240.0900002</v>
      </c>
      <c r="L13" s="2">
        <f t="shared" si="2"/>
        <v>31734659.909999847</v>
      </c>
      <c r="M13" s="2">
        <f t="shared" si="3"/>
        <v>31734659.909999847</v>
      </c>
    </row>
    <row r="14" spans="1:13" ht="72" customHeight="1" x14ac:dyDescent="0.25">
      <c r="A14" s="18" t="s">
        <v>50</v>
      </c>
      <c r="B14" s="5">
        <v>94220.15</v>
      </c>
      <c r="C14" s="5"/>
      <c r="D14" s="5">
        <v>94220.15</v>
      </c>
      <c r="E14" s="5"/>
      <c r="F14" s="2">
        <v>10306800</v>
      </c>
      <c r="G14" s="2">
        <v>10336800</v>
      </c>
      <c r="H14" s="2">
        <f t="shared" si="0"/>
        <v>30000</v>
      </c>
      <c r="I14" s="2">
        <v>10336800</v>
      </c>
      <c r="J14" s="2">
        <f t="shared" si="1"/>
        <v>0</v>
      </c>
      <c r="K14" s="2">
        <v>10241461.039999999</v>
      </c>
      <c r="L14" s="2">
        <f t="shared" si="2"/>
        <v>95338.960000000894</v>
      </c>
      <c r="M14" s="2">
        <f t="shared" si="3"/>
        <v>95338.960000000894</v>
      </c>
    </row>
    <row r="15" spans="1:13" ht="31.5" x14ac:dyDescent="0.25">
      <c r="A15" s="18" t="s">
        <v>8</v>
      </c>
      <c r="B15" s="27">
        <v>154786.06</v>
      </c>
      <c r="C15" s="27"/>
      <c r="D15" s="27">
        <v>154786.06</v>
      </c>
      <c r="E15" s="27"/>
      <c r="F15" s="2">
        <v>37409800</v>
      </c>
      <c r="G15" s="1">
        <v>35489100</v>
      </c>
      <c r="H15" s="2">
        <f t="shared" si="0"/>
        <v>-1920700</v>
      </c>
      <c r="I15" s="2">
        <v>34161600</v>
      </c>
      <c r="J15" s="2">
        <f t="shared" si="1"/>
        <v>1327500</v>
      </c>
      <c r="K15" s="2">
        <v>34161600</v>
      </c>
      <c r="L15" s="2">
        <f t="shared" si="2"/>
        <v>0</v>
      </c>
      <c r="M15" s="2">
        <f t="shared" si="3"/>
        <v>0</v>
      </c>
    </row>
    <row r="16" spans="1:13" ht="110.25" x14ac:dyDescent="0.25">
      <c r="A16" s="18" t="s">
        <v>46</v>
      </c>
      <c r="B16" s="27">
        <v>179537.04</v>
      </c>
      <c r="C16" s="27">
        <v>20222.82</v>
      </c>
      <c r="D16" s="27">
        <f>179537.04+20222.82</f>
        <v>199759.86000000002</v>
      </c>
      <c r="E16" s="27"/>
      <c r="F16" s="2">
        <v>10463100</v>
      </c>
      <c r="G16" s="2">
        <f>7989400+1817400</f>
        <v>9806800</v>
      </c>
      <c r="H16" s="2">
        <f t="shared" si="0"/>
        <v>-656300</v>
      </c>
      <c r="I16" s="2">
        <f>7882941.4+1817400</f>
        <v>9700341.4000000004</v>
      </c>
      <c r="J16" s="2">
        <f t="shared" si="1"/>
        <v>106458.59999999963</v>
      </c>
      <c r="K16" s="2">
        <f>7732288.9+1763455.63</f>
        <v>9495744.5300000012</v>
      </c>
      <c r="L16" s="2">
        <f t="shared" si="2"/>
        <v>204596.86999999918</v>
      </c>
      <c r="M16" s="2">
        <f t="shared" si="3"/>
        <v>204596.86999999918</v>
      </c>
    </row>
    <row r="17" spans="1:13" ht="86.25" customHeight="1" x14ac:dyDescent="0.25">
      <c r="A17" s="18" t="s">
        <v>9</v>
      </c>
      <c r="B17" s="27">
        <v>87120.54</v>
      </c>
      <c r="C17" s="27"/>
      <c r="D17" s="27">
        <v>87120.54</v>
      </c>
      <c r="E17" s="27"/>
      <c r="F17" s="2">
        <v>26351800</v>
      </c>
      <c r="G17" s="2">
        <v>22087900</v>
      </c>
      <c r="H17" s="2">
        <f t="shared" si="0"/>
        <v>-4263900</v>
      </c>
      <c r="I17" s="2">
        <v>22087800</v>
      </c>
      <c r="J17" s="2">
        <f t="shared" si="1"/>
        <v>100</v>
      </c>
      <c r="K17" s="2">
        <v>21895356.559999999</v>
      </c>
      <c r="L17" s="2">
        <f t="shared" si="2"/>
        <v>192443.44000000134</v>
      </c>
      <c r="M17" s="2">
        <f t="shared" si="3"/>
        <v>192443.44000000134</v>
      </c>
    </row>
    <row r="18" spans="1:13" ht="159.75" customHeight="1" x14ac:dyDescent="0.25">
      <c r="A18" s="18" t="s">
        <v>43</v>
      </c>
      <c r="B18" s="27">
        <v>10682.81</v>
      </c>
      <c r="C18" s="27"/>
      <c r="D18" s="27">
        <v>10682.81</v>
      </c>
      <c r="E18" s="27"/>
      <c r="F18" s="2">
        <v>4752000</v>
      </c>
      <c r="G18" s="2">
        <v>4752000</v>
      </c>
      <c r="H18" s="2">
        <f t="shared" si="0"/>
        <v>0</v>
      </c>
      <c r="I18" s="2">
        <v>4642000</v>
      </c>
      <c r="J18" s="2">
        <f t="shared" si="1"/>
        <v>110000</v>
      </c>
      <c r="K18" s="2">
        <v>4494447.38</v>
      </c>
      <c r="L18" s="2">
        <f t="shared" si="2"/>
        <v>147552.62000000011</v>
      </c>
      <c r="M18" s="2">
        <f t="shared" si="3"/>
        <v>147552.62000000011</v>
      </c>
    </row>
    <row r="19" spans="1:13" ht="78.75" x14ac:dyDescent="0.25">
      <c r="A19" s="18" t="s">
        <v>4</v>
      </c>
      <c r="B19" s="27">
        <v>357.77</v>
      </c>
      <c r="C19" s="27"/>
      <c r="D19" s="27">
        <v>357.77</v>
      </c>
      <c r="E19" s="27"/>
      <c r="F19" s="2">
        <v>68518400</v>
      </c>
      <c r="G19" s="2">
        <v>75018400</v>
      </c>
      <c r="H19" s="2">
        <f t="shared" si="0"/>
        <v>6500000</v>
      </c>
      <c r="I19" s="2">
        <v>75018400</v>
      </c>
      <c r="J19" s="2">
        <f t="shared" si="1"/>
        <v>0</v>
      </c>
      <c r="K19" s="2">
        <v>74932662.379999995</v>
      </c>
      <c r="L19" s="2">
        <f t="shared" si="2"/>
        <v>85737.620000004768</v>
      </c>
      <c r="M19" s="2">
        <f t="shared" si="3"/>
        <v>85737.620000004768</v>
      </c>
    </row>
    <row r="20" spans="1:13" ht="77.25" customHeight="1" x14ac:dyDescent="0.25">
      <c r="A20" s="18" t="s">
        <v>44</v>
      </c>
      <c r="B20" s="27"/>
      <c r="C20" s="27"/>
      <c r="D20" s="27"/>
      <c r="E20" s="27"/>
      <c r="F20" s="2">
        <v>551500</v>
      </c>
      <c r="G20" s="1">
        <v>551500</v>
      </c>
      <c r="H20" s="2">
        <f t="shared" si="0"/>
        <v>0</v>
      </c>
      <c r="I20" s="2">
        <v>551500</v>
      </c>
      <c r="J20" s="2">
        <f t="shared" si="1"/>
        <v>0</v>
      </c>
      <c r="K20" s="2">
        <v>551500</v>
      </c>
      <c r="L20" s="2">
        <f t="shared" si="2"/>
        <v>0</v>
      </c>
      <c r="M20" s="2">
        <f t="shared" si="3"/>
        <v>0</v>
      </c>
    </row>
    <row r="21" spans="1:13" ht="40.5" customHeight="1" x14ac:dyDescent="0.25">
      <c r="A21" s="18" t="s">
        <v>10</v>
      </c>
      <c r="B21" s="5"/>
      <c r="C21" s="5"/>
      <c r="D21" s="5"/>
      <c r="E21" s="5"/>
      <c r="F21" s="2">
        <v>22613300</v>
      </c>
      <c r="G21" s="1">
        <v>22000400</v>
      </c>
      <c r="H21" s="2">
        <f t="shared" si="0"/>
        <v>-612900</v>
      </c>
      <c r="I21" s="2">
        <v>21957772.239999998</v>
      </c>
      <c r="J21" s="2">
        <f t="shared" si="1"/>
        <v>42627.760000001639</v>
      </c>
      <c r="K21" s="2">
        <v>21957772.239999998</v>
      </c>
      <c r="L21" s="2">
        <f t="shared" si="2"/>
        <v>0</v>
      </c>
      <c r="M21" s="2">
        <f t="shared" si="3"/>
        <v>0</v>
      </c>
    </row>
    <row r="22" spans="1:13" ht="78.75" x14ac:dyDescent="0.25">
      <c r="A22" s="18" t="s">
        <v>11</v>
      </c>
      <c r="B22" s="28"/>
      <c r="C22" s="28"/>
      <c r="D22" s="28"/>
      <c r="E22" s="28"/>
      <c r="F22" s="2">
        <v>421100</v>
      </c>
      <c r="G22" s="2">
        <v>0</v>
      </c>
      <c r="H22" s="2">
        <f t="shared" si="0"/>
        <v>-421100</v>
      </c>
      <c r="I22" s="2">
        <v>0</v>
      </c>
      <c r="J22" s="2">
        <f t="shared" si="1"/>
        <v>0</v>
      </c>
      <c r="K22" s="2"/>
      <c r="L22" s="2">
        <f t="shared" si="2"/>
        <v>0</v>
      </c>
      <c r="M22" s="2">
        <f t="shared" si="3"/>
        <v>0</v>
      </c>
    </row>
    <row r="23" spans="1:13" ht="63" x14ac:dyDescent="0.25">
      <c r="A23" s="18" t="s">
        <v>5</v>
      </c>
      <c r="B23" s="27">
        <v>13945.22</v>
      </c>
      <c r="C23" s="27"/>
      <c r="D23" s="27">
        <v>13945.22</v>
      </c>
      <c r="E23" s="27"/>
      <c r="F23" s="2">
        <v>3987300</v>
      </c>
      <c r="G23" s="2">
        <v>3778300</v>
      </c>
      <c r="H23" s="2">
        <f t="shared" si="0"/>
        <v>-209000</v>
      </c>
      <c r="I23" s="2">
        <v>3778300</v>
      </c>
      <c r="J23" s="2">
        <f t="shared" si="1"/>
        <v>0</v>
      </c>
      <c r="K23" s="2">
        <v>3745383.79</v>
      </c>
      <c r="L23" s="2">
        <f t="shared" si="2"/>
        <v>32916.209999999963</v>
      </c>
      <c r="M23" s="2">
        <f t="shared" si="3"/>
        <v>32916.209999999963</v>
      </c>
    </row>
    <row r="24" spans="1:13" ht="35.25" customHeight="1" x14ac:dyDescent="0.25">
      <c r="A24" s="18" t="s">
        <v>35</v>
      </c>
      <c r="B24" s="28"/>
      <c r="C24" s="28"/>
      <c r="D24" s="28"/>
      <c r="E24" s="28"/>
      <c r="F24" s="2">
        <v>40000</v>
      </c>
      <c r="G24" s="2">
        <v>31900</v>
      </c>
      <c r="H24" s="2">
        <f t="shared" si="0"/>
        <v>-8100</v>
      </c>
      <c r="I24" s="2">
        <v>31900</v>
      </c>
      <c r="J24" s="2">
        <f t="shared" si="1"/>
        <v>0</v>
      </c>
      <c r="K24" s="2">
        <v>31900</v>
      </c>
      <c r="L24" s="2">
        <f t="shared" si="2"/>
        <v>0</v>
      </c>
      <c r="M24" s="2">
        <f t="shared" si="3"/>
        <v>0</v>
      </c>
    </row>
    <row r="25" spans="1:13" ht="33" customHeight="1" x14ac:dyDescent="0.25">
      <c r="A25" s="18" t="s">
        <v>34</v>
      </c>
      <c r="B25" s="28">
        <v>0.08</v>
      </c>
      <c r="C25" s="28"/>
      <c r="D25" s="28">
        <v>0.08</v>
      </c>
      <c r="E25" s="28"/>
      <c r="F25" s="2">
        <v>28250000</v>
      </c>
      <c r="G25" s="1">
        <v>38582400</v>
      </c>
      <c r="H25" s="2">
        <f t="shared" si="0"/>
        <v>10332400</v>
      </c>
      <c r="I25" s="2">
        <v>38314347.32</v>
      </c>
      <c r="J25" s="2">
        <f t="shared" si="1"/>
        <v>268052.6799999997</v>
      </c>
      <c r="K25" s="2">
        <v>38314347.32</v>
      </c>
      <c r="L25" s="2">
        <f t="shared" si="2"/>
        <v>0</v>
      </c>
      <c r="M25" s="2">
        <f t="shared" si="3"/>
        <v>0</v>
      </c>
    </row>
    <row r="26" spans="1:13" ht="22.5" customHeight="1" x14ac:dyDescent="0.25">
      <c r="A26" s="18" t="s">
        <v>64</v>
      </c>
      <c r="B26" s="28">
        <v>0.5</v>
      </c>
      <c r="C26" s="28"/>
      <c r="D26" s="28">
        <v>0.5</v>
      </c>
      <c r="E26" s="28"/>
      <c r="F26" s="2"/>
      <c r="G26" s="1">
        <v>1482700</v>
      </c>
      <c r="H26" s="2">
        <f t="shared" si="0"/>
        <v>1482700</v>
      </c>
      <c r="I26" s="1">
        <v>1482700</v>
      </c>
      <c r="J26" s="2">
        <f t="shared" si="1"/>
        <v>0</v>
      </c>
      <c r="K26" s="2">
        <v>1482700</v>
      </c>
      <c r="L26" s="2">
        <f t="shared" ref="L26" si="4">I26+E26-K26</f>
        <v>0</v>
      </c>
      <c r="M26" s="2">
        <f t="shared" ref="M26" si="5">B26+C26-D26+E26+I26-K26</f>
        <v>0</v>
      </c>
    </row>
    <row r="27" spans="1:13" ht="141.75" x14ac:dyDescent="0.25">
      <c r="A27" s="18" t="s">
        <v>12</v>
      </c>
      <c r="B27" s="28"/>
      <c r="C27" s="28"/>
      <c r="D27" s="28"/>
      <c r="E27" s="28"/>
      <c r="F27" s="2">
        <v>22700</v>
      </c>
      <c r="G27" s="2">
        <v>22700</v>
      </c>
      <c r="H27" s="2">
        <f t="shared" si="0"/>
        <v>0</v>
      </c>
      <c r="I27" s="2">
        <v>20715</v>
      </c>
      <c r="J27" s="2">
        <f t="shared" si="1"/>
        <v>1985</v>
      </c>
      <c r="K27" s="2">
        <v>20715</v>
      </c>
      <c r="L27" s="2">
        <f t="shared" si="2"/>
        <v>0</v>
      </c>
      <c r="M27" s="2">
        <f t="shared" si="3"/>
        <v>0</v>
      </c>
    </row>
    <row r="28" spans="1:13" ht="57.75" customHeight="1" x14ac:dyDescent="0.25">
      <c r="A28" s="18" t="s">
        <v>13</v>
      </c>
      <c r="B28" s="28"/>
      <c r="C28" s="28"/>
      <c r="D28" s="28"/>
      <c r="E28" s="28"/>
      <c r="F28" s="2">
        <v>7566800</v>
      </c>
      <c r="G28" s="2">
        <v>7476200</v>
      </c>
      <c r="H28" s="2">
        <f t="shared" si="0"/>
        <v>-90600</v>
      </c>
      <c r="I28" s="2">
        <v>7397321.9900000002</v>
      </c>
      <c r="J28" s="2">
        <f t="shared" si="1"/>
        <v>78878.009999999776</v>
      </c>
      <c r="K28" s="2">
        <v>7397321.9900000002</v>
      </c>
      <c r="L28" s="2">
        <f t="shared" si="2"/>
        <v>0</v>
      </c>
      <c r="M28" s="2">
        <f t="shared" si="3"/>
        <v>0</v>
      </c>
    </row>
    <row r="29" spans="1:13" ht="63" x14ac:dyDescent="0.25">
      <c r="A29" s="18" t="s">
        <v>45</v>
      </c>
      <c r="B29" s="28"/>
      <c r="C29" s="28"/>
      <c r="D29" s="28"/>
      <c r="E29" s="28"/>
      <c r="F29" s="2">
        <v>1055100</v>
      </c>
      <c r="G29" s="2">
        <v>1055300</v>
      </c>
      <c r="H29" s="2">
        <f t="shared" si="0"/>
        <v>200</v>
      </c>
      <c r="I29" s="2">
        <v>199160</v>
      </c>
      <c r="J29" s="2">
        <f t="shared" si="1"/>
        <v>856140</v>
      </c>
      <c r="K29" s="2">
        <v>199160</v>
      </c>
      <c r="L29" s="2">
        <f t="shared" si="2"/>
        <v>0</v>
      </c>
      <c r="M29" s="2">
        <f t="shared" si="3"/>
        <v>0</v>
      </c>
    </row>
    <row r="30" spans="1:13" ht="63" x14ac:dyDescent="0.25">
      <c r="A30" s="18" t="s">
        <v>14</v>
      </c>
      <c r="B30" s="28"/>
      <c r="C30" s="28"/>
      <c r="D30" s="28"/>
      <c r="E30" s="28"/>
      <c r="F30" s="2">
        <v>197500</v>
      </c>
      <c r="G30" s="2">
        <v>212800</v>
      </c>
      <c r="H30" s="2">
        <f t="shared" si="0"/>
        <v>15300</v>
      </c>
      <c r="I30" s="2">
        <v>212308.32</v>
      </c>
      <c r="J30" s="2">
        <f t="shared" si="1"/>
        <v>491.67999999999302</v>
      </c>
      <c r="K30" s="2">
        <v>212308.32</v>
      </c>
      <c r="L30" s="2">
        <f t="shared" si="2"/>
        <v>0</v>
      </c>
      <c r="M30" s="2">
        <f t="shared" si="3"/>
        <v>0</v>
      </c>
    </row>
    <row r="31" spans="1:13" ht="134.25" customHeight="1" x14ac:dyDescent="0.25">
      <c r="A31" s="18" t="s">
        <v>15</v>
      </c>
      <c r="B31" s="28"/>
      <c r="C31" s="28"/>
      <c r="D31" s="28"/>
      <c r="E31" s="28"/>
      <c r="F31" s="2">
        <v>525400</v>
      </c>
      <c r="G31" s="2">
        <v>387800</v>
      </c>
      <c r="H31" s="2">
        <f t="shared" si="0"/>
        <v>-137600</v>
      </c>
      <c r="I31" s="2">
        <v>377439.38</v>
      </c>
      <c r="J31" s="2">
        <f t="shared" si="1"/>
        <v>10360.619999999995</v>
      </c>
      <c r="K31" s="2">
        <v>330039.38</v>
      </c>
      <c r="L31" s="2">
        <f t="shared" si="2"/>
        <v>47400</v>
      </c>
      <c r="M31" s="2">
        <f t="shared" si="3"/>
        <v>47400</v>
      </c>
    </row>
    <row r="32" spans="1:13" ht="63" x14ac:dyDescent="0.25">
      <c r="A32" s="18" t="s">
        <v>36</v>
      </c>
      <c r="B32" s="28"/>
      <c r="C32" s="28">
        <v>888174</v>
      </c>
      <c r="D32" s="28">
        <v>888174</v>
      </c>
      <c r="E32" s="28"/>
      <c r="F32" s="2">
        <v>14211200</v>
      </c>
      <c r="G32" s="1">
        <v>929664</v>
      </c>
      <c r="H32" s="2">
        <f t="shared" si="0"/>
        <v>-13281536</v>
      </c>
      <c r="I32" s="2">
        <v>929574</v>
      </c>
      <c r="J32" s="2">
        <f t="shared" si="1"/>
        <v>90</v>
      </c>
      <c r="K32" s="2">
        <v>929574</v>
      </c>
      <c r="L32" s="2">
        <f t="shared" si="2"/>
        <v>0</v>
      </c>
      <c r="M32" s="2">
        <f t="shared" si="3"/>
        <v>0</v>
      </c>
    </row>
    <row r="33" spans="1:13" ht="78.75" x14ac:dyDescent="0.25">
      <c r="A33" s="18" t="s">
        <v>37</v>
      </c>
      <c r="B33" s="1"/>
      <c r="C33" s="1"/>
      <c r="D33" s="1"/>
      <c r="E33" s="1"/>
      <c r="F33" s="2">
        <v>7105600</v>
      </c>
      <c r="G33" s="1">
        <v>789794</v>
      </c>
      <c r="H33" s="2">
        <f t="shared" si="0"/>
        <v>-6315806</v>
      </c>
      <c r="I33" s="2">
        <v>0</v>
      </c>
      <c r="J33" s="2">
        <f t="shared" si="1"/>
        <v>789794</v>
      </c>
      <c r="K33" s="2">
        <v>0</v>
      </c>
      <c r="L33" s="2">
        <f t="shared" si="2"/>
        <v>0</v>
      </c>
      <c r="M33" s="2">
        <f t="shared" si="3"/>
        <v>0</v>
      </c>
    </row>
    <row r="34" spans="1:13" ht="63" x14ac:dyDescent="0.25">
      <c r="A34" s="18" t="s">
        <v>16</v>
      </c>
      <c r="B34" s="18"/>
      <c r="C34" s="18"/>
      <c r="D34" s="18"/>
      <c r="E34" s="18"/>
      <c r="F34" s="1">
        <v>15400</v>
      </c>
      <c r="G34" s="1">
        <v>15400</v>
      </c>
      <c r="H34" s="2">
        <f t="shared" si="0"/>
        <v>0</v>
      </c>
      <c r="I34" s="1">
        <v>15400</v>
      </c>
      <c r="J34" s="2">
        <f t="shared" si="1"/>
        <v>0</v>
      </c>
      <c r="K34" s="1">
        <v>15400</v>
      </c>
      <c r="L34" s="2">
        <f t="shared" si="2"/>
        <v>0</v>
      </c>
      <c r="M34" s="2">
        <f t="shared" si="3"/>
        <v>0</v>
      </c>
    </row>
    <row r="35" spans="1:13" s="11" customFormat="1" x14ac:dyDescent="0.25">
      <c r="A35" s="19" t="s">
        <v>17</v>
      </c>
      <c r="B35" s="3">
        <f t="shared" ref="B35:M35" si="6">SUM(B11:B34)</f>
        <v>112025791.44000001</v>
      </c>
      <c r="C35" s="3">
        <f t="shared" si="6"/>
        <v>41473658.369999997</v>
      </c>
      <c r="D35" s="3">
        <f t="shared" si="6"/>
        <v>153499449.81000003</v>
      </c>
      <c r="E35" s="3">
        <f t="shared" si="6"/>
        <v>0</v>
      </c>
      <c r="F35" s="3">
        <f t="shared" si="6"/>
        <v>3097068500</v>
      </c>
      <c r="G35" s="3">
        <f t="shared" si="6"/>
        <v>3207745226</v>
      </c>
      <c r="H35" s="3">
        <f t="shared" si="6"/>
        <v>110676726</v>
      </c>
      <c r="I35" s="3">
        <f>SUM(I11:I34)</f>
        <v>3204152747.6500001</v>
      </c>
      <c r="J35" s="3">
        <f t="shared" si="6"/>
        <v>3592478.350000001</v>
      </c>
      <c r="K35" s="3">
        <f t="shared" si="6"/>
        <v>3072927692.0200005</v>
      </c>
      <c r="L35" s="3">
        <f t="shared" si="6"/>
        <v>131225055.62999986</v>
      </c>
      <c r="M35" s="3">
        <f t="shared" si="6"/>
        <v>131225055.62999986</v>
      </c>
    </row>
    <row r="36" spans="1:13" x14ac:dyDescent="0.25">
      <c r="A36" s="39" t="s">
        <v>25</v>
      </c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</row>
    <row r="37" spans="1:13" ht="47.25" x14ac:dyDescent="0.25">
      <c r="A37" s="18" t="s">
        <v>18</v>
      </c>
      <c r="B37" s="5"/>
      <c r="C37" s="5"/>
      <c r="D37" s="5"/>
      <c r="E37" s="5"/>
      <c r="F37" s="5">
        <v>86530600</v>
      </c>
      <c r="G37" s="5">
        <v>112151300</v>
      </c>
      <c r="H37" s="2">
        <f t="shared" ref="H37" si="7">G37-F37</f>
        <v>25620700</v>
      </c>
      <c r="I37" s="2">
        <v>110427346</v>
      </c>
      <c r="J37" s="2">
        <f>G37-I37</f>
        <v>1723954</v>
      </c>
      <c r="K37" s="1">
        <f>28909200+81518146</f>
        <v>110427346</v>
      </c>
      <c r="L37" s="2">
        <f t="shared" ref="L37" si="8">I37+E37-K37</f>
        <v>0</v>
      </c>
      <c r="M37" s="2">
        <f t="shared" ref="M37" si="9">B37+C37-D37+E37+I37-K37</f>
        <v>0</v>
      </c>
    </row>
    <row r="38" spans="1:13" ht="31.5" x14ac:dyDescent="0.25">
      <c r="A38" s="18" t="s">
        <v>71</v>
      </c>
      <c r="B38" s="5"/>
      <c r="C38" s="5"/>
      <c r="D38" s="5"/>
      <c r="E38" s="5"/>
      <c r="F38" s="5">
        <v>136850300</v>
      </c>
      <c r="G38" s="2">
        <v>415121600</v>
      </c>
      <c r="H38" s="2">
        <f t="shared" ref="H38:H53" si="10">G38-F38</f>
        <v>278271300</v>
      </c>
      <c r="I38" s="2">
        <v>398061009.05000001</v>
      </c>
      <c r="J38" s="2">
        <f t="shared" ref="J38:J53" si="11">G38-I38</f>
        <v>17060590.949999988</v>
      </c>
      <c r="K38" s="1">
        <f>342970600+55090409.05</f>
        <v>398061009.05000001</v>
      </c>
      <c r="L38" s="2">
        <f t="shared" ref="L38:L50" si="12">I38+E38-K38</f>
        <v>0</v>
      </c>
      <c r="M38" s="2">
        <f t="shared" ref="M38:M50" si="13">B38+C38-D38+E38+I38-K38</f>
        <v>0</v>
      </c>
    </row>
    <row r="39" spans="1:13" s="12" customFormat="1" ht="126" x14ac:dyDescent="0.25">
      <c r="A39" s="18" t="s">
        <v>19</v>
      </c>
      <c r="B39" s="5"/>
      <c r="C39" s="5"/>
      <c r="D39" s="5"/>
      <c r="E39" s="5"/>
      <c r="F39" s="5">
        <v>13500000</v>
      </c>
      <c r="G39" s="5">
        <v>12240000</v>
      </c>
      <c r="H39" s="2">
        <f t="shared" si="10"/>
        <v>-1260000</v>
      </c>
      <c r="I39" s="2">
        <v>11196000</v>
      </c>
      <c r="J39" s="2">
        <f t="shared" si="11"/>
        <v>1044000</v>
      </c>
      <c r="K39" s="2">
        <v>11196000</v>
      </c>
      <c r="L39" s="2">
        <f t="shared" si="12"/>
        <v>0</v>
      </c>
      <c r="M39" s="2">
        <f t="shared" si="13"/>
        <v>0</v>
      </c>
    </row>
    <row r="40" spans="1:13" s="12" customFormat="1" ht="31.5" x14ac:dyDescent="0.25">
      <c r="A40" s="18" t="s">
        <v>39</v>
      </c>
      <c r="B40" s="5"/>
      <c r="C40" s="5"/>
      <c r="D40" s="5"/>
      <c r="E40" s="5"/>
      <c r="F40" s="5">
        <v>33586600</v>
      </c>
      <c r="G40" s="5">
        <v>33586600</v>
      </c>
      <c r="H40" s="2">
        <f t="shared" si="10"/>
        <v>0</v>
      </c>
      <c r="I40" s="2">
        <v>28689695</v>
      </c>
      <c r="J40" s="2">
        <f t="shared" si="11"/>
        <v>4896905</v>
      </c>
      <c r="K40" s="2">
        <v>28689695</v>
      </c>
      <c r="L40" s="2">
        <f t="shared" si="12"/>
        <v>0</v>
      </c>
      <c r="M40" s="2">
        <f t="shared" si="13"/>
        <v>0</v>
      </c>
    </row>
    <row r="41" spans="1:13" ht="94.5" x14ac:dyDescent="0.25">
      <c r="A41" s="18" t="s">
        <v>47</v>
      </c>
      <c r="B41" s="5"/>
      <c r="C41" s="5"/>
      <c r="D41" s="5"/>
      <c r="E41" s="5"/>
      <c r="F41" s="5">
        <v>11400500</v>
      </c>
      <c r="G41" s="5">
        <v>11400500</v>
      </c>
      <c r="H41" s="2">
        <f t="shared" si="10"/>
        <v>0</v>
      </c>
      <c r="I41" s="2">
        <v>11399762.4</v>
      </c>
      <c r="J41" s="2">
        <f t="shared" si="11"/>
        <v>737.59999999962747</v>
      </c>
      <c r="K41" s="2">
        <v>11399762.4</v>
      </c>
      <c r="L41" s="2">
        <f t="shared" si="12"/>
        <v>0</v>
      </c>
      <c r="M41" s="2">
        <f t="shared" si="13"/>
        <v>0</v>
      </c>
    </row>
    <row r="42" spans="1:13" ht="31.5" x14ac:dyDescent="0.25">
      <c r="A42" s="18" t="s">
        <v>21</v>
      </c>
      <c r="B42" s="5"/>
      <c r="C42" s="5"/>
      <c r="D42" s="5"/>
      <c r="E42" s="5"/>
      <c r="F42" s="5">
        <v>2392200</v>
      </c>
      <c r="G42" s="1">
        <v>415600</v>
      </c>
      <c r="H42" s="2">
        <f t="shared" si="10"/>
        <v>-1976600</v>
      </c>
      <c r="I42" s="2">
        <v>415600</v>
      </c>
      <c r="J42" s="2">
        <f t="shared" si="11"/>
        <v>0</v>
      </c>
      <c r="K42" s="2">
        <v>415600</v>
      </c>
      <c r="L42" s="2">
        <f t="shared" si="12"/>
        <v>0</v>
      </c>
      <c r="M42" s="2">
        <f t="shared" si="13"/>
        <v>0</v>
      </c>
    </row>
    <row r="43" spans="1:13" ht="31.5" x14ac:dyDescent="0.25">
      <c r="A43" s="18" t="s">
        <v>48</v>
      </c>
      <c r="B43" s="5"/>
      <c r="C43" s="5"/>
      <c r="D43" s="5"/>
      <c r="E43" s="5"/>
      <c r="F43" s="5">
        <v>201600</v>
      </c>
      <c r="G43" s="5">
        <f>41500+218110.8</f>
        <v>259610.8</v>
      </c>
      <c r="H43" s="2">
        <f t="shared" si="10"/>
        <v>58010.799999999988</v>
      </c>
      <c r="I43" s="2">
        <f>41500+218110.8</f>
        <v>259610.8</v>
      </c>
      <c r="J43" s="2">
        <f t="shared" si="11"/>
        <v>0</v>
      </c>
      <c r="K43" s="1">
        <f>218110.8+41500</f>
        <v>259610.8</v>
      </c>
      <c r="L43" s="2">
        <f t="shared" si="12"/>
        <v>0</v>
      </c>
      <c r="M43" s="2">
        <f t="shared" si="13"/>
        <v>0</v>
      </c>
    </row>
    <row r="44" spans="1:13" ht="31.5" x14ac:dyDescent="0.25">
      <c r="A44" s="18" t="s">
        <v>42</v>
      </c>
      <c r="B44" s="5"/>
      <c r="C44" s="5"/>
      <c r="D44" s="5"/>
      <c r="E44" s="5"/>
      <c r="F44" s="5">
        <v>4661600</v>
      </c>
      <c r="G44" s="1">
        <v>7661600</v>
      </c>
      <c r="H44" s="2">
        <f t="shared" si="10"/>
        <v>3000000</v>
      </c>
      <c r="I44" s="2">
        <v>7645724.7999999998</v>
      </c>
      <c r="J44" s="2">
        <f t="shared" si="11"/>
        <v>15875.200000000186</v>
      </c>
      <c r="K44" s="1">
        <f>6765600+880124.8</f>
        <v>7645724.7999999998</v>
      </c>
      <c r="L44" s="2">
        <f t="shared" si="12"/>
        <v>0</v>
      </c>
      <c r="M44" s="2">
        <f t="shared" si="13"/>
        <v>0</v>
      </c>
    </row>
    <row r="45" spans="1:13" ht="47.25" x14ac:dyDescent="0.25">
      <c r="A45" s="18" t="s">
        <v>22</v>
      </c>
      <c r="B45" s="5">
        <v>564317935.13</v>
      </c>
      <c r="C45" s="5">
        <v>934618.01</v>
      </c>
      <c r="D45" s="5">
        <v>565252553.13999999</v>
      </c>
      <c r="E45" s="5">
        <v>370218409.94999999</v>
      </c>
      <c r="F45" s="5"/>
      <c r="G45" s="1"/>
      <c r="H45" s="2">
        <f t="shared" si="10"/>
        <v>0</v>
      </c>
      <c r="I45" s="2"/>
      <c r="J45" s="2">
        <f t="shared" si="11"/>
        <v>0</v>
      </c>
      <c r="K45" s="1">
        <v>370218409.94999999</v>
      </c>
      <c r="L45" s="2">
        <f>I45+E45-K45</f>
        <v>0</v>
      </c>
      <c r="M45" s="2">
        <f>B45+C45-D45+E45+I45-K45</f>
        <v>0</v>
      </c>
    </row>
    <row r="46" spans="1:13" ht="110.25" x14ac:dyDescent="0.25">
      <c r="A46" s="18" t="s">
        <v>38</v>
      </c>
      <c r="B46" s="5"/>
      <c r="C46" s="5"/>
      <c r="D46" s="5"/>
      <c r="E46" s="5"/>
      <c r="F46" s="5">
        <v>2860100</v>
      </c>
      <c r="G46" s="5">
        <v>2860100</v>
      </c>
      <c r="H46" s="2">
        <f t="shared" si="10"/>
        <v>0</v>
      </c>
      <c r="I46" s="5">
        <v>2860100</v>
      </c>
      <c r="J46" s="2">
        <f t="shared" si="11"/>
        <v>0</v>
      </c>
      <c r="K46" s="5">
        <v>2860100</v>
      </c>
      <c r="L46" s="2">
        <f t="shared" si="12"/>
        <v>0</v>
      </c>
      <c r="M46" s="2">
        <f t="shared" si="13"/>
        <v>0</v>
      </c>
    </row>
    <row r="47" spans="1:13" ht="78.75" x14ac:dyDescent="0.25">
      <c r="A47" s="18" t="s">
        <v>49</v>
      </c>
      <c r="B47" s="5"/>
      <c r="C47" s="5"/>
      <c r="D47" s="5"/>
      <c r="E47" s="5"/>
      <c r="F47" s="5">
        <v>857000</v>
      </c>
      <c r="G47" s="5">
        <f>257094.5+599970.82</f>
        <v>857065.32</v>
      </c>
      <c r="H47" s="2">
        <f t="shared" si="10"/>
        <v>65.319999999948777</v>
      </c>
      <c r="I47" s="5">
        <f>257094.5+599905.5</f>
        <v>857000</v>
      </c>
      <c r="J47" s="2">
        <f t="shared" si="11"/>
        <v>65.319999999948777</v>
      </c>
      <c r="K47" s="1">
        <f>257094.5+599905.5</f>
        <v>857000</v>
      </c>
      <c r="L47" s="2">
        <f t="shared" si="12"/>
        <v>0</v>
      </c>
      <c r="M47" s="2">
        <f t="shared" si="13"/>
        <v>0</v>
      </c>
    </row>
    <row r="48" spans="1:13" ht="31.5" x14ac:dyDescent="0.25">
      <c r="A48" s="18" t="s">
        <v>40</v>
      </c>
      <c r="B48" s="18"/>
      <c r="C48" s="18"/>
      <c r="D48" s="18"/>
      <c r="E48" s="18"/>
      <c r="F48" s="5">
        <v>1935700</v>
      </c>
      <c r="G48" s="5">
        <f>73126.09+1403463.18</f>
        <v>1476589.27</v>
      </c>
      <c r="H48" s="2">
        <f t="shared" si="10"/>
        <v>-459110.73</v>
      </c>
      <c r="I48" s="2">
        <f>73126.09+1403463.18</f>
        <v>1476589.27</v>
      </c>
      <c r="J48" s="2">
        <f t="shared" si="11"/>
        <v>0</v>
      </c>
      <c r="K48" s="1">
        <f>73126.09+1403463.18</f>
        <v>1476589.27</v>
      </c>
      <c r="L48" s="2">
        <f t="shared" si="12"/>
        <v>0</v>
      </c>
      <c r="M48" s="2">
        <f t="shared" si="13"/>
        <v>0</v>
      </c>
    </row>
    <row r="49" spans="1:13" ht="31.5" x14ac:dyDescent="0.25">
      <c r="A49" s="18" t="s">
        <v>23</v>
      </c>
      <c r="B49" s="5"/>
      <c r="C49" s="5">
        <v>168.81</v>
      </c>
      <c r="D49" s="5">
        <v>168.81</v>
      </c>
      <c r="E49" s="5"/>
      <c r="F49" s="5">
        <v>96400</v>
      </c>
      <c r="G49" s="5">
        <v>96400</v>
      </c>
      <c r="H49" s="2">
        <f t="shared" si="10"/>
        <v>0</v>
      </c>
      <c r="I49" s="2">
        <v>96334</v>
      </c>
      <c r="J49" s="2">
        <f t="shared" si="11"/>
        <v>66</v>
      </c>
      <c r="K49" s="2">
        <v>96334</v>
      </c>
      <c r="L49" s="2">
        <f t="shared" si="12"/>
        <v>0</v>
      </c>
      <c r="M49" s="2">
        <f t="shared" si="13"/>
        <v>0</v>
      </c>
    </row>
    <row r="50" spans="1:13" ht="31.5" x14ac:dyDescent="0.25">
      <c r="A50" s="18" t="s">
        <v>24</v>
      </c>
      <c r="B50" s="5"/>
      <c r="C50" s="5"/>
      <c r="D50" s="5"/>
      <c r="E50" s="5"/>
      <c r="F50" s="5">
        <v>38870700</v>
      </c>
      <c r="G50" s="2">
        <v>42290800</v>
      </c>
      <c r="H50" s="2">
        <f t="shared" si="10"/>
        <v>3420100</v>
      </c>
      <c r="I50" s="2">
        <v>32005817.809999999</v>
      </c>
      <c r="J50" s="2">
        <f t="shared" si="11"/>
        <v>10284982.190000001</v>
      </c>
      <c r="K50" s="1">
        <v>32005817.809999999</v>
      </c>
      <c r="L50" s="2">
        <f t="shared" si="12"/>
        <v>0</v>
      </c>
      <c r="M50" s="2">
        <f t="shared" si="13"/>
        <v>0</v>
      </c>
    </row>
    <row r="51" spans="1:13" ht="33.75" customHeight="1" x14ac:dyDescent="0.25">
      <c r="A51" s="18" t="s">
        <v>20</v>
      </c>
      <c r="B51" s="5">
        <v>256849.1</v>
      </c>
      <c r="C51" s="5">
        <v>501204</v>
      </c>
      <c r="D51" s="5">
        <v>758053.1</v>
      </c>
      <c r="E51" s="5"/>
      <c r="F51" s="5"/>
      <c r="G51" s="2"/>
      <c r="H51" s="2"/>
      <c r="I51" s="2"/>
      <c r="J51" s="2">
        <f t="shared" si="11"/>
        <v>0</v>
      </c>
      <c r="K51" s="1"/>
      <c r="L51" s="2">
        <f t="shared" ref="L51:L54" si="14">I51+E51-K51</f>
        <v>0</v>
      </c>
      <c r="M51" s="2">
        <f t="shared" ref="M51:M54" si="15">B51+C51-D51+E51+I51-K51</f>
        <v>0</v>
      </c>
    </row>
    <row r="52" spans="1:13" ht="31.5" x14ac:dyDescent="0.25">
      <c r="A52" s="18" t="s">
        <v>67</v>
      </c>
      <c r="B52" s="5"/>
      <c r="C52" s="5"/>
      <c r="D52" s="5"/>
      <c r="E52" s="5"/>
      <c r="F52" s="5"/>
      <c r="G52" s="2">
        <v>0</v>
      </c>
      <c r="H52" s="2"/>
      <c r="I52" s="2">
        <v>0</v>
      </c>
      <c r="J52" s="2">
        <f t="shared" si="11"/>
        <v>0</v>
      </c>
      <c r="K52" s="1"/>
      <c r="L52" s="2">
        <f t="shared" si="14"/>
        <v>0</v>
      </c>
      <c r="M52" s="2">
        <f t="shared" si="15"/>
        <v>0</v>
      </c>
    </row>
    <row r="53" spans="1:13" ht="31.5" x14ac:dyDescent="0.25">
      <c r="A53" s="18" t="s">
        <v>41</v>
      </c>
      <c r="B53" s="5"/>
      <c r="C53" s="5"/>
      <c r="D53" s="5"/>
      <c r="E53" s="5"/>
      <c r="F53" s="5">
        <v>31257100</v>
      </c>
      <c r="G53" s="2">
        <f>5467037.85+8551007.93</f>
        <v>14018045.779999999</v>
      </c>
      <c r="H53" s="2">
        <f t="shared" si="10"/>
        <v>-17239054.219999999</v>
      </c>
      <c r="I53" s="2">
        <f>5467037.85+8551007.93</f>
        <v>14018045.779999999</v>
      </c>
      <c r="J53" s="2">
        <f t="shared" si="11"/>
        <v>0</v>
      </c>
      <c r="K53" s="1">
        <f>5467037.85+8551007.93</f>
        <v>14018045.779999999</v>
      </c>
      <c r="L53" s="2">
        <f t="shared" si="14"/>
        <v>0</v>
      </c>
      <c r="M53" s="2">
        <f t="shared" si="15"/>
        <v>0</v>
      </c>
    </row>
    <row r="54" spans="1:13" s="14" customFormat="1" x14ac:dyDescent="0.25">
      <c r="A54" s="19" t="s">
        <v>26</v>
      </c>
      <c r="B54" s="4">
        <f t="shared" ref="B54:K54" si="16">SUM(B37:B53)</f>
        <v>564574784.23000002</v>
      </c>
      <c r="C54" s="4">
        <f>SUM(C37:C53)</f>
        <v>1435990.82</v>
      </c>
      <c r="D54" s="4">
        <f t="shared" si="16"/>
        <v>566010775.04999995</v>
      </c>
      <c r="E54" s="4">
        <f t="shared" si="16"/>
        <v>370218409.94999999</v>
      </c>
      <c r="F54" s="4">
        <f t="shared" si="16"/>
        <v>365000400</v>
      </c>
      <c r="G54" s="4">
        <f t="shared" si="16"/>
        <v>654435811.16999996</v>
      </c>
      <c r="H54" s="4">
        <f t="shared" si="16"/>
        <v>289435411.16999996</v>
      </c>
      <c r="I54" s="4">
        <f t="shared" si="16"/>
        <v>619408634.90999973</v>
      </c>
      <c r="J54" s="4">
        <f>SUM(J37:J53)</f>
        <v>35027176.25999999</v>
      </c>
      <c r="K54" s="4">
        <f t="shared" si="16"/>
        <v>989627044.85999966</v>
      </c>
      <c r="L54" s="4">
        <f t="shared" si="14"/>
        <v>0</v>
      </c>
      <c r="M54" s="4">
        <f t="shared" si="15"/>
        <v>0</v>
      </c>
    </row>
    <row r="55" spans="1:13" s="12" customFormat="1" ht="15.75" customHeight="1" x14ac:dyDescent="0.25">
      <c r="A55" s="38" t="s">
        <v>27</v>
      </c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</row>
    <row r="56" spans="1:13" ht="31.5" x14ac:dyDescent="0.25">
      <c r="A56" s="20" t="s">
        <v>28</v>
      </c>
      <c r="B56" s="5"/>
      <c r="C56" s="5"/>
      <c r="D56" s="5"/>
      <c r="E56" s="5"/>
      <c r="F56" s="5">
        <v>4362800</v>
      </c>
      <c r="G56" s="2">
        <v>3496359</v>
      </c>
      <c r="H56" s="2">
        <f t="shared" ref="H56:H61" si="17">G56-F56</f>
        <v>-866441</v>
      </c>
      <c r="I56" s="2">
        <v>3496278.86</v>
      </c>
      <c r="J56" s="2">
        <f t="shared" ref="J56:J61" si="18">G56-I56</f>
        <v>80.140000000130385</v>
      </c>
      <c r="K56" s="2">
        <f>3423588.86+72690</f>
        <v>3496278.86</v>
      </c>
      <c r="L56" s="2">
        <f t="shared" ref="L56" si="19">I56+E56-K56</f>
        <v>0</v>
      </c>
      <c r="M56" s="2">
        <f t="shared" ref="M56" si="20">B56+C56-D56+E56+I56-K56</f>
        <v>0</v>
      </c>
    </row>
    <row r="57" spans="1:13" ht="63" x14ac:dyDescent="0.25">
      <c r="A57" s="20" t="s">
        <v>62</v>
      </c>
      <c r="B57" s="5"/>
      <c r="C57" s="5"/>
      <c r="D57" s="5"/>
      <c r="E57" s="5"/>
      <c r="F57" s="5"/>
      <c r="G57" s="2"/>
      <c r="H57" s="2">
        <f t="shared" si="17"/>
        <v>0</v>
      </c>
      <c r="I57" s="2"/>
      <c r="J57" s="2">
        <f t="shared" si="18"/>
        <v>0</v>
      </c>
      <c r="K57" s="1"/>
      <c r="L57" s="2">
        <f t="shared" ref="L57" si="21">I57+E57-K57</f>
        <v>0</v>
      </c>
      <c r="M57" s="2">
        <f t="shared" ref="M57" si="22">B57+C57-D57+E57+I57-K57</f>
        <v>0</v>
      </c>
    </row>
    <row r="58" spans="1:13" ht="78.75" x14ac:dyDescent="0.25">
      <c r="A58" s="20" t="s">
        <v>68</v>
      </c>
      <c r="B58" s="5"/>
      <c r="C58" s="5"/>
      <c r="D58" s="5"/>
      <c r="E58" s="5"/>
      <c r="F58" s="5"/>
      <c r="G58" s="2">
        <f>571000+1109000+989000</f>
        <v>2669000</v>
      </c>
      <c r="H58" s="2">
        <f t="shared" si="17"/>
        <v>2669000</v>
      </c>
      <c r="I58" s="2">
        <v>1117900.67</v>
      </c>
      <c r="J58" s="2">
        <f t="shared" si="18"/>
        <v>1551099.33</v>
      </c>
      <c r="K58" s="1">
        <v>1117900.67</v>
      </c>
      <c r="L58" s="2">
        <f t="shared" ref="L58" si="23">I58+E58-K58</f>
        <v>0</v>
      </c>
      <c r="M58" s="2">
        <f t="shared" ref="M58" si="24">B58+C58-D58+E58+I58-K58</f>
        <v>0</v>
      </c>
    </row>
    <row r="59" spans="1:13" ht="64.5" customHeight="1" x14ac:dyDescent="0.25">
      <c r="A59" s="32" t="s">
        <v>65</v>
      </c>
      <c r="B59" s="5">
        <v>1634581.82</v>
      </c>
      <c r="C59" s="5"/>
      <c r="D59" s="5">
        <v>1634581.82</v>
      </c>
      <c r="E59" s="5"/>
      <c r="F59" s="5"/>
      <c r="G59" s="2"/>
      <c r="H59" s="2"/>
      <c r="I59" s="2"/>
      <c r="J59" s="2">
        <f t="shared" si="18"/>
        <v>0</v>
      </c>
      <c r="K59" s="1"/>
      <c r="L59" s="2">
        <f>I59+E59-K59</f>
        <v>0</v>
      </c>
      <c r="M59" s="2">
        <f t="shared" ref="M59" si="25">B59+C59-D59+E59+I59-K59</f>
        <v>0</v>
      </c>
    </row>
    <row r="60" spans="1:13" ht="64.5" customHeight="1" x14ac:dyDescent="0.25">
      <c r="A60" s="32" t="s">
        <v>70</v>
      </c>
      <c r="B60" s="5"/>
      <c r="C60" s="5"/>
      <c r="D60" s="5"/>
      <c r="E60" s="5"/>
      <c r="F60" s="5"/>
      <c r="G60" s="2">
        <v>2218000</v>
      </c>
      <c r="H60" s="2">
        <f t="shared" si="17"/>
        <v>2218000</v>
      </c>
      <c r="I60" s="2">
        <v>2218000</v>
      </c>
      <c r="J60" s="2">
        <f t="shared" si="18"/>
        <v>0</v>
      </c>
      <c r="K60" s="1">
        <v>2218000</v>
      </c>
      <c r="L60" s="2">
        <f t="shared" ref="L60" si="26">I60+E60-K60</f>
        <v>0</v>
      </c>
      <c r="M60" s="2">
        <f t="shared" ref="M60" si="27">B60+C60-D60+E60+I60-K60</f>
        <v>0</v>
      </c>
    </row>
    <row r="61" spans="1:13" ht="47.25" x14ac:dyDescent="0.25">
      <c r="A61" s="20" t="s">
        <v>63</v>
      </c>
      <c r="B61" s="5"/>
      <c r="C61" s="5"/>
      <c r="D61" s="5"/>
      <c r="E61" s="5"/>
      <c r="F61" s="5"/>
      <c r="G61" s="2">
        <v>8826730</v>
      </c>
      <c r="H61" s="2">
        <f t="shared" si="17"/>
        <v>8826730</v>
      </c>
      <c r="I61" s="2">
        <v>8823231</v>
      </c>
      <c r="J61" s="2">
        <f t="shared" si="18"/>
        <v>3499</v>
      </c>
      <c r="K61" s="1">
        <v>8810151</v>
      </c>
      <c r="L61" s="2">
        <f t="shared" ref="L61" si="28">I61+E61-K61</f>
        <v>13080</v>
      </c>
      <c r="M61" s="2">
        <f t="shared" ref="M61:M62" si="29">B61+C61-D61+E61+I61-K61</f>
        <v>13080</v>
      </c>
    </row>
    <row r="62" spans="1:13" s="11" customFormat="1" x14ac:dyDescent="0.25">
      <c r="A62" s="19" t="s">
        <v>29</v>
      </c>
      <c r="B62" s="30">
        <f>B56+B57+B61+B59</f>
        <v>1634581.82</v>
      </c>
      <c r="C62" s="30">
        <f>C56+C57+C61</f>
        <v>0</v>
      </c>
      <c r="D62" s="30">
        <f>D56+D57+D61+D59</f>
        <v>1634581.82</v>
      </c>
      <c r="E62" s="30">
        <f>E56+E57+E61</f>
        <v>0</v>
      </c>
      <c r="F62" s="30">
        <f>F56+F57+F61</f>
        <v>4362800</v>
      </c>
      <c r="G62" s="30">
        <f>SUM(G56:G61)</f>
        <v>17210089</v>
      </c>
      <c r="H62" s="30">
        <f t="shared" ref="H62" si="30">H56+H57+H61</f>
        <v>7960289</v>
      </c>
      <c r="I62" s="30">
        <f>SUM(I56:I61)</f>
        <v>15655410.529999999</v>
      </c>
      <c r="J62" s="30">
        <f>SUM(J56:J61)</f>
        <v>1554678.4700000002</v>
      </c>
      <c r="K62" s="30">
        <f>SUM(K56:K61)</f>
        <v>15642330.529999999</v>
      </c>
      <c r="L62" s="4">
        <f>I62+E62-K62</f>
        <v>13080</v>
      </c>
      <c r="M62" s="4">
        <f t="shared" si="29"/>
        <v>13080</v>
      </c>
    </row>
    <row r="63" spans="1:13" x14ac:dyDescent="0.25">
      <c r="A63" s="38" t="s">
        <v>3</v>
      </c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</row>
    <row r="64" spans="1:13" ht="21.75" customHeight="1" x14ac:dyDescent="0.25">
      <c r="A64" s="18" t="s">
        <v>30</v>
      </c>
      <c r="B64" s="33"/>
      <c r="C64" s="33"/>
      <c r="D64" s="33"/>
      <c r="E64" s="33"/>
      <c r="F64" s="5">
        <f>818751900+231359800</f>
        <v>1050111700</v>
      </c>
      <c r="G64" s="5">
        <f>818751900+231359800</f>
        <v>1050111700</v>
      </c>
      <c r="H64" s="2">
        <f t="shared" ref="H64" si="31">G64-F64</f>
        <v>0</v>
      </c>
      <c r="I64" s="5">
        <f>818751900+231359800</f>
        <v>1050111700</v>
      </c>
      <c r="J64" s="2">
        <f t="shared" ref="J64" si="32">G64-I64</f>
        <v>0</v>
      </c>
      <c r="K64" s="2">
        <f>818751900+231359800</f>
        <v>1050111700</v>
      </c>
      <c r="L64" s="2">
        <f t="shared" ref="L64" si="33">I64+E64-K64</f>
        <v>0</v>
      </c>
      <c r="M64" s="2">
        <f t="shared" ref="M64" si="34">B64+C64-D64+E64+I64-K64</f>
        <v>0</v>
      </c>
    </row>
    <row r="65" spans="1:13" ht="30.75" customHeight="1" x14ac:dyDescent="0.25">
      <c r="A65" s="18" t="s">
        <v>31</v>
      </c>
      <c r="B65" s="33"/>
      <c r="C65" s="33"/>
      <c r="D65" s="33"/>
      <c r="E65" s="33"/>
      <c r="F65" s="5"/>
      <c r="G65" s="5">
        <v>102705300</v>
      </c>
      <c r="H65" s="2">
        <f t="shared" ref="H65:H68" si="35">G65-F65</f>
        <v>102705300</v>
      </c>
      <c r="I65" s="5">
        <v>102705300</v>
      </c>
      <c r="J65" s="2">
        <f t="shared" ref="J65:J68" si="36">G65-I65</f>
        <v>0</v>
      </c>
      <c r="K65" s="2">
        <v>102705300</v>
      </c>
      <c r="L65" s="2">
        <f t="shared" ref="L65" si="37">I65+E65-K65</f>
        <v>0</v>
      </c>
      <c r="M65" s="2">
        <f>B65+C65-D65+E65+I65-K65</f>
        <v>0</v>
      </c>
    </row>
    <row r="66" spans="1:13" ht="29.25" customHeight="1" x14ac:dyDescent="0.25">
      <c r="A66" s="18" t="s">
        <v>72</v>
      </c>
      <c r="B66" s="33"/>
      <c r="C66" s="33"/>
      <c r="D66" s="33"/>
      <c r="E66" s="33"/>
      <c r="F66" s="5"/>
      <c r="G66" s="5">
        <v>5233000</v>
      </c>
      <c r="H66" s="2">
        <f t="shared" si="35"/>
        <v>5233000</v>
      </c>
      <c r="I66" s="2">
        <v>5233000</v>
      </c>
      <c r="J66" s="2">
        <f t="shared" si="36"/>
        <v>0</v>
      </c>
      <c r="K66" s="2">
        <v>5233000</v>
      </c>
      <c r="L66" s="2">
        <f t="shared" ref="L66:L67" si="38">I66+E66-K66</f>
        <v>0</v>
      </c>
      <c r="M66" s="2">
        <f t="shared" ref="M66" si="39">B66+C66-D66+E66+I66-K66</f>
        <v>0</v>
      </c>
    </row>
    <row r="67" spans="1:13" ht="47.25" x14ac:dyDescent="0.25">
      <c r="A67" s="18" t="s">
        <v>73</v>
      </c>
      <c r="B67" s="33"/>
      <c r="C67" s="33"/>
      <c r="D67" s="33"/>
      <c r="E67" s="33"/>
      <c r="F67" s="5"/>
      <c r="G67" s="5">
        <v>43134100</v>
      </c>
      <c r="H67" s="2">
        <f t="shared" si="35"/>
        <v>43134100</v>
      </c>
      <c r="I67" s="5">
        <v>43134100</v>
      </c>
      <c r="J67" s="2">
        <f t="shared" si="36"/>
        <v>0</v>
      </c>
      <c r="K67" s="2">
        <v>43134100</v>
      </c>
      <c r="L67" s="2">
        <f t="shared" si="38"/>
        <v>0</v>
      </c>
      <c r="M67" s="2">
        <f>B67+C67-D67+E67+I67-K67</f>
        <v>0</v>
      </c>
    </row>
    <row r="68" spans="1:13" ht="31.5" x14ac:dyDescent="0.25">
      <c r="A68" s="18" t="s">
        <v>74</v>
      </c>
      <c r="B68" s="33"/>
      <c r="C68" s="33"/>
      <c r="D68" s="33"/>
      <c r="E68" s="33"/>
      <c r="F68" s="5"/>
      <c r="G68" s="5">
        <v>2774200</v>
      </c>
      <c r="H68" s="2">
        <f t="shared" si="35"/>
        <v>2774200</v>
      </c>
      <c r="I68" s="5">
        <v>2774200</v>
      </c>
      <c r="J68" s="2">
        <f t="shared" si="36"/>
        <v>0</v>
      </c>
      <c r="K68" s="2">
        <v>2774200</v>
      </c>
      <c r="L68" s="2">
        <f t="shared" ref="L68" si="40">I68+E68-K68</f>
        <v>0</v>
      </c>
      <c r="M68" s="2">
        <f>B68+C68-D68+E68+I68-K68</f>
        <v>0</v>
      </c>
    </row>
    <row r="69" spans="1:13" s="15" customFormat="1" x14ac:dyDescent="0.25">
      <c r="A69" s="31" t="s">
        <v>32</v>
      </c>
      <c r="B69" s="3">
        <f>SUM(B64:B68)</f>
        <v>0</v>
      </c>
      <c r="C69" s="3">
        <f t="shared" ref="C69:F69" si="41">SUM(C64:C68)</f>
        <v>0</v>
      </c>
      <c r="D69" s="3">
        <f t="shared" si="41"/>
        <v>0</v>
      </c>
      <c r="E69" s="3">
        <f t="shared" si="41"/>
        <v>0</v>
      </c>
      <c r="F69" s="3">
        <f t="shared" si="41"/>
        <v>1050111700</v>
      </c>
      <c r="G69" s="3">
        <f t="shared" ref="G69" si="42">SUM(G64:G68)</f>
        <v>1203958300</v>
      </c>
      <c r="H69" s="3">
        <f t="shared" ref="H69" si="43">SUM(H64:H68)</f>
        <v>153846600</v>
      </c>
      <c r="I69" s="3">
        <f t="shared" ref="I69" si="44">SUM(I64:I68)</f>
        <v>1203958300</v>
      </c>
      <c r="J69" s="3">
        <f t="shared" ref="J69" si="45">SUM(J64:J68)</f>
        <v>0</v>
      </c>
      <c r="K69" s="3">
        <f t="shared" ref="K69" si="46">SUM(K64:K68)</f>
        <v>1203958300</v>
      </c>
      <c r="L69" s="3">
        <f t="shared" ref="L69" si="47">SUM(L64:L68)</f>
        <v>0</v>
      </c>
      <c r="M69" s="3">
        <f>SUM(M64:M68)</f>
        <v>0</v>
      </c>
    </row>
    <row r="70" spans="1:13" s="11" customFormat="1" x14ac:dyDescent="0.25">
      <c r="A70" s="19" t="s">
        <v>33</v>
      </c>
      <c r="B70" s="3">
        <f t="shared" ref="B70:L70" si="48">B69+B62+B54+B35</f>
        <v>678235157.49000013</v>
      </c>
      <c r="C70" s="3">
        <f t="shared" si="48"/>
        <v>42909649.189999998</v>
      </c>
      <c r="D70" s="3">
        <f t="shared" si="48"/>
        <v>721144806.68000007</v>
      </c>
      <c r="E70" s="3">
        <f t="shared" si="48"/>
        <v>370218409.94999999</v>
      </c>
      <c r="F70" s="3">
        <f t="shared" si="48"/>
        <v>4516543400</v>
      </c>
      <c r="G70" s="3">
        <f t="shared" si="48"/>
        <v>5083349426.1700001</v>
      </c>
      <c r="H70" s="3">
        <f t="shared" si="48"/>
        <v>561919026.16999996</v>
      </c>
      <c r="I70" s="3">
        <f t="shared" si="48"/>
        <v>5043175093.0900002</v>
      </c>
      <c r="J70" s="3">
        <f t="shared" si="48"/>
        <v>40174333.079999991</v>
      </c>
      <c r="K70" s="3">
        <f>K69+K62+K54+K35</f>
        <v>5282155367.4099998</v>
      </c>
      <c r="L70" s="3">
        <f t="shared" si="48"/>
        <v>131238135.62999986</v>
      </c>
      <c r="M70" s="3">
        <f>M69+M62+M54+M35</f>
        <v>131238135.62999986</v>
      </c>
    </row>
  </sheetData>
  <autoFilter ref="A8:M70"/>
  <mergeCells count="5">
    <mergeCell ref="A5:M5"/>
    <mergeCell ref="A10:M10"/>
    <mergeCell ref="A55:M55"/>
    <mergeCell ref="A63:M63"/>
    <mergeCell ref="A36:M36"/>
  </mergeCells>
  <pageMargins left="0.39370078740157483" right="0.39370078740157483" top="0.78740157480314965" bottom="0.39370078740157483" header="0.39370078740157483" footer="0"/>
  <pageSetup paperSize="9" scale="50" fitToHeight="3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2020-04-20T04:27:00Z</cp:lastPrinted>
  <dcterms:created xsi:type="dcterms:W3CDTF">2013-11-25T11:49:42Z</dcterms:created>
  <dcterms:modified xsi:type="dcterms:W3CDTF">2020-04-20T10:19:01Z</dcterms:modified>
</cp:coreProperties>
</file>