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33.51\ocэпп\ОСВОЕНИЕ ПРОГРАММ\2020\1. 01.02.2020\"/>
    </mc:Choice>
  </mc:AlternateContent>
  <bookViews>
    <workbookView xWindow="0" yWindow="0" windowWidth="28560" windowHeight="12210"/>
  </bookViews>
  <sheets>
    <sheet name="муниципальные" sheetId="33" r:id="rId1"/>
    <sheet name="Лист1" sheetId="38" r:id="rId2"/>
    <sheet name="ведомственная" sheetId="36" state="hidden" r:id="rId3"/>
    <sheet name="АИП" sheetId="37" state="hidden" r:id="rId4"/>
  </sheets>
  <externalReferences>
    <externalReference r:id="rId5"/>
  </externalReferences>
  <definedNames>
    <definedName name="_xlnm._FilterDatabase" localSheetId="0" hidden="1">муниципальные!$A$4:$V$25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муниципальные!$A$1:$V$25</definedName>
  </definedNames>
  <calcPr calcId="162913"/>
</workbook>
</file>

<file path=xl/calcChain.xml><?xml version="1.0" encoding="utf-8"?>
<calcChain xmlns="http://schemas.openxmlformats.org/spreadsheetml/2006/main">
  <c r="D6" i="33" l="1"/>
  <c r="E6" i="33"/>
  <c r="F6" i="33"/>
  <c r="G6" i="33"/>
  <c r="H6" i="33"/>
  <c r="I6" i="33"/>
  <c r="J6" i="33"/>
  <c r="K6" i="33"/>
  <c r="L6" i="33"/>
  <c r="M6" i="33"/>
  <c r="N6" i="33"/>
  <c r="C6" i="33"/>
  <c r="K11" i="33"/>
  <c r="Q11" i="33"/>
  <c r="C11" i="33"/>
  <c r="O11" i="33" s="1"/>
  <c r="K9" i="33" l="1"/>
  <c r="Q11" i="38" l="1"/>
  <c r="N11" i="38"/>
  <c r="I11" i="38"/>
  <c r="F11" i="38"/>
  <c r="C11" i="38"/>
  <c r="Q10" i="38"/>
  <c r="I10" i="38"/>
  <c r="F10" i="38"/>
  <c r="C10" i="38"/>
  <c r="Q9" i="38"/>
  <c r="I9" i="38"/>
  <c r="F9" i="38"/>
  <c r="C9" i="38"/>
  <c r="Q8" i="38"/>
  <c r="N8" i="38"/>
  <c r="I8" i="38"/>
  <c r="F8" i="38"/>
  <c r="C8" i="38"/>
  <c r="Q7" i="38"/>
  <c r="N7" i="38"/>
  <c r="F7" i="38"/>
  <c r="L7" i="38" s="1"/>
  <c r="C7" i="38"/>
  <c r="O7" i="38" s="1"/>
  <c r="Q6" i="38"/>
  <c r="N6" i="38"/>
  <c r="I6" i="38"/>
  <c r="F6" i="38"/>
  <c r="C6" i="38"/>
  <c r="Q5" i="38"/>
  <c r="I5" i="38"/>
  <c r="F5" i="38"/>
  <c r="C5" i="38"/>
  <c r="Q4" i="38"/>
  <c r="N4" i="38"/>
  <c r="I4" i="38"/>
  <c r="F4" i="38"/>
  <c r="C4" i="38"/>
  <c r="Q3" i="38"/>
  <c r="I3" i="38"/>
  <c r="F3" i="38"/>
  <c r="C3" i="38"/>
  <c r="K2" i="38"/>
  <c r="J2" i="38"/>
  <c r="H2" i="38"/>
  <c r="G2" i="38"/>
  <c r="E2" i="38"/>
  <c r="D2" i="38"/>
  <c r="F2" i="38" l="1"/>
  <c r="I2" i="38"/>
  <c r="O4" i="38"/>
  <c r="O9" i="38"/>
  <c r="C2" i="38"/>
  <c r="O6" i="38"/>
  <c r="O11" i="38"/>
  <c r="O3" i="38"/>
  <c r="O5" i="38"/>
  <c r="O10" i="38"/>
  <c r="Q2" i="38"/>
  <c r="L4" i="38"/>
  <c r="L6" i="38"/>
  <c r="O8" i="38"/>
  <c r="L11" i="38"/>
  <c r="N2" i="38"/>
  <c r="L8" i="38"/>
  <c r="L2" i="38" l="1"/>
  <c r="O2" i="38"/>
  <c r="P21" i="33" l="1"/>
  <c r="R21" i="33"/>
  <c r="D20" i="33" l="1"/>
  <c r="E20" i="33"/>
  <c r="F20" i="33"/>
  <c r="H20" i="33"/>
  <c r="I20" i="33"/>
  <c r="J20" i="33"/>
  <c r="L20" i="33"/>
  <c r="M20" i="33"/>
  <c r="N20" i="33"/>
  <c r="V21" i="33"/>
  <c r="T21" i="33"/>
  <c r="K21" i="33"/>
  <c r="G21" i="33"/>
  <c r="C21" i="33"/>
  <c r="O21" i="33" l="1"/>
  <c r="S21" i="33"/>
  <c r="U13" i="33" l="1"/>
  <c r="U18" i="33"/>
  <c r="R22" i="33"/>
  <c r="R24" i="33"/>
  <c r="R25" i="33"/>
  <c r="Q13" i="33"/>
  <c r="Q18" i="33"/>
  <c r="P13" i="33"/>
  <c r="P14" i="33"/>
  <c r="P15" i="33"/>
  <c r="P16" i="33"/>
  <c r="P17" i="33"/>
  <c r="P19" i="33"/>
  <c r="P22" i="33"/>
  <c r="T13" i="33" l="1"/>
  <c r="T14" i="33"/>
  <c r="T15" i="33"/>
  <c r="T16" i="33"/>
  <c r="T17" i="33"/>
  <c r="T19" i="33"/>
  <c r="T22" i="33"/>
  <c r="R7" i="33"/>
  <c r="R8" i="33"/>
  <c r="R9" i="33"/>
  <c r="R10" i="33"/>
  <c r="V7" i="33" l="1"/>
  <c r="V8" i="33"/>
  <c r="V9" i="33"/>
  <c r="V10" i="33"/>
  <c r="V22" i="33"/>
  <c r="V24" i="33"/>
  <c r="V25" i="33"/>
  <c r="C25" i="33" l="1"/>
  <c r="C24" i="33"/>
  <c r="D23" i="33"/>
  <c r="E23" i="33"/>
  <c r="F23" i="33"/>
  <c r="C22" i="33"/>
  <c r="C20" i="33" s="1"/>
  <c r="D12" i="33"/>
  <c r="E12" i="33"/>
  <c r="F12" i="33"/>
  <c r="C14" i="33"/>
  <c r="C15" i="33"/>
  <c r="C16" i="33"/>
  <c r="C17" i="33"/>
  <c r="C18" i="33"/>
  <c r="C19" i="33"/>
  <c r="C13" i="33"/>
  <c r="C8" i="33"/>
  <c r="C9" i="33"/>
  <c r="C10" i="33"/>
  <c r="C7" i="33"/>
  <c r="F5" i="33" l="1"/>
  <c r="D5" i="33"/>
  <c r="C23" i="33"/>
  <c r="E5" i="33"/>
  <c r="C12" i="33"/>
  <c r="C5" i="33" l="1"/>
  <c r="G25" i="33" l="1"/>
  <c r="G24" i="33"/>
  <c r="G22" i="33"/>
  <c r="G20" i="33" s="1"/>
  <c r="G14" i="33"/>
  <c r="R6" i="33"/>
  <c r="G8" i="33"/>
  <c r="G7" i="33"/>
  <c r="V6" i="33" l="1"/>
  <c r="L12" i="33" l="1"/>
  <c r="P12" i="33" s="1"/>
  <c r="M12" i="33"/>
  <c r="N12" i="33"/>
  <c r="L23" i="33"/>
  <c r="M23" i="33"/>
  <c r="N23" i="33"/>
  <c r="R23" i="33" s="1"/>
  <c r="P20" i="33"/>
  <c r="R20" i="33"/>
  <c r="G13" i="33"/>
  <c r="Q12" i="33" l="1"/>
  <c r="T20" i="33"/>
  <c r="V20" i="33"/>
  <c r="G19" i="33"/>
  <c r="G17" i="33"/>
  <c r="G16" i="33"/>
  <c r="G15" i="33"/>
  <c r="G18" i="33"/>
  <c r="H23" i="33"/>
  <c r="J23" i="33"/>
  <c r="V23" i="33" s="1"/>
  <c r="I12" i="33"/>
  <c r="U12" i="33" s="1"/>
  <c r="N5" i="33"/>
  <c r="R5" i="33" s="1"/>
  <c r="L5" i="33"/>
  <c r="P5" i="33" s="1"/>
  <c r="J12" i="33"/>
  <c r="I23" i="33"/>
  <c r="M5" i="33"/>
  <c r="Q5" i="33" l="1"/>
  <c r="J5" i="33"/>
  <c r="V5" i="33" s="1"/>
  <c r="I5" i="33"/>
  <c r="U5" i="33" s="1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T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T18" i="37"/>
  <c r="U5" i="37"/>
  <c r="W5" i="37"/>
  <c r="T5" i="37"/>
  <c r="P7" i="37"/>
  <c r="P12" i="37"/>
  <c r="U14" i="37"/>
  <c r="W4" i="37" l="1"/>
  <c r="D4" i="37"/>
  <c r="T12" i="37"/>
  <c r="U4" i="37"/>
  <c r="L4" i="37"/>
  <c r="P4" i="37"/>
  <c r="T4" i="37" s="1"/>
  <c r="T7" i="37"/>
  <c r="K14" i="33" l="1"/>
  <c r="O14" i="33" s="1"/>
  <c r="S14" i="33" l="1"/>
  <c r="G9" i="33" l="1"/>
  <c r="G10" i="33"/>
  <c r="G23" i="33" l="1"/>
  <c r="K18" i="33" l="1"/>
  <c r="O18" i="33" s="1"/>
  <c r="S18" i="33" l="1"/>
  <c r="K10" i="33" l="1"/>
  <c r="O10" i="33" s="1"/>
  <c r="S10" i="33" l="1"/>
  <c r="K25" i="33" l="1"/>
  <c r="O25" i="33" s="1"/>
  <c r="K24" i="33"/>
  <c r="K15" i="33"/>
  <c r="O15" i="33" s="1"/>
  <c r="K16" i="33"/>
  <c r="O16" i="33" s="1"/>
  <c r="K17" i="33"/>
  <c r="O17" i="33" s="1"/>
  <c r="K19" i="33"/>
  <c r="O19" i="33" s="1"/>
  <c r="K13" i="33"/>
  <c r="O13" i="33" s="1"/>
  <c r="O24" i="33" l="1"/>
  <c r="K23" i="33"/>
  <c r="O23" i="33" s="1"/>
  <c r="S19" i="33"/>
  <c r="S16" i="33"/>
  <c r="S24" i="33"/>
  <c r="S13" i="33"/>
  <c r="S17" i="33"/>
  <c r="S15" i="33"/>
  <c r="S25" i="33"/>
  <c r="K12" i="33"/>
  <c r="O12" i="33" s="1"/>
  <c r="S23" i="33" l="1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  <c r="K7" i="33" l="1"/>
  <c r="O7" i="33" s="1"/>
  <c r="K8" i="33"/>
  <c r="O8" i="33" s="1"/>
  <c r="O9" i="33"/>
  <c r="K22" i="33"/>
  <c r="O22" i="33" l="1"/>
  <c r="K20" i="33"/>
  <c r="O20" i="33" s="1"/>
  <c r="S22" i="33"/>
  <c r="S8" i="33"/>
  <c r="S9" i="33"/>
  <c r="S7" i="33"/>
  <c r="O6" i="33"/>
  <c r="S20" i="33" l="1"/>
  <c r="S6" i="33"/>
  <c r="K5" i="33"/>
  <c r="O5" i="33" s="1"/>
  <c r="H12" i="33" l="1"/>
  <c r="T12" i="33" s="1"/>
  <c r="G12" i="33" l="1"/>
  <c r="S12" i="33" s="1"/>
  <c r="H5" i="33"/>
  <c r="T5" i="33" s="1"/>
  <c r="G5" i="33" l="1"/>
  <c r="S5" i="33" s="1"/>
</calcChain>
</file>

<file path=xl/sharedStrings.xml><?xml version="1.0" encoding="utf-8"?>
<sst xmlns="http://schemas.openxmlformats.org/spreadsheetml/2006/main" count="227" uniqueCount="123">
  <si>
    <t>№ п/п</t>
  </si>
  <si>
    <t>Наименование программы</t>
  </si>
  <si>
    <t>Запланированные мероприятия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</si>
  <si>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</si>
  <si>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</si>
  <si>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</si>
  <si>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</si>
  <si>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</si>
  <si>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</si>
  <si>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</si>
  <si>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</si>
  <si>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</si>
  <si>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</si>
  <si>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</si>
  <si>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</si>
  <si>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</si>
  <si>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</si>
  <si>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</si>
  <si>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Расходы на обеспечение деятельности (оказание услуг) муниципальных учреждений</t>
  </si>
  <si>
    <t>8.2.1</t>
  </si>
  <si>
    <t>Договора на программное (информационные технологии) обеспечение и обслуживание</t>
  </si>
  <si>
    <t>Расходы на обеспечение функций органов местного самоуправления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</si>
  <si>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</si>
  <si>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</si>
  <si>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</si>
  <si>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</si>
  <si>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</si>
  <si>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</si>
  <si>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</si>
  <si>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</si>
  <si>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</si>
  <si>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</si>
  <si>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6.1</t>
  </si>
  <si>
    <t>6.2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</si>
  <si>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</si>
  <si>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</si>
  <si>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</si>
  <si>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</si>
  <si>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</si>
  <si>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</si>
  <si>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</si>
  <si>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</si>
  <si>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</si>
  <si>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</si>
  <si>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</si>
  <si>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</si>
  <si>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</si>
  <si>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</si>
  <si>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</si>
  <si>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</si>
  <si>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</si>
  <si>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</si>
  <si>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Прочие мероприятия органов местного самоуправления</t>
  </si>
  <si>
    <t>Подпрограмма "Исполнение отдельных государственных полномочий"</t>
  </si>
  <si>
    <t>Осуществление переданных полномочий Российской Федерации на государственную регистрацию актов гражданского состояния</t>
  </si>
  <si>
    <t>Осуществление переданных полномочий в сфере трудовых отношений и государственного управления охраной труда</t>
  </si>
  <si>
    <t>Осуществление переданных полномочий по образованию и организации деятельности комиссий по делам несовершеннолетних и защите их прав</t>
  </si>
  <si>
    <t>Государственная поддержка развития растениеводства и животноводства, переработки и реализации продукции</t>
  </si>
  <si>
    <t>Своевременное и достоверное информирование населения о деятельности органов местного самоуправления муниципального образования город Нефтеюганск</t>
  </si>
  <si>
    <t>Создание условий для реализации целенаправленной информационной политики органов местного самоуправления муниципального образования город Нефтеюганск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</si>
  <si>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</si>
  <si>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</si>
  <si>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</si>
  <si>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</si>
  <si>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</si>
  <si>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</si>
  <si>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ДМИ</t>
  </si>
  <si>
    <t>ДГиЗО</t>
  </si>
  <si>
    <t>Осуществление переданных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</si>
  <si>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</si>
  <si>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</si>
  <si>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</si>
  <si>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</si>
  <si>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</si>
  <si>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</si>
  <si>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</si>
  <si>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</si>
  <si>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</si>
  <si>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</si>
  <si>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</si>
  <si>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</si>
  <si>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</si>
  <si>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</si>
  <si>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16</t>
  </si>
  <si>
    <t>17</t>
  </si>
  <si>
    <t>19</t>
  </si>
  <si>
    <t>Социально-экономическое развитие города Нефтеюганска</t>
  </si>
  <si>
    <t>Осуществление переданных полномочий по хранению, комплектованию, учету и использованию архивных документов, относящихся к государственной собственности Ханты- Мансийского автономного округа- Югры</t>
  </si>
  <si>
    <t>Осуществление переданных полномочий по созданию административных комиссий</t>
  </si>
  <si>
    <t>% исполнения  к плану 2019 года</t>
  </si>
  <si>
    <t>ПЛАН  на 2019 год                                                                                                                 (рублей)</t>
  </si>
  <si>
    <t>Расширение доступа субъектов малого и среднего предпринимательства к финансовой поддержке, в том числе к льготному финансированию</t>
  </si>
  <si>
    <t>Популяризация предпринимательства</t>
  </si>
  <si>
    <t>Муниципальная программа «Развитие образования и молодёжной политики в городе Нефтеюганске»</t>
  </si>
  <si>
    <t>ПИР Строительство пристроя к МБОУ «Средняя общеобразовательная школа №5 «Многопрофильная», микрорайон 2 (Общеобразовательная организация универсальной безбарьерной средой)</t>
  </si>
  <si>
    <t>С ООО "ГПИМЯСОМОЛПРОМ"                                (г. Курган) заключен контракт на сумму 4 890,0 т.р. Выполнение работ с 10.09.2018 по 07.06.2019. Контракт расторгнут. Претензионная работа. Заявка на проведение повторных торгов направлена 19.09.2019(подача заявок до 9:00 16.10.2019, определение победителя 22.10.2019.)</t>
  </si>
  <si>
    <t>ПИР МБОУ «Средняя общеобразовательная кадетская школа №4» (устройство теплого перехода)</t>
  </si>
  <si>
    <t xml:space="preserve">С ООО "Капиталпроект" (г. Москва) заключен контракт 03.04.2018 на сумму 2 100,0 т.р. Выполнение работ до 19.11.2018. ПСД на экспертизе. Ведется претензионная работа. </t>
  </si>
  <si>
    <t>6.3</t>
  </si>
  <si>
    <t>ПИР Детский сад на 320 мест в 5 микрорайоне г.Нефтеюганска</t>
  </si>
  <si>
    <t>с ООО "Сибирский институт проектирования" (г. Нефтеюганск) заключен контракт 17.06.2019 на сумму 2745,63234 т.р. Выполнение работ 190 дней (по декабрь 2019 года). Оплата только по итогам завершения работ, т.е. после 100% исполнения контракта. Ведется работа по разработке ПД.</t>
  </si>
  <si>
    <t>6.4</t>
  </si>
  <si>
    <t>ПИР Детский сад на 320 мест в 5 микрорайоне г.Нефтеюганска - технологическое присоединение</t>
  </si>
  <si>
    <t xml:space="preserve"> - </t>
  </si>
  <si>
    <t>6.5</t>
  </si>
  <si>
    <t>ПИР "Детский сад на 300 мест в микрорайоне 16 г. Нефтеюганск"</t>
  </si>
  <si>
    <t>с ООО "Сибирский институт проектирования" (г. Нефтеюганск) заключен контракт 24.09.2018 на сумму 3 678,933 т.р. Выполнение работ до 17.05.2019. ПД повторно находится на государственной экспертизе. Оплата только по итогам завершения работ, т.е. после 100% исполнения контракта. Ведется претензионная работа.</t>
  </si>
  <si>
    <t>6.6</t>
  </si>
  <si>
    <t>ПИР "Детский сад на 300 мест в микрорайоне 16 г. Нефтеюганск" - технологическое присоединение</t>
  </si>
  <si>
    <t>-</t>
  </si>
  <si>
    <t>6.7</t>
  </si>
  <si>
    <t>"Нежилое строение гаража" (здание мастерских МБОУ «СОШ №10»)</t>
  </si>
  <si>
    <t>С ООО "Первая кадастровая компания" (г. Нефтеюганск) на сумму 482,006 т.р. заключен контракт 14.12.2018, выполнение работ 170 дней с момента заключения контракта (до 02.06.2019). Оплата только по итогам завершения работ, т.е. после 100% исполнения контракта. Ведется претензионная работа. ПД на экспертизе.</t>
  </si>
  <si>
    <t>6.15</t>
  </si>
  <si>
    <t>ПИР "МАДОУ г.Нефтеюганска "Детский сад №9 "Радуга"</t>
  </si>
  <si>
    <t>с ООО "Первая кадастровая компания" (г. Нефтеюганск) на сумму  535,0 т.р. 25.12.2018 заключен контракт. Выполнение работ 150 дней с момента заключения контракта (по май 2019 года). Оплата только по итогам завершения работ, т.е. после 100% исполнения контракта. Ведется претензионная работа. ПД на экспертизе.</t>
  </si>
  <si>
    <t>6.18</t>
  </si>
  <si>
    <t>СМР по реконструкции объекта "Нежилого строения учебной лаборатории, г. Нефтеюганск 8мкр., строение №28/1 (МБУ ДО "Центр дополнительного образования")"</t>
  </si>
  <si>
    <t>По итогам торгов от 04.03.2019 с победителем ООО"МС-ГРУП" (г. Нижний Тагил) на сумму 27 850,69079 т.р. заключен контракт. Выполнение работ 7 мес.  (по октябрь 2019 года). Работы не завершены,  Ведется претензионная работа</t>
  </si>
  <si>
    <t>ПЛАН на 2020 год                                                                                                                                          (рублей)</t>
  </si>
  <si>
    <t>Освоение на 01.02.2020 года                                                                                                                                               (рублей)</t>
  </si>
  <si>
    <t>% исполнения  к плану за 2020 год</t>
  </si>
  <si>
    <t>Проведение Всероссийской переписи населения 2020 года за счет средств федерального бюджета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</si>
</sst>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р_._-;\-* #,##0.00_р_._-;_-* &quot;-&quot;??_р_._-;_-@_-"/>
    <numFmt numFmtId="164" formatCode="0.0"/>
    <numFmt numFmtId="166" formatCode="_(* #,##0.00_);_(* \(#,##0.00\);_(* &quot;-&quot;??_);_(@_)"/>
    <numFmt numFmtId="167" formatCode="_-* #,##0.00_р_._-;\-* #,##0.00_р_._-;_-* \-??_р_._-;_-@_-"/>
    <numFmt numFmtId="168" formatCode="#,##0.0"/>
  </numFmts>
  <fonts count="45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b/>
      <sz val="10"/>
      <name val="Times New Roman"/>
      <family val="2"/>
      <charset val="204"/>
      <scheme val="minor"/>
    </font>
    <font>
      <sz val="10"/>
      <color theme="1"/>
      <name val="Times New Roman"/>
      <family val="2"/>
      <charset val="204"/>
      <scheme val="minor"/>
    </font>
    <font>
      <sz val="10"/>
      <name val="Times New Roman"/>
      <family val="2"/>
      <charset val="204"/>
      <scheme val="minor"/>
    </font>
    <font>
      <sz val="10"/>
      <name val="Times New Roman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8">
    <xf numFmtId="0" fontId="0" fillId="0" borderId="0"/>
    <xf numFmtId="0" fontId="1" fillId="0" borderId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6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25" fillId="0" borderId="0" applyFill="0" applyBorder="0" applyAlignment="0" applyProtection="0"/>
    <xf numFmtId="43" fontId="1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20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164" fontId="3" fillId="0" borderId="0" xfId="0" applyNumberFormat="1" applyFont="1" applyFill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10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/>
    <xf numFmtId="0" fontId="33" fillId="0" borderId="0" xfId="0" applyFont="1" applyFill="1" applyBorder="1"/>
    <xf numFmtId="0" fontId="3" fillId="0" borderId="1" xfId="0" applyFont="1" applyFill="1" applyBorder="1"/>
    <xf numFmtId="4" fontId="33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 wrapText="1"/>
    </xf>
    <xf numFmtId="4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6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164" fontId="37" fillId="0" borderId="1" xfId="0" applyNumberFormat="1" applyFont="1" applyFill="1" applyBorder="1" applyAlignment="1">
      <alignment horizontal="center" vertical="center" wrapText="1"/>
    </xf>
    <xf numFmtId="168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left" vertical="center" wrapText="1"/>
    </xf>
    <xf numFmtId="16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8" fontId="6" fillId="0" borderId="1" xfId="0" applyNumberFormat="1" applyFont="1" applyFill="1" applyBorder="1" applyAlignment="1">
      <alignment horizontal="center" vertical="center"/>
    </xf>
    <xf numFmtId="168" fontId="9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8" fontId="39" fillId="0" borderId="1" xfId="0" applyNumberFormat="1" applyFont="1" applyFill="1" applyBorder="1" applyAlignment="1">
      <alignment horizontal="center" vertical="center"/>
    </xf>
    <xf numFmtId="168" fontId="39" fillId="0" borderId="1" xfId="0" applyNumberFormat="1" applyFont="1" applyFill="1" applyBorder="1" applyAlignment="1">
      <alignment horizontal="center" vertical="center" wrapText="1"/>
    </xf>
    <xf numFmtId="0" fontId="40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4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top" wrapText="1"/>
    </xf>
    <xf numFmtId="49" fontId="41" fillId="0" borderId="1" xfId="0" applyNumberFormat="1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left" vertical="center" wrapText="1"/>
    </xf>
    <xf numFmtId="4" fontId="41" fillId="0" borderId="1" xfId="0" applyNumberFormat="1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left" vertical="center"/>
    </xf>
    <xf numFmtId="0" fontId="42" fillId="0" borderId="0" xfId="0" applyFont="1"/>
    <xf numFmtId="49" fontId="43" fillId="25" borderId="1" xfId="0" applyNumberFormat="1" applyFont="1" applyFill="1" applyBorder="1" applyAlignment="1">
      <alignment horizontal="center" vertical="center"/>
    </xf>
    <xf numFmtId="2" fontId="44" fillId="25" borderId="1" xfId="0" applyNumberFormat="1" applyFont="1" applyFill="1" applyBorder="1" applyAlignment="1">
      <alignment horizontal="left" vertical="center" wrapText="1"/>
    </xf>
    <xf numFmtId="4" fontId="43" fillId="25" borderId="1" xfId="0" applyNumberFormat="1" applyFont="1" applyFill="1" applyBorder="1" applyAlignment="1">
      <alignment horizontal="center" vertical="center" wrapText="1"/>
    </xf>
    <xf numFmtId="4" fontId="43" fillId="25" borderId="1" xfId="0" applyNumberFormat="1" applyFont="1" applyFill="1" applyBorder="1" applyAlignment="1">
      <alignment horizontal="center" vertical="center"/>
    </xf>
    <xf numFmtId="168" fontId="43" fillId="25" borderId="1" xfId="0" applyNumberFormat="1" applyFont="1" applyFill="1" applyBorder="1" applyAlignment="1">
      <alignment horizontal="center" vertical="center" wrapText="1"/>
    </xf>
    <xf numFmtId="0" fontId="43" fillId="25" borderId="1" xfId="0" applyFont="1" applyFill="1" applyBorder="1" applyAlignment="1">
      <alignment horizontal="left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 applyProtection="1">
      <alignment horizontal="left" vertical="center" wrapText="1"/>
      <protection locked="0"/>
    </xf>
    <xf numFmtId="0" fontId="35" fillId="0" borderId="1" xfId="0" applyFont="1" applyFill="1" applyBorder="1" applyAlignment="1" applyProtection="1">
      <alignment horizontal="left" vertical="top" wrapText="1"/>
      <protection locked="0"/>
    </xf>
    <xf numFmtId="0" fontId="35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0" fontId="10" fillId="0" borderId="5" xfId="0" applyFont="1" applyFill="1" applyBorder="1" applyAlignment="1" applyProtection="1">
      <alignment horizontal="left" vertical="top" wrapText="1"/>
      <protection locked="0"/>
    </xf>
    <xf numFmtId="0" fontId="33" fillId="0" borderId="20" xfId="0" applyFont="1" applyFill="1" applyBorder="1" applyAlignment="1">
      <alignment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>
      <alignment horizontal="center" vertical="center" wrapText="1"/>
    </xf>
    <xf numFmtId="2" fontId="36" fillId="0" borderId="3" xfId="0" applyNumberFormat="1" applyFont="1" applyFill="1" applyBorder="1" applyAlignment="1">
      <alignment horizontal="center" vertical="center" wrapText="1"/>
    </xf>
    <xf numFmtId="2" fontId="36" fillId="0" borderId="6" xfId="0" applyNumberFormat="1" applyFont="1" applyFill="1" applyBorder="1" applyAlignment="1">
      <alignment horizontal="center" vertical="center" wrapText="1"/>
    </xf>
  </cellXfs>
  <cellStyles count="98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Гиперссылка 2" xfId="30"/>
    <cellStyle name="Заголовок 1 2" xfId="31"/>
    <cellStyle name="Заголовок 2 2" xfId="32"/>
    <cellStyle name="Заголовок 3 2" xfId="33"/>
    <cellStyle name="Заголовок 4 2" xfId="34"/>
    <cellStyle name="Итог 2" xfId="35"/>
    <cellStyle name="Контрольная ячейка 2" xfId="36"/>
    <cellStyle name="Название 2" xfId="37"/>
    <cellStyle name="Нейтральный 2" xfId="38"/>
    <cellStyle name="Обычный" xfId="0" builtinId="0"/>
    <cellStyle name="Обычный 10" xfId="39"/>
    <cellStyle name="Обычный 12" xfId="40"/>
    <cellStyle name="Обычный 14" xfId="41"/>
    <cellStyle name="Обычный 16" xfId="42"/>
    <cellStyle name="Обычный 16 2" xfId="43"/>
    <cellStyle name="Обычный 17" xfId="44"/>
    <cellStyle name="Обычный 18" xfId="45"/>
    <cellStyle name="Обычный 2" xfId="1"/>
    <cellStyle name="Обычный 2 2" xfId="46"/>
    <cellStyle name="Обычный 2 2 2" xfId="47"/>
    <cellStyle name="Обычный 2 2 3" xfId="48"/>
    <cellStyle name="Обычный 2 3" xfId="49"/>
    <cellStyle name="Обычный 2 4" xfId="96"/>
    <cellStyle name="Обычный 2_2013-2015гг." xfId="50"/>
    <cellStyle name="Обычный 3" xfId="2"/>
    <cellStyle name="Обычный 3 2" xfId="51"/>
    <cellStyle name="Обычный 3 2 2" xfId="52"/>
    <cellStyle name="Обычный 3 3" xfId="53"/>
    <cellStyle name="Обычный 3 4" xfId="97"/>
    <cellStyle name="Обычный 30" xfId="54"/>
    <cellStyle name="Обычный 31" xfId="55"/>
    <cellStyle name="Обычный 34" xfId="56"/>
    <cellStyle name="Обычный 36" xfId="57"/>
    <cellStyle name="Обычный 4" xfId="58"/>
    <cellStyle name="Обычный 40" xfId="59"/>
    <cellStyle name="Обычный 43" xfId="60"/>
    <cellStyle name="Обычный 5" xfId="61"/>
    <cellStyle name="Обычный 50" xfId="62"/>
    <cellStyle name="Обычный 51" xfId="63"/>
    <cellStyle name="Обычный 52" xfId="64"/>
    <cellStyle name="Обычный 54" xfId="65"/>
    <cellStyle name="Обычный 60" xfId="66"/>
    <cellStyle name="Обычный 61" xfId="67"/>
    <cellStyle name="Обычный 7" xfId="68"/>
    <cellStyle name="Обычный 72" xfId="69"/>
    <cellStyle name="Обычный 8" xfId="70"/>
    <cellStyle name="Плохой 2" xfId="71"/>
    <cellStyle name="Пояснение 2" xfId="72"/>
    <cellStyle name="Примечание 2" xfId="73"/>
    <cellStyle name="Процентный 2" xfId="74"/>
    <cellStyle name="Связанная ячейка 2" xfId="75"/>
    <cellStyle name="Текст предупреждения 2" xfId="76"/>
    <cellStyle name="Финансовый 10" xfId="77"/>
    <cellStyle name="Финансовый 10 2" xfId="78"/>
    <cellStyle name="Финансовый 11" xfId="79"/>
    <cellStyle name="Финансовый 13" xfId="80"/>
    <cellStyle name="Финансовый 13 2" xfId="81"/>
    <cellStyle name="Финансовый 13 3" xfId="82"/>
    <cellStyle name="Финансовый 2" xfId="83"/>
    <cellStyle name="Финансовый 2 2" xfId="84"/>
    <cellStyle name="Финансовый 2 2 2" xfId="85"/>
    <cellStyle name="Финансовый 2 3" xfId="86"/>
    <cellStyle name="Финансовый 2 4" xfId="87"/>
    <cellStyle name="Финансовый 3" xfId="88"/>
    <cellStyle name="Финансовый 4" xfId="89"/>
    <cellStyle name="Финансовый 4 2" xfId="90"/>
    <cellStyle name="Финансовый 5" xfId="91"/>
    <cellStyle name="Финансовый 6" xfId="92"/>
    <cellStyle name="Финансовый 6 2" xfId="93"/>
    <cellStyle name="Финансовый 9" xfId="94"/>
    <cellStyle name="Хороший 2" xfId="95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5"/>
  <sheetViews>
    <sheetView tabSelected="1" zoomScale="80" zoomScaleNormal="80" zoomScaleSheetLayoutView="50" workbookViewId="0">
      <pane xSplit="2" ySplit="4" topLeftCell="C5" activePane="bottomRight" state="frozen"/>
      <selection pane="topRight" activeCell="D1" sqref="D1"/>
      <selection pane="bottomLeft" activeCell="A5" sqref="A5"/>
      <selection pane="bottomRight" activeCell="N23" sqref="N23"/>
    </sheetView>
  </sheetViews>
  <sheetFormatPr defaultRowHeight="18.75" x14ac:dyDescent="0.3"/>
  <cols>
    <col min="1" max="1" width="54.85546875" style="2" customWidth="1"/>
    <col min="2" max="2" width="14.28515625" style="2" customWidth="1"/>
    <col min="3" max="3" width="24.28515625" style="2" customWidth="1"/>
    <col min="4" max="4" width="23.28515625" style="2" customWidth="1"/>
    <col min="5" max="5" width="20.5703125" style="2" customWidth="1"/>
    <col min="6" max="6" width="23.140625" style="2" customWidth="1"/>
    <col min="7" max="7" width="25.42578125" style="2" hidden="1" customWidth="1"/>
    <col min="8" max="8" width="25.28515625" style="2" hidden="1" customWidth="1"/>
    <col min="9" max="9" width="23.28515625" style="2" hidden="1" customWidth="1"/>
    <col min="10" max="10" width="23.85546875" style="2" hidden="1" customWidth="1"/>
    <col min="11" max="11" width="24.28515625" style="3" customWidth="1"/>
    <col min="12" max="12" width="23.28515625" style="3" customWidth="1"/>
    <col min="13" max="13" width="21.7109375" style="3" customWidth="1"/>
    <col min="14" max="14" width="23.140625" style="3" customWidth="1"/>
    <col min="15" max="15" width="17" style="3" customWidth="1"/>
    <col min="16" max="16" width="14.28515625" style="3" customWidth="1"/>
    <col min="17" max="17" width="17.42578125" style="3" customWidth="1"/>
    <col min="18" max="18" width="15.42578125" style="3" customWidth="1"/>
    <col min="19" max="19" width="13.85546875" style="4" hidden="1" customWidth="1"/>
    <col min="20" max="20" width="14.42578125" style="4" hidden="1" customWidth="1"/>
    <col min="21" max="21" width="15.85546875" style="4" hidden="1" customWidth="1"/>
    <col min="22" max="22" width="13.5703125" style="4" hidden="1" customWidth="1"/>
    <col min="23" max="23" width="37.85546875" style="2" hidden="1" customWidth="1"/>
    <col min="24" max="16384" width="9.140625" style="2"/>
  </cols>
  <sheetData>
    <row r="1" spans="1:23" s="21" customFormat="1" ht="62.25" customHeight="1" x14ac:dyDescent="0.3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</row>
    <row r="2" spans="1:23" s="1" customFormat="1" ht="57" customHeight="1" x14ac:dyDescent="0.3">
      <c r="A2" s="22" t="s">
        <v>1</v>
      </c>
      <c r="B2" s="88" t="s">
        <v>17</v>
      </c>
      <c r="C2" s="92" t="s">
        <v>119</v>
      </c>
      <c r="D2" s="93"/>
      <c r="E2" s="93"/>
      <c r="F2" s="94"/>
      <c r="G2" s="86" t="s">
        <v>90</v>
      </c>
      <c r="H2" s="86"/>
      <c r="I2" s="86"/>
      <c r="J2" s="86"/>
      <c r="K2" s="87" t="s">
        <v>120</v>
      </c>
      <c r="L2" s="87"/>
      <c r="M2" s="87"/>
      <c r="N2" s="87"/>
      <c r="O2" s="89" t="s">
        <v>121</v>
      </c>
      <c r="P2" s="90"/>
      <c r="Q2" s="90"/>
      <c r="R2" s="91"/>
      <c r="S2" s="83" t="s">
        <v>89</v>
      </c>
      <c r="T2" s="84"/>
      <c r="U2" s="84"/>
      <c r="V2" s="85"/>
      <c r="W2" s="78" t="s">
        <v>61</v>
      </c>
    </row>
    <row r="3" spans="1:23" s="1" customFormat="1" ht="37.5" customHeight="1" x14ac:dyDescent="0.3">
      <c r="A3" s="74" t="s">
        <v>2</v>
      </c>
      <c r="B3" s="88"/>
      <c r="C3" s="74" t="s">
        <v>24</v>
      </c>
      <c r="D3" s="74" t="s">
        <v>25</v>
      </c>
      <c r="E3" s="74" t="s">
        <v>51</v>
      </c>
      <c r="F3" s="74" t="s">
        <v>26</v>
      </c>
      <c r="G3" s="72" t="s">
        <v>24</v>
      </c>
      <c r="H3" s="72" t="s">
        <v>25</v>
      </c>
      <c r="I3" s="72" t="s">
        <v>51</v>
      </c>
      <c r="J3" s="72" t="s">
        <v>26</v>
      </c>
      <c r="K3" s="72" t="s">
        <v>24</v>
      </c>
      <c r="L3" s="72" t="s">
        <v>25</v>
      </c>
      <c r="M3" s="72" t="s">
        <v>51</v>
      </c>
      <c r="N3" s="72" t="s">
        <v>26</v>
      </c>
      <c r="O3" s="72" t="s">
        <v>24</v>
      </c>
      <c r="P3" s="72" t="s">
        <v>25</v>
      </c>
      <c r="Q3" s="72" t="s">
        <v>51</v>
      </c>
      <c r="R3" s="72" t="s">
        <v>26</v>
      </c>
      <c r="S3" s="23" t="s">
        <v>24</v>
      </c>
      <c r="T3" s="23" t="s">
        <v>25</v>
      </c>
      <c r="U3" s="23" t="s">
        <v>51</v>
      </c>
      <c r="V3" s="23" t="s">
        <v>26</v>
      </c>
      <c r="W3" s="79"/>
    </row>
    <row r="4" spans="1:23" s="1" customFormat="1" x14ac:dyDescent="0.3">
      <c r="A4" s="73" t="s">
        <v>13</v>
      </c>
      <c r="B4" s="73" t="s">
        <v>28</v>
      </c>
      <c r="C4" s="73" t="s">
        <v>30</v>
      </c>
      <c r="D4" s="73" t="s">
        <v>15</v>
      </c>
      <c r="E4" s="73" t="s">
        <v>31</v>
      </c>
      <c r="F4" s="73" t="s">
        <v>41</v>
      </c>
      <c r="G4" s="73" t="s">
        <v>30</v>
      </c>
      <c r="H4" s="73" t="s">
        <v>15</v>
      </c>
      <c r="I4" s="73" t="s">
        <v>31</v>
      </c>
      <c r="J4" s="73" t="s">
        <v>41</v>
      </c>
      <c r="K4" s="73" t="s">
        <v>16</v>
      </c>
      <c r="L4" s="73" t="s">
        <v>34</v>
      </c>
      <c r="M4" s="73" t="s">
        <v>35</v>
      </c>
      <c r="N4" s="73" t="s">
        <v>36</v>
      </c>
      <c r="O4" s="73" t="s">
        <v>83</v>
      </c>
      <c r="P4" s="73" t="s">
        <v>84</v>
      </c>
      <c r="Q4" s="73" t="s">
        <v>70</v>
      </c>
      <c r="R4" s="73" t="s">
        <v>85</v>
      </c>
      <c r="S4" s="73" t="s">
        <v>37</v>
      </c>
      <c r="T4" s="73" t="s">
        <v>38</v>
      </c>
      <c r="U4" s="73" t="s">
        <v>39</v>
      </c>
      <c r="V4" s="73" t="s">
        <v>40</v>
      </c>
      <c r="W4" s="59">
        <v>20</v>
      </c>
    </row>
    <row r="5" spans="1:23" s="1" customFormat="1" ht="47.25" customHeight="1" x14ac:dyDescent="0.3">
      <c r="A5" s="77" t="s">
        <v>86</v>
      </c>
      <c r="B5" s="77"/>
      <c r="C5" s="30">
        <f>C6+C12+C20+C23</f>
        <v>455938200</v>
      </c>
      <c r="D5" s="30">
        <f>D6+D12+D20+D23</f>
        <v>47727500</v>
      </c>
      <c r="E5" s="30">
        <f>E6+E12+E20+E23</f>
        <v>10679500</v>
      </c>
      <c r="F5" s="30">
        <f>F6+F12+F20+F23</f>
        <v>397531200</v>
      </c>
      <c r="G5" s="30">
        <f>G6+G12+G20+G23</f>
        <v>466874327</v>
      </c>
      <c r="H5" s="30">
        <f>H6+H12+H20+H23</f>
        <v>72386000</v>
      </c>
      <c r="I5" s="30">
        <f>I6+I12+I20+I23</f>
        <v>9273800</v>
      </c>
      <c r="J5" s="30">
        <f>J6+J12+J20+J23</f>
        <v>385214527</v>
      </c>
      <c r="K5" s="30">
        <f>K6+K12+K20+K23</f>
        <v>67674239.640000015</v>
      </c>
      <c r="L5" s="30">
        <f>L6+L12+L20+L23</f>
        <v>1019340.0900000001</v>
      </c>
      <c r="M5" s="30">
        <f>M6+M12+M20+M23</f>
        <v>0</v>
      </c>
      <c r="N5" s="30">
        <f>N6+N12+N20+N23</f>
        <v>66654899.550000004</v>
      </c>
      <c r="O5" s="29">
        <f t="shared" ref="O5:O23" si="0">K5/C5*100</f>
        <v>14.842853623583199</v>
      </c>
      <c r="P5" s="29">
        <f t="shared" ref="P5:P22" si="1">L5/D5*100</f>
        <v>2.1357500183332463</v>
      </c>
      <c r="Q5" s="29">
        <f t="shared" ref="Q5:Q18" si="2">M5/E5*100</f>
        <v>0</v>
      </c>
      <c r="R5" s="29">
        <f t="shared" ref="R5:R25" si="3">N5/F5*100</f>
        <v>16.767212120709015</v>
      </c>
      <c r="S5" s="20">
        <f t="shared" ref="S5:S25" si="4">K5/G5*100</f>
        <v>14.495172624902123</v>
      </c>
      <c r="T5" s="20">
        <f>L5/H5*100</f>
        <v>1.4082006050893821</v>
      </c>
      <c r="U5" s="20">
        <f t="shared" ref="U5:U18" si="5">M5/I5*100</f>
        <v>0</v>
      </c>
      <c r="V5" s="20">
        <f t="shared" ref="V5:V10" si="6">N5/J5*100</f>
        <v>17.3033192878523</v>
      </c>
      <c r="W5" s="26"/>
    </row>
    <row r="6" spans="1:23" s="1" customFormat="1" ht="40.5" customHeight="1" x14ac:dyDescent="0.3">
      <c r="A6" s="75" t="s">
        <v>22</v>
      </c>
      <c r="B6" s="75"/>
      <c r="C6" s="30">
        <f>SUM(C7:C11)</f>
        <v>349712200</v>
      </c>
      <c r="D6" s="30">
        <f t="shared" ref="D6:N6" si="7">SUM(D7:D11)</f>
        <v>0</v>
      </c>
      <c r="E6" s="30">
        <f t="shared" si="7"/>
        <v>1984400</v>
      </c>
      <c r="F6" s="30">
        <f t="shared" si="7"/>
        <v>347727800</v>
      </c>
      <c r="G6" s="30">
        <f t="shared" si="7"/>
        <v>337061027</v>
      </c>
      <c r="H6" s="30">
        <f t="shared" si="7"/>
        <v>0</v>
      </c>
      <c r="I6" s="30">
        <f t="shared" si="7"/>
        <v>0</v>
      </c>
      <c r="J6" s="30">
        <f t="shared" si="7"/>
        <v>337061027</v>
      </c>
      <c r="K6" s="30">
        <f t="shared" si="7"/>
        <v>66004150.620000005</v>
      </c>
      <c r="L6" s="30">
        <f t="shared" si="7"/>
        <v>0</v>
      </c>
      <c r="M6" s="30">
        <f t="shared" si="7"/>
        <v>0</v>
      </c>
      <c r="N6" s="30">
        <f t="shared" si="7"/>
        <v>66004150.620000005</v>
      </c>
      <c r="O6" s="56">
        <f t="shared" si="0"/>
        <v>18.873848444520952</v>
      </c>
      <c r="P6" s="56"/>
      <c r="Q6" s="56"/>
      <c r="R6" s="56">
        <f t="shared" si="3"/>
        <v>18.981557016724</v>
      </c>
      <c r="S6" s="20">
        <f t="shared" si="4"/>
        <v>19.582255239494064</v>
      </c>
      <c r="T6" s="20"/>
      <c r="U6" s="20"/>
      <c r="V6" s="20">
        <f t="shared" si="6"/>
        <v>19.582255239494064</v>
      </c>
      <c r="W6" s="26"/>
    </row>
    <row r="7" spans="1:23" s="1" customFormat="1" ht="42" customHeight="1" x14ac:dyDescent="0.3">
      <c r="A7" s="55" t="s">
        <v>18</v>
      </c>
      <c r="B7" s="18" t="s">
        <v>12</v>
      </c>
      <c r="C7" s="19">
        <f>SUM(D7:F7)</f>
        <v>85056600</v>
      </c>
      <c r="D7" s="19">
        <v>0</v>
      </c>
      <c r="E7" s="19">
        <v>0</v>
      </c>
      <c r="F7" s="19">
        <v>85056600</v>
      </c>
      <c r="G7" s="19">
        <f>SUM(H7:J7)</f>
        <v>81575300</v>
      </c>
      <c r="H7" s="19">
        <v>0</v>
      </c>
      <c r="I7" s="19">
        <v>0</v>
      </c>
      <c r="J7" s="19">
        <v>81575300</v>
      </c>
      <c r="K7" s="19">
        <f>L7+N7</f>
        <v>2637299.33</v>
      </c>
      <c r="L7" s="19">
        <v>0</v>
      </c>
      <c r="M7" s="19">
        <v>0</v>
      </c>
      <c r="N7" s="19">
        <v>2637299.33</v>
      </c>
      <c r="O7" s="56">
        <f t="shared" si="0"/>
        <v>3.1006404323709154</v>
      </c>
      <c r="P7" s="56"/>
      <c r="Q7" s="56"/>
      <c r="R7" s="56">
        <f t="shared" si="3"/>
        <v>3.1006404323709154</v>
      </c>
      <c r="S7" s="20">
        <f t="shared" si="4"/>
        <v>3.2329630782847256</v>
      </c>
      <c r="T7" s="20"/>
      <c r="U7" s="20"/>
      <c r="V7" s="20">
        <f t="shared" si="6"/>
        <v>3.2329630782847256</v>
      </c>
      <c r="W7" s="26"/>
    </row>
    <row r="8" spans="1:23" s="1" customFormat="1" ht="48" customHeight="1" x14ac:dyDescent="0.3">
      <c r="A8" s="55" t="s">
        <v>21</v>
      </c>
      <c r="B8" s="18" t="s">
        <v>12</v>
      </c>
      <c r="C8" s="19">
        <f t="shared" ref="C8:C11" si="8">SUM(D8:F8)</f>
        <v>215358600</v>
      </c>
      <c r="D8" s="19">
        <v>0</v>
      </c>
      <c r="E8" s="19">
        <v>0</v>
      </c>
      <c r="F8" s="19">
        <v>215358600</v>
      </c>
      <c r="G8" s="19">
        <f>SUM(H8:J8)</f>
        <v>203159769</v>
      </c>
      <c r="H8" s="19">
        <v>0</v>
      </c>
      <c r="I8" s="19">
        <v>0</v>
      </c>
      <c r="J8" s="19">
        <v>203159769</v>
      </c>
      <c r="K8" s="19">
        <f t="shared" ref="K8:K11" si="9">L8+N8</f>
        <v>14332021.189999999</v>
      </c>
      <c r="L8" s="19">
        <v>0</v>
      </c>
      <c r="M8" s="19">
        <v>0</v>
      </c>
      <c r="N8" s="19">
        <v>14332021.189999999</v>
      </c>
      <c r="O8" s="56">
        <f t="shared" si="0"/>
        <v>6.6549565190338349</v>
      </c>
      <c r="P8" s="56"/>
      <c r="Q8" s="56"/>
      <c r="R8" s="56">
        <f t="shared" si="3"/>
        <v>6.6549565190338349</v>
      </c>
      <c r="S8" s="20">
        <f t="shared" si="4"/>
        <v>7.0545567464196113</v>
      </c>
      <c r="T8" s="20"/>
      <c r="U8" s="20"/>
      <c r="V8" s="20">
        <f t="shared" si="6"/>
        <v>7.0545567464196113</v>
      </c>
      <c r="W8" s="26"/>
    </row>
    <row r="9" spans="1:23" s="1" customFormat="1" ht="39" customHeight="1" x14ac:dyDescent="0.3">
      <c r="A9" s="55" t="s">
        <v>52</v>
      </c>
      <c r="B9" s="18" t="s">
        <v>12</v>
      </c>
      <c r="C9" s="19">
        <f t="shared" si="8"/>
        <v>1883100</v>
      </c>
      <c r="D9" s="19">
        <v>0</v>
      </c>
      <c r="E9" s="19">
        <v>0</v>
      </c>
      <c r="F9" s="19">
        <v>1883100</v>
      </c>
      <c r="G9" s="19">
        <f t="shared" ref="G9:G10" si="10">SUM(H9:J9)</f>
        <v>3283100</v>
      </c>
      <c r="H9" s="19">
        <v>0</v>
      </c>
      <c r="I9" s="19">
        <v>0</v>
      </c>
      <c r="J9" s="19">
        <v>3283100</v>
      </c>
      <c r="K9" s="19">
        <f>L9+N9+M9</f>
        <v>0</v>
      </c>
      <c r="L9" s="19">
        <v>0</v>
      </c>
      <c r="M9" s="19">
        <v>0</v>
      </c>
      <c r="N9" s="19">
        <v>0</v>
      </c>
      <c r="O9" s="56">
        <f t="shared" si="0"/>
        <v>0</v>
      </c>
      <c r="P9" s="56"/>
      <c r="Q9" s="56"/>
      <c r="R9" s="56">
        <f t="shared" si="3"/>
        <v>0</v>
      </c>
      <c r="S9" s="20">
        <f t="shared" si="4"/>
        <v>0</v>
      </c>
      <c r="T9" s="20"/>
      <c r="U9" s="20"/>
      <c r="V9" s="20">
        <f t="shared" si="6"/>
        <v>0</v>
      </c>
      <c r="W9" s="26"/>
    </row>
    <row r="10" spans="1:23" s="1" customFormat="1" ht="48.75" customHeight="1" x14ac:dyDescent="0.3">
      <c r="A10" s="55" t="s">
        <v>52</v>
      </c>
      <c r="B10" s="18" t="s">
        <v>12</v>
      </c>
      <c r="C10" s="19">
        <f t="shared" si="8"/>
        <v>45429500</v>
      </c>
      <c r="D10" s="19">
        <v>0</v>
      </c>
      <c r="E10" s="19">
        <v>0</v>
      </c>
      <c r="F10" s="19">
        <v>45429500</v>
      </c>
      <c r="G10" s="19">
        <f t="shared" si="10"/>
        <v>49042858</v>
      </c>
      <c r="H10" s="19">
        <v>0</v>
      </c>
      <c r="I10" s="19">
        <v>0</v>
      </c>
      <c r="J10" s="19">
        <v>49042858</v>
      </c>
      <c r="K10" s="19">
        <f t="shared" si="9"/>
        <v>49034830.100000001</v>
      </c>
      <c r="L10" s="19">
        <v>0</v>
      </c>
      <c r="M10" s="19">
        <v>0</v>
      </c>
      <c r="N10" s="19">
        <v>49034830.100000001</v>
      </c>
      <c r="O10" s="56">
        <f t="shared" si="0"/>
        <v>107.93609901055481</v>
      </c>
      <c r="P10" s="56"/>
      <c r="Q10" s="56"/>
      <c r="R10" s="56">
        <f t="shared" si="3"/>
        <v>107.93609901055481</v>
      </c>
      <c r="S10" s="20">
        <f t="shared" si="4"/>
        <v>99.983630847941214</v>
      </c>
      <c r="T10" s="20"/>
      <c r="U10" s="20"/>
      <c r="V10" s="20">
        <f t="shared" si="6"/>
        <v>99.983630847941214</v>
      </c>
      <c r="W10" s="26"/>
    </row>
    <row r="11" spans="1:23" s="1" customFormat="1" ht="60.75" customHeight="1" x14ac:dyDescent="0.3">
      <c r="A11" s="57" t="s">
        <v>122</v>
      </c>
      <c r="B11" s="18"/>
      <c r="C11" s="19">
        <f t="shared" si="8"/>
        <v>1984400</v>
      </c>
      <c r="D11" s="19">
        <v>0</v>
      </c>
      <c r="E11" s="19">
        <v>1984400</v>
      </c>
      <c r="F11" s="19">
        <v>0</v>
      </c>
      <c r="G11" s="19"/>
      <c r="H11" s="19"/>
      <c r="I11" s="19"/>
      <c r="J11" s="19"/>
      <c r="K11" s="19">
        <f t="shared" si="9"/>
        <v>0</v>
      </c>
      <c r="L11" s="19">
        <v>0</v>
      </c>
      <c r="M11" s="19">
        <v>0</v>
      </c>
      <c r="N11" s="19">
        <v>0</v>
      </c>
      <c r="O11" s="56">
        <f>K11/C11*100</f>
        <v>0</v>
      </c>
      <c r="P11" s="56"/>
      <c r="Q11" s="56">
        <f t="shared" ref="P11:Q11" si="11">M11/E11*100</f>
        <v>0</v>
      </c>
      <c r="R11" s="56"/>
      <c r="S11" s="20"/>
      <c r="T11" s="20"/>
      <c r="U11" s="20"/>
      <c r="V11" s="20"/>
      <c r="W11" s="26"/>
    </row>
    <row r="12" spans="1:23" s="1" customFormat="1" ht="49.5" customHeight="1" x14ac:dyDescent="0.3">
      <c r="A12" s="75" t="s">
        <v>53</v>
      </c>
      <c r="B12" s="28"/>
      <c r="C12" s="27">
        <f t="shared" ref="C12:F12" si="12">SUM(C13:C19)</f>
        <v>52219400</v>
      </c>
      <c r="D12" s="27">
        <f t="shared" si="12"/>
        <v>43524300</v>
      </c>
      <c r="E12" s="27">
        <f t="shared" si="12"/>
        <v>8695100</v>
      </c>
      <c r="F12" s="27">
        <f t="shared" si="12"/>
        <v>0</v>
      </c>
      <c r="G12" s="27">
        <f>SUM(G13:G19)</f>
        <v>73998200</v>
      </c>
      <c r="H12" s="27">
        <f t="shared" ref="H12:N12" si="13">SUM(H13:H19)</f>
        <v>64724400</v>
      </c>
      <c r="I12" s="27">
        <f t="shared" si="13"/>
        <v>9273800</v>
      </c>
      <c r="J12" s="27">
        <f t="shared" si="13"/>
        <v>0</v>
      </c>
      <c r="K12" s="27">
        <f t="shared" si="13"/>
        <v>1019340.0900000001</v>
      </c>
      <c r="L12" s="27">
        <f t="shared" si="13"/>
        <v>1019340.0900000001</v>
      </c>
      <c r="M12" s="27">
        <f t="shared" si="13"/>
        <v>0</v>
      </c>
      <c r="N12" s="27">
        <f t="shared" si="13"/>
        <v>0</v>
      </c>
      <c r="O12" s="29">
        <f t="shared" si="0"/>
        <v>1.9520333247796797</v>
      </c>
      <c r="P12" s="29">
        <f t="shared" si="1"/>
        <v>2.3420022608060327</v>
      </c>
      <c r="Q12" s="29">
        <f t="shared" si="2"/>
        <v>0</v>
      </c>
      <c r="R12" s="29"/>
      <c r="S12" s="20">
        <f t="shared" si="4"/>
        <v>1.3775201153541574</v>
      </c>
      <c r="T12" s="20">
        <f t="shared" ref="T12:T17" si="14">L12/H12*100</f>
        <v>1.574893069692419</v>
      </c>
      <c r="U12" s="20">
        <f t="shared" si="5"/>
        <v>0</v>
      </c>
      <c r="V12" s="20"/>
      <c r="W12" s="26"/>
    </row>
    <row r="13" spans="1:23" s="1" customFormat="1" ht="54.75" customHeight="1" x14ac:dyDescent="0.3">
      <c r="A13" s="55" t="s">
        <v>54</v>
      </c>
      <c r="B13" s="18" t="s">
        <v>12</v>
      </c>
      <c r="C13" s="19">
        <f>SUM(D13:F13)</f>
        <v>10773900</v>
      </c>
      <c r="D13" s="19">
        <v>2096900</v>
      </c>
      <c r="E13" s="19">
        <v>8677000</v>
      </c>
      <c r="F13" s="19">
        <v>0</v>
      </c>
      <c r="G13" s="19">
        <f>SUM(H13:J13)</f>
        <v>11014700</v>
      </c>
      <c r="H13" s="19">
        <v>1756300</v>
      </c>
      <c r="I13" s="19">
        <v>9258400</v>
      </c>
      <c r="J13" s="19">
        <v>0</v>
      </c>
      <c r="K13" s="19">
        <f>SUM(L13:N13)</f>
        <v>19952.310000000001</v>
      </c>
      <c r="L13" s="19">
        <v>19952.310000000001</v>
      </c>
      <c r="M13" s="19">
        <v>0</v>
      </c>
      <c r="N13" s="19">
        <v>0</v>
      </c>
      <c r="O13" s="56">
        <f t="shared" si="0"/>
        <v>0.18519115640575837</v>
      </c>
      <c r="P13" s="56">
        <f t="shared" si="1"/>
        <v>0.95151461681529881</v>
      </c>
      <c r="Q13" s="56">
        <f t="shared" si="2"/>
        <v>0</v>
      </c>
      <c r="R13" s="56"/>
      <c r="S13" s="20">
        <f t="shared" si="4"/>
        <v>0.18114256402807158</v>
      </c>
      <c r="T13" s="20">
        <f t="shared" si="14"/>
        <v>1.1360422479075329</v>
      </c>
      <c r="U13" s="20">
        <f t="shared" si="5"/>
        <v>0</v>
      </c>
      <c r="V13" s="20"/>
      <c r="W13" s="54"/>
    </row>
    <row r="14" spans="1:23" s="1" customFormat="1" ht="115.5" customHeight="1" x14ac:dyDescent="0.3">
      <c r="A14" s="55" t="s">
        <v>87</v>
      </c>
      <c r="B14" s="18" t="s">
        <v>12</v>
      </c>
      <c r="C14" s="19">
        <f t="shared" ref="C14:C19" si="15">SUM(D14:F14)</f>
        <v>628300</v>
      </c>
      <c r="D14" s="19">
        <v>628300</v>
      </c>
      <c r="E14" s="19">
        <v>0</v>
      </c>
      <c r="F14" s="19">
        <v>0</v>
      </c>
      <c r="G14" s="19">
        <f>SUM(H14:J14)</f>
        <v>551500</v>
      </c>
      <c r="H14" s="19">
        <v>551500</v>
      </c>
      <c r="I14" s="19">
        <v>0</v>
      </c>
      <c r="J14" s="19">
        <v>0</v>
      </c>
      <c r="K14" s="19">
        <f t="shared" ref="K14:K19" si="16">SUM(L14:N14)</f>
        <v>0</v>
      </c>
      <c r="L14" s="19">
        <v>0</v>
      </c>
      <c r="M14" s="19">
        <v>0</v>
      </c>
      <c r="N14" s="19">
        <v>0</v>
      </c>
      <c r="O14" s="56">
        <f t="shared" si="0"/>
        <v>0</v>
      </c>
      <c r="P14" s="56">
        <f t="shared" si="1"/>
        <v>0</v>
      </c>
      <c r="Q14" s="56"/>
      <c r="R14" s="56"/>
      <c r="S14" s="20">
        <f t="shared" si="4"/>
        <v>0</v>
      </c>
      <c r="T14" s="20">
        <f t="shared" si="14"/>
        <v>0</v>
      </c>
      <c r="U14" s="20"/>
      <c r="V14" s="20"/>
      <c r="W14" s="54"/>
    </row>
    <row r="15" spans="1:23" s="1" customFormat="1" ht="59.25" customHeight="1" x14ac:dyDescent="0.3">
      <c r="A15" s="57" t="s">
        <v>55</v>
      </c>
      <c r="B15" s="18" t="s">
        <v>12</v>
      </c>
      <c r="C15" s="19">
        <f t="shared" si="15"/>
        <v>3702900</v>
      </c>
      <c r="D15" s="19">
        <v>3702900</v>
      </c>
      <c r="E15" s="19">
        <v>0</v>
      </c>
      <c r="F15" s="19">
        <v>0</v>
      </c>
      <c r="G15" s="19">
        <f t="shared" ref="G15:G19" si="17">SUM(H15:J15)</f>
        <v>3987300</v>
      </c>
      <c r="H15" s="19">
        <v>3987300</v>
      </c>
      <c r="I15" s="19">
        <v>0</v>
      </c>
      <c r="J15" s="19">
        <v>0</v>
      </c>
      <c r="K15" s="19">
        <f t="shared" si="16"/>
        <v>198312</v>
      </c>
      <c r="L15" s="19">
        <v>198312</v>
      </c>
      <c r="M15" s="19">
        <v>0</v>
      </c>
      <c r="N15" s="19">
        <v>0</v>
      </c>
      <c r="O15" s="56">
        <f t="shared" si="0"/>
        <v>5.3555861621971967</v>
      </c>
      <c r="P15" s="56">
        <f t="shared" si="1"/>
        <v>5.3555861621971967</v>
      </c>
      <c r="Q15" s="56"/>
      <c r="R15" s="56"/>
      <c r="S15" s="20">
        <f t="shared" si="4"/>
        <v>4.9735911519073053</v>
      </c>
      <c r="T15" s="20">
        <f t="shared" si="14"/>
        <v>4.9735911519073053</v>
      </c>
      <c r="U15" s="20"/>
      <c r="V15" s="20"/>
      <c r="W15" s="26"/>
    </row>
    <row r="16" spans="1:23" s="1" customFormat="1" ht="41.25" customHeight="1" x14ac:dyDescent="0.3">
      <c r="A16" s="57" t="s">
        <v>88</v>
      </c>
      <c r="B16" s="18" t="s">
        <v>12</v>
      </c>
      <c r="C16" s="19">
        <f t="shared" si="15"/>
        <v>4922900</v>
      </c>
      <c r="D16" s="19">
        <v>4922900</v>
      </c>
      <c r="E16" s="19">
        <v>0</v>
      </c>
      <c r="F16" s="19">
        <v>0</v>
      </c>
      <c r="G16" s="19">
        <f t="shared" si="17"/>
        <v>4752000</v>
      </c>
      <c r="H16" s="19">
        <v>4752000</v>
      </c>
      <c r="I16" s="19">
        <v>0</v>
      </c>
      <c r="J16" s="19">
        <v>0</v>
      </c>
      <c r="K16" s="19">
        <f t="shared" si="16"/>
        <v>249276.47</v>
      </c>
      <c r="L16" s="19">
        <v>249276.47</v>
      </c>
      <c r="M16" s="19">
        <v>0</v>
      </c>
      <c r="N16" s="19">
        <v>0</v>
      </c>
      <c r="O16" s="56">
        <f t="shared" si="0"/>
        <v>5.0636102703690913</v>
      </c>
      <c r="P16" s="56">
        <f t="shared" si="1"/>
        <v>5.0636102703690913</v>
      </c>
      <c r="Q16" s="56"/>
      <c r="R16" s="56"/>
      <c r="S16" s="20">
        <f t="shared" si="4"/>
        <v>5.2457169612794612</v>
      </c>
      <c r="T16" s="20">
        <f t="shared" si="14"/>
        <v>5.2457169612794612</v>
      </c>
      <c r="U16" s="20"/>
      <c r="V16" s="20"/>
      <c r="W16" s="26"/>
    </row>
    <row r="17" spans="1:24" s="1" customFormat="1" ht="78" customHeight="1" x14ac:dyDescent="0.3">
      <c r="A17" s="57" t="s">
        <v>56</v>
      </c>
      <c r="B17" s="18" t="s">
        <v>12</v>
      </c>
      <c r="C17" s="19">
        <f t="shared" si="15"/>
        <v>10673300</v>
      </c>
      <c r="D17" s="19">
        <v>10673300</v>
      </c>
      <c r="E17" s="19">
        <v>0</v>
      </c>
      <c r="F17" s="19">
        <v>0</v>
      </c>
      <c r="G17" s="19">
        <f t="shared" si="17"/>
        <v>10306800</v>
      </c>
      <c r="H17" s="19">
        <v>10306800</v>
      </c>
      <c r="I17" s="19">
        <v>0</v>
      </c>
      <c r="J17" s="19">
        <v>0</v>
      </c>
      <c r="K17" s="19">
        <f t="shared" si="16"/>
        <v>551799.31000000006</v>
      </c>
      <c r="L17" s="19">
        <v>551799.31000000006</v>
      </c>
      <c r="M17" s="19">
        <v>0</v>
      </c>
      <c r="N17" s="19">
        <v>0</v>
      </c>
      <c r="O17" s="56">
        <f t="shared" si="0"/>
        <v>5.1699034975124842</v>
      </c>
      <c r="P17" s="56">
        <f t="shared" si="1"/>
        <v>5.1699034975124842</v>
      </c>
      <c r="Q17" s="56"/>
      <c r="R17" s="56"/>
      <c r="S17" s="20">
        <f t="shared" si="4"/>
        <v>5.3537403461792223</v>
      </c>
      <c r="T17" s="20">
        <f t="shared" si="14"/>
        <v>5.3537403461792223</v>
      </c>
      <c r="U17" s="20"/>
      <c r="V17" s="20"/>
      <c r="W17" s="26"/>
    </row>
    <row r="18" spans="1:24" s="1" customFormat="1" ht="81" customHeight="1" x14ac:dyDescent="0.3">
      <c r="A18" s="57" t="s">
        <v>68</v>
      </c>
      <c r="B18" s="18" t="s">
        <v>12</v>
      </c>
      <c r="C18" s="19">
        <f t="shared" si="15"/>
        <v>18100</v>
      </c>
      <c r="D18" s="19">
        <v>0</v>
      </c>
      <c r="E18" s="19">
        <v>18100</v>
      </c>
      <c r="F18" s="19">
        <v>0</v>
      </c>
      <c r="G18" s="19">
        <f t="shared" si="17"/>
        <v>15400</v>
      </c>
      <c r="H18" s="19">
        <v>0</v>
      </c>
      <c r="I18" s="19">
        <v>15400</v>
      </c>
      <c r="J18" s="19">
        <v>0</v>
      </c>
      <c r="K18" s="19">
        <f t="shared" si="16"/>
        <v>0</v>
      </c>
      <c r="L18" s="19">
        <v>0</v>
      </c>
      <c r="M18" s="19">
        <v>0</v>
      </c>
      <c r="N18" s="19">
        <v>0</v>
      </c>
      <c r="O18" s="56">
        <f t="shared" si="0"/>
        <v>0</v>
      </c>
      <c r="P18" s="56"/>
      <c r="Q18" s="56">
        <f t="shared" si="2"/>
        <v>0</v>
      </c>
      <c r="R18" s="56"/>
      <c r="S18" s="20">
        <f t="shared" si="4"/>
        <v>0</v>
      </c>
      <c r="T18" s="20"/>
      <c r="U18" s="20">
        <f t="shared" si="5"/>
        <v>0</v>
      </c>
      <c r="V18" s="20"/>
      <c r="W18" s="54"/>
      <c r="X18" s="60"/>
    </row>
    <row r="19" spans="1:24" s="1" customFormat="1" ht="63" customHeight="1" x14ac:dyDescent="0.3">
      <c r="A19" s="57" t="s">
        <v>57</v>
      </c>
      <c r="B19" s="18" t="s">
        <v>12</v>
      </c>
      <c r="C19" s="19">
        <f t="shared" si="15"/>
        <v>21500000</v>
      </c>
      <c r="D19" s="19">
        <v>21500000</v>
      </c>
      <c r="E19" s="19">
        <v>0</v>
      </c>
      <c r="F19" s="19">
        <v>0</v>
      </c>
      <c r="G19" s="19">
        <f t="shared" si="17"/>
        <v>43370500</v>
      </c>
      <c r="H19" s="19">
        <v>43370500</v>
      </c>
      <c r="I19" s="19">
        <v>0</v>
      </c>
      <c r="J19" s="19">
        <v>0</v>
      </c>
      <c r="K19" s="19">
        <f t="shared" si="16"/>
        <v>0</v>
      </c>
      <c r="L19" s="19">
        <v>0</v>
      </c>
      <c r="M19" s="19">
        <v>0</v>
      </c>
      <c r="N19" s="19">
        <v>0</v>
      </c>
      <c r="O19" s="56">
        <f t="shared" si="0"/>
        <v>0</v>
      </c>
      <c r="P19" s="56">
        <f t="shared" si="1"/>
        <v>0</v>
      </c>
      <c r="Q19" s="56"/>
      <c r="R19" s="56"/>
      <c r="S19" s="20">
        <f t="shared" si="4"/>
        <v>0</v>
      </c>
      <c r="T19" s="20">
        <f>L19/H19*100</f>
        <v>0</v>
      </c>
      <c r="U19" s="20"/>
      <c r="V19" s="20"/>
      <c r="W19" s="26"/>
    </row>
    <row r="20" spans="1:24" s="25" customFormat="1" ht="42" customHeight="1" x14ac:dyDescent="0.3">
      <c r="A20" s="75" t="s">
        <v>23</v>
      </c>
      <c r="B20" s="28"/>
      <c r="C20" s="27">
        <f>C21+C22</f>
        <v>6533500</v>
      </c>
      <c r="D20" s="27">
        <f t="shared" ref="D20:N20" si="18">D21+D22</f>
        <v>4203200</v>
      </c>
      <c r="E20" s="27">
        <f t="shared" si="18"/>
        <v>0</v>
      </c>
      <c r="F20" s="27">
        <f t="shared" si="18"/>
        <v>2330300</v>
      </c>
      <c r="G20" s="27">
        <f t="shared" si="18"/>
        <v>9991900</v>
      </c>
      <c r="H20" s="27">
        <f t="shared" si="18"/>
        <v>7661600</v>
      </c>
      <c r="I20" s="27">
        <f t="shared" si="18"/>
        <v>0</v>
      </c>
      <c r="J20" s="27">
        <f t="shared" si="18"/>
        <v>2330300</v>
      </c>
      <c r="K20" s="27">
        <f t="shared" si="18"/>
        <v>0</v>
      </c>
      <c r="L20" s="27">
        <f t="shared" si="18"/>
        <v>0</v>
      </c>
      <c r="M20" s="27">
        <f t="shared" si="18"/>
        <v>0</v>
      </c>
      <c r="N20" s="27">
        <f t="shared" si="18"/>
        <v>0</v>
      </c>
      <c r="O20" s="29">
        <f t="shared" si="0"/>
        <v>0</v>
      </c>
      <c r="P20" s="29">
        <f t="shared" si="1"/>
        <v>0</v>
      </c>
      <c r="Q20" s="29"/>
      <c r="R20" s="29">
        <f t="shared" si="3"/>
        <v>0</v>
      </c>
      <c r="S20" s="20">
        <f t="shared" si="4"/>
        <v>0</v>
      </c>
      <c r="T20" s="20">
        <f>L20/H20*100</f>
        <v>0</v>
      </c>
      <c r="U20" s="20"/>
      <c r="V20" s="20">
        <f t="shared" ref="V20:V25" si="19">N20/J20*100</f>
        <v>0</v>
      </c>
      <c r="W20" s="24"/>
    </row>
    <row r="21" spans="1:24" s="1" customFormat="1" ht="81.75" customHeight="1" x14ac:dyDescent="0.3">
      <c r="A21" s="57" t="s">
        <v>91</v>
      </c>
      <c r="B21" s="18" t="s">
        <v>12</v>
      </c>
      <c r="C21" s="19">
        <f>SUM(D21:F21)</f>
        <v>5539900</v>
      </c>
      <c r="D21" s="19">
        <v>3648900</v>
      </c>
      <c r="E21" s="19">
        <v>0</v>
      </c>
      <c r="F21" s="19">
        <v>1891000</v>
      </c>
      <c r="G21" s="19">
        <f>SUM(H21:J21)</f>
        <v>8656600</v>
      </c>
      <c r="H21" s="19">
        <v>6765600</v>
      </c>
      <c r="I21" s="19">
        <v>0</v>
      </c>
      <c r="J21" s="19">
        <v>1891000</v>
      </c>
      <c r="K21" s="19">
        <f>L21+N21</f>
        <v>0</v>
      </c>
      <c r="L21" s="19">
        <v>0</v>
      </c>
      <c r="M21" s="19">
        <v>0</v>
      </c>
      <c r="N21" s="19">
        <v>0</v>
      </c>
      <c r="O21" s="56">
        <f t="shared" si="0"/>
        <v>0</v>
      </c>
      <c r="P21" s="56">
        <f t="shared" si="1"/>
        <v>0</v>
      </c>
      <c r="Q21" s="56"/>
      <c r="R21" s="56">
        <f t="shared" si="3"/>
        <v>0</v>
      </c>
      <c r="S21" s="20">
        <f t="shared" si="4"/>
        <v>0</v>
      </c>
      <c r="T21" s="20">
        <f>L21/H21*100</f>
        <v>0</v>
      </c>
      <c r="U21" s="20"/>
      <c r="V21" s="20">
        <f t="shared" si="19"/>
        <v>0</v>
      </c>
      <c r="W21" s="26"/>
    </row>
    <row r="22" spans="1:24" s="1" customFormat="1" ht="39" customHeight="1" x14ac:dyDescent="0.3">
      <c r="A22" s="55" t="s">
        <v>92</v>
      </c>
      <c r="B22" s="18" t="s">
        <v>12</v>
      </c>
      <c r="C22" s="19">
        <f>SUM(D22:F22)</f>
        <v>993600</v>
      </c>
      <c r="D22" s="19">
        <v>554300</v>
      </c>
      <c r="E22" s="19">
        <v>0</v>
      </c>
      <c r="F22" s="19">
        <v>439300</v>
      </c>
      <c r="G22" s="19">
        <f>SUM(H22:J22)</f>
        <v>1335300</v>
      </c>
      <c r="H22" s="19">
        <v>896000</v>
      </c>
      <c r="I22" s="19">
        <v>0</v>
      </c>
      <c r="J22" s="19">
        <v>439300</v>
      </c>
      <c r="K22" s="19">
        <f>L22+N22</f>
        <v>0</v>
      </c>
      <c r="L22" s="19">
        <v>0</v>
      </c>
      <c r="M22" s="19">
        <v>0</v>
      </c>
      <c r="N22" s="19">
        <v>0</v>
      </c>
      <c r="O22" s="56">
        <f t="shared" si="0"/>
        <v>0</v>
      </c>
      <c r="P22" s="56">
        <f t="shared" si="1"/>
        <v>0</v>
      </c>
      <c r="Q22" s="56"/>
      <c r="R22" s="56">
        <f t="shared" si="3"/>
        <v>0</v>
      </c>
      <c r="S22" s="20">
        <f t="shared" si="4"/>
        <v>0</v>
      </c>
      <c r="T22" s="20">
        <f>L22/H22*100</f>
        <v>0</v>
      </c>
      <c r="U22" s="20"/>
      <c r="V22" s="20">
        <f t="shared" si="19"/>
        <v>0</v>
      </c>
      <c r="W22" s="54"/>
      <c r="X22" s="60"/>
    </row>
    <row r="23" spans="1:24" s="1" customFormat="1" ht="96.75" customHeight="1" x14ac:dyDescent="0.3">
      <c r="A23" s="76" t="s">
        <v>58</v>
      </c>
      <c r="B23" s="28"/>
      <c r="C23" s="31">
        <f t="shared" ref="C23:F23" si="20">SUM(C24:C25)</f>
        <v>47473100</v>
      </c>
      <c r="D23" s="31">
        <f t="shared" si="20"/>
        <v>0</v>
      </c>
      <c r="E23" s="31">
        <f t="shared" si="20"/>
        <v>0</v>
      </c>
      <c r="F23" s="31">
        <f t="shared" si="20"/>
        <v>47473100</v>
      </c>
      <c r="G23" s="31">
        <f>SUM(G24:G25)</f>
        <v>45823200</v>
      </c>
      <c r="H23" s="31">
        <f t="shared" ref="H23:N23" si="21">SUM(H24:H25)</f>
        <v>0</v>
      </c>
      <c r="I23" s="31">
        <f t="shared" si="21"/>
        <v>0</v>
      </c>
      <c r="J23" s="31">
        <f t="shared" si="21"/>
        <v>45823200</v>
      </c>
      <c r="K23" s="31">
        <f>SUM(K24:K25)</f>
        <v>650748.92999999993</v>
      </c>
      <c r="L23" s="31">
        <f t="shared" si="21"/>
        <v>0</v>
      </c>
      <c r="M23" s="31">
        <f t="shared" si="21"/>
        <v>0</v>
      </c>
      <c r="N23" s="31">
        <f t="shared" si="21"/>
        <v>650748.92999999993</v>
      </c>
      <c r="O23" s="56">
        <f t="shared" si="0"/>
        <v>1.3707740383501392</v>
      </c>
      <c r="P23" s="56"/>
      <c r="Q23" s="56"/>
      <c r="R23" s="56">
        <f t="shared" si="3"/>
        <v>1.3707740383501392</v>
      </c>
      <c r="S23" s="20">
        <f t="shared" si="4"/>
        <v>1.4201298250667782</v>
      </c>
      <c r="T23" s="20"/>
      <c r="U23" s="20"/>
      <c r="V23" s="20">
        <f t="shared" si="19"/>
        <v>1.4201298250667782</v>
      </c>
      <c r="W23" s="26"/>
    </row>
    <row r="24" spans="1:24" s="1" customFormat="1" ht="53.25" customHeight="1" x14ac:dyDescent="0.3">
      <c r="A24" s="80" t="s">
        <v>59</v>
      </c>
      <c r="B24" s="18" t="s">
        <v>12</v>
      </c>
      <c r="C24" s="19">
        <f>SUM(D24:F24)</f>
        <v>24236200</v>
      </c>
      <c r="D24" s="19">
        <v>0</v>
      </c>
      <c r="E24" s="19">
        <v>0</v>
      </c>
      <c r="F24" s="19">
        <v>24236200</v>
      </c>
      <c r="G24" s="19">
        <f>SUM(H24:J24)</f>
        <v>23100900</v>
      </c>
      <c r="H24" s="19">
        <v>0</v>
      </c>
      <c r="I24" s="19">
        <v>0</v>
      </c>
      <c r="J24" s="19">
        <v>23100900</v>
      </c>
      <c r="K24" s="19">
        <f>SUM(L24:N24)</f>
        <v>322415.3</v>
      </c>
      <c r="L24" s="19">
        <v>0</v>
      </c>
      <c r="M24" s="19">
        <v>0</v>
      </c>
      <c r="N24" s="19">
        <v>322415.3</v>
      </c>
      <c r="O24" s="56">
        <f t="shared" ref="O24:O25" si="22">K24/C24*100</f>
        <v>1.3303046682235662</v>
      </c>
      <c r="P24" s="56"/>
      <c r="Q24" s="56"/>
      <c r="R24" s="56">
        <f t="shared" si="3"/>
        <v>1.3303046682235662</v>
      </c>
      <c r="S24" s="20">
        <f t="shared" si="4"/>
        <v>1.3956828521832483</v>
      </c>
      <c r="T24" s="20"/>
      <c r="U24" s="20"/>
      <c r="V24" s="20">
        <f t="shared" si="19"/>
        <v>1.3956828521832483</v>
      </c>
      <c r="W24" s="26"/>
    </row>
    <row r="25" spans="1:24" s="1" customFormat="1" ht="46.5" customHeight="1" x14ac:dyDescent="0.3">
      <c r="A25" s="81"/>
      <c r="B25" s="18" t="s">
        <v>66</v>
      </c>
      <c r="C25" s="19">
        <f>SUM(D25:F25)</f>
        <v>23236900</v>
      </c>
      <c r="D25" s="19">
        <v>0</v>
      </c>
      <c r="E25" s="19">
        <v>0</v>
      </c>
      <c r="F25" s="19">
        <v>23236900</v>
      </c>
      <c r="G25" s="19">
        <f>SUM(H25:J25)</f>
        <v>22722300</v>
      </c>
      <c r="H25" s="19">
        <v>0</v>
      </c>
      <c r="I25" s="19">
        <v>0</v>
      </c>
      <c r="J25" s="19">
        <v>22722300</v>
      </c>
      <c r="K25" s="19">
        <f>SUM(L25:N25)</f>
        <v>328333.63</v>
      </c>
      <c r="L25" s="19">
        <v>0</v>
      </c>
      <c r="M25" s="19">
        <v>0</v>
      </c>
      <c r="N25" s="19">
        <v>328333.63</v>
      </c>
      <c r="O25" s="56">
        <f t="shared" si="22"/>
        <v>1.4129837887153622</v>
      </c>
      <c r="P25" s="56"/>
      <c r="Q25" s="56"/>
      <c r="R25" s="56">
        <f t="shared" si="3"/>
        <v>1.4129837887153622</v>
      </c>
      <c r="S25" s="20">
        <f t="shared" si="4"/>
        <v>1.4449841345286349</v>
      </c>
      <c r="T25" s="20"/>
      <c r="U25" s="20"/>
      <c r="V25" s="20">
        <f t="shared" si="19"/>
        <v>1.4449841345286349</v>
      </c>
      <c r="W25" s="58"/>
    </row>
  </sheetData>
  <mergeCells count="10">
    <mergeCell ref="A1:V1"/>
    <mergeCell ref="S2:V2"/>
    <mergeCell ref="G2:J2"/>
    <mergeCell ref="K2:N2"/>
    <mergeCell ref="B2:B3"/>
    <mergeCell ref="O2:R2"/>
    <mergeCell ref="C2:F2"/>
    <mergeCell ref="W2:W3"/>
    <mergeCell ref="A24:A25"/>
    <mergeCell ref="A5:B5"/>
  </mergeCells>
  <pageMargins left="0" right="0" top="0.19685039370078741" bottom="0" header="0.31496062992125984" footer="0.31496062992125984"/>
  <pageSetup paperSize="9" scale="45" fitToHeight="14" orientation="landscape" verticalDpi="4294967295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1"/>
  <sheetViews>
    <sheetView workbookViewId="0">
      <selection activeCell="C6" sqref="C6"/>
    </sheetView>
  </sheetViews>
  <sheetFormatPr defaultRowHeight="12.75" x14ac:dyDescent="0.2"/>
  <cols>
    <col min="1" max="1" width="9.140625" style="65"/>
    <col min="2" max="2" width="42" style="65" customWidth="1"/>
    <col min="3" max="3" width="12.28515625" style="65" bestFit="1" customWidth="1"/>
    <col min="4" max="4" width="9.28515625" style="65" bestFit="1" customWidth="1"/>
    <col min="5" max="6" width="12.28515625" style="65" bestFit="1" customWidth="1"/>
    <col min="7" max="7" width="9.28515625" style="65" bestFit="1" customWidth="1"/>
    <col min="8" max="9" width="12.28515625" style="65" bestFit="1" customWidth="1"/>
    <col min="10" max="10" width="9.28515625" style="65" bestFit="1" customWidth="1"/>
    <col min="11" max="11" width="12.28515625" style="65" bestFit="1" customWidth="1"/>
    <col min="12" max="17" width="9.28515625" style="65" bestFit="1" customWidth="1"/>
    <col min="18" max="18" width="37.140625" style="65" customWidth="1"/>
    <col min="19" max="16384" width="9.140625" style="65"/>
  </cols>
  <sheetData>
    <row r="2" spans="1:18" ht="38.25" x14ac:dyDescent="0.2">
      <c r="A2" s="61" t="s">
        <v>31</v>
      </c>
      <c r="B2" s="62" t="s">
        <v>93</v>
      </c>
      <c r="C2" s="63">
        <f>E2+D2</f>
        <v>45172617</v>
      </c>
      <c r="D2" s="63">
        <f>SUM(D3:D12)</f>
        <v>0</v>
      </c>
      <c r="E2" s="63">
        <f>SUM(E3:E14)</f>
        <v>45172617</v>
      </c>
      <c r="F2" s="63">
        <f>H2+G2</f>
        <v>42399251</v>
      </c>
      <c r="G2" s="63">
        <f>SUM(G3:G12)</f>
        <v>0</v>
      </c>
      <c r="H2" s="63">
        <f>SUM(H3:H14)</f>
        <v>42399251</v>
      </c>
      <c r="I2" s="63">
        <f>K2+J2</f>
        <v>22681235.099999998</v>
      </c>
      <c r="J2" s="63">
        <f>SUM(J3:J12)</f>
        <v>0</v>
      </c>
      <c r="K2" s="63">
        <f>SUM(K3:K14)</f>
        <v>22681235.099999998</v>
      </c>
      <c r="L2" s="63">
        <f>I2/F2*100</f>
        <v>53.494423993480446</v>
      </c>
      <c r="M2" s="63">
        <v>0</v>
      </c>
      <c r="N2" s="63">
        <f t="shared" ref="N2" si="0">K2/H2*100</f>
        <v>53.494423993480446</v>
      </c>
      <c r="O2" s="63">
        <f t="shared" ref="O2:O11" si="1">I2/C2*100</f>
        <v>50.210141909644058</v>
      </c>
      <c r="P2" s="63">
        <v>0</v>
      </c>
      <c r="Q2" s="63">
        <f t="shared" ref="Q2:Q11" si="2">K2/E2*100</f>
        <v>50.210141909644058</v>
      </c>
      <c r="R2" s="64"/>
    </row>
    <row r="3" spans="1:18" ht="119.25" customHeight="1" x14ac:dyDescent="0.2">
      <c r="A3" s="66" t="s">
        <v>32</v>
      </c>
      <c r="B3" s="67" t="s">
        <v>94</v>
      </c>
      <c r="C3" s="68">
        <f>D3+E3</f>
        <v>4890000</v>
      </c>
      <c r="D3" s="69">
        <v>0</v>
      </c>
      <c r="E3" s="69">
        <v>4890000</v>
      </c>
      <c r="F3" s="68">
        <f t="shared" ref="F3:F11" si="3">G3+H3</f>
        <v>4890000</v>
      </c>
      <c r="G3" s="69">
        <v>0</v>
      </c>
      <c r="H3" s="69">
        <v>4890000</v>
      </c>
      <c r="I3" s="68">
        <f>J3+K3</f>
        <v>0</v>
      </c>
      <c r="J3" s="69">
        <v>0</v>
      </c>
      <c r="K3" s="69">
        <v>0</v>
      </c>
      <c r="L3" s="68">
        <v>0</v>
      </c>
      <c r="M3" s="68">
        <v>0</v>
      </c>
      <c r="N3" s="68">
        <v>0</v>
      </c>
      <c r="O3" s="68">
        <f t="shared" si="1"/>
        <v>0</v>
      </c>
      <c r="P3" s="68">
        <v>0</v>
      </c>
      <c r="Q3" s="68">
        <f t="shared" si="2"/>
        <v>0</v>
      </c>
      <c r="R3" s="67" t="s">
        <v>95</v>
      </c>
    </row>
    <row r="4" spans="1:18" ht="77.25" customHeight="1" x14ac:dyDescent="0.2">
      <c r="A4" s="66" t="s">
        <v>33</v>
      </c>
      <c r="B4" s="67" t="s">
        <v>96</v>
      </c>
      <c r="C4" s="68">
        <f t="shared" ref="C4:C11" si="4">D4+E4</f>
        <v>2100000</v>
      </c>
      <c r="D4" s="69">
        <v>0</v>
      </c>
      <c r="E4" s="68">
        <v>2100000</v>
      </c>
      <c r="F4" s="68">
        <f t="shared" si="3"/>
        <v>2100000</v>
      </c>
      <c r="G4" s="69">
        <v>0</v>
      </c>
      <c r="H4" s="68">
        <v>2100000</v>
      </c>
      <c r="I4" s="68">
        <f t="shared" ref="I4:I11" si="5">J4+K4</f>
        <v>0</v>
      </c>
      <c r="J4" s="69">
        <v>0</v>
      </c>
      <c r="K4" s="69">
        <v>0</v>
      </c>
      <c r="L4" s="68">
        <f t="shared" ref="L4:L8" si="6">I4/F4*100</f>
        <v>0</v>
      </c>
      <c r="M4" s="68">
        <v>0</v>
      </c>
      <c r="N4" s="68">
        <f t="shared" ref="N4:N8" si="7">K4/H4*100</f>
        <v>0</v>
      </c>
      <c r="O4" s="68">
        <f t="shared" si="1"/>
        <v>0</v>
      </c>
      <c r="P4" s="68">
        <v>0</v>
      </c>
      <c r="Q4" s="68">
        <f t="shared" si="2"/>
        <v>0</v>
      </c>
      <c r="R4" s="67" t="s">
        <v>97</v>
      </c>
    </row>
    <row r="5" spans="1:18" ht="102.75" customHeight="1" x14ac:dyDescent="0.2">
      <c r="A5" s="66" t="s">
        <v>98</v>
      </c>
      <c r="B5" s="67" t="s">
        <v>99</v>
      </c>
      <c r="C5" s="68">
        <f>D5+E5</f>
        <v>2773366</v>
      </c>
      <c r="D5" s="69">
        <v>0</v>
      </c>
      <c r="E5" s="68">
        <v>2773366</v>
      </c>
      <c r="F5" s="68">
        <f t="shared" si="3"/>
        <v>0</v>
      </c>
      <c r="G5" s="69">
        <v>0</v>
      </c>
      <c r="H5" s="69">
        <v>0</v>
      </c>
      <c r="I5" s="68">
        <f t="shared" si="5"/>
        <v>0</v>
      </c>
      <c r="J5" s="69">
        <v>0</v>
      </c>
      <c r="K5" s="69">
        <v>0</v>
      </c>
      <c r="L5" s="68">
        <v>0</v>
      </c>
      <c r="M5" s="68">
        <v>0</v>
      </c>
      <c r="N5" s="68">
        <v>0</v>
      </c>
      <c r="O5" s="68">
        <f t="shared" si="1"/>
        <v>0</v>
      </c>
      <c r="P5" s="68">
        <v>0</v>
      </c>
      <c r="Q5" s="68">
        <f t="shared" si="2"/>
        <v>0</v>
      </c>
      <c r="R5" s="67" t="s">
        <v>100</v>
      </c>
    </row>
    <row r="6" spans="1:18" ht="38.25" x14ac:dyDescent="0.2">
      <c r="A6" s="66" t="s">
        <v>101</v>
      </c>
      <c r="B6" s="67" t="s">
        <v>102</v>
      </c>
      <c r="C6" s="68">
        <f t="shared" si="4"/>
        <v>35072</v>
      </c>
      <c r="D6" s="69">
        <v>0</v>
      </c>
      <c r="E6" s="68">
        <v>35072</v>
      </c>
      <c r="F6" s="68">
        <f t="shared" si="3"/>
        <v>35072</v>
      </c>
      <c r="G6" s="69">
        <v>0</v>
      </c>
      <c r="H6" s="68">
        <v>35072</v>
      </c>
      <c r="I6" s="68">
        <f t="shared" si="5"/>
        <v>35071.96</v>
      </c>
      <c r="J6" s="69">
        <v>0</v>
      </c>
      <c r="K6" s="69">
        <v>35071.96</v>
      </c>
      <c r="L6" s="68">
        <f t="shared" si="6"/>
        <v>99.999885948905103</v>
      </c>
      <c r="M6" s="68">
        <v>0</v>
      </c>
      <c r="N6" s="68">
        <f t="shared" si="7"/>
        <v>99.999885948905103</v>
      </c>
      <c r="O6" s="68">
        <f t="shared" si="1"/>
        <v>99.999885948905103</v>
      </c>
      <c r="P6" s="68">
        <v>0</v>
      </c>
      <c r="Q6" s="68">
        <f t="shared" si="2"/>
        <v>99.999885948905103</v>
      </c>
      <c r="R6" s="67" t="s">
        <v>103</v>
      </c>
    </row>
    <row r="7" spans="1:18" ht="129" customHeight="1" x14ac:dyDescent="0.2">
      <c r="A7" s="66" t="s">
        <v>104</v>
      </c>
      <c r="B7" s="67" t="s">
        <v>105</v>
      </c>
      <c r="C7" s="68">
        <f t="shared" si="4"/>
        <v>3678933</v>
      </c>
      <c r="D7" s="69">
        <v>0</v>
      </c>
      <c r="E7" s="68">
        <v>3678933</v>
      </c>
      <c r="F7" s="68">
        <f t="shared" si="3"/>
        <v>3678933</v>
      </c>
      <c r="G7" s="69">
        <v>0</v>
      </c>
      <c r="H7" s="68">
        <v>3678933</v>
      </c>
      <c r="I7" s="68">
        <v>0</v>
      </c>
      <c r="J7" s="69">
        <v>0</v>
      </c>
      <c r="K7" s="69">
        <v>0</v>
      </c>
      <c r="L7" s="68">
        <f t="shared" si="6"/>
        <v>0</v>
      </c>
      <c r="M7" s="68">
        <v>0</v>
      </c>
      <c r="N7" s="68">
        <f t="shared" si="7"/>
        <v>0</v>
      </c>
      <c r="O7" s="68">
        <f t="shared" si="1"/>
        <v>0</v>
      </c>
      <c r="P7" s="68">
        <v>0</v>
      </c>
      <c r="Q7" s="68">
        <f t="shared" si="2"/>
        <v>0</v>
      </c>
      <c r="R7" s="67" t="s">
        <v>106</v>
      </c>
    </row>
    <row r="8" spans="1:18" ht="38.25" x14ac:dyDescent="0.2">
      <c r="A8" s="66" t="s">
        <v>107</v>
      </c>
      <c r="B8" s="67" t="s">
        <v>108</v>
      </c>
      <c r="C8" s="68">
        <f t="shared" si="4"/>
        <v>42432</v>
      </c>
      <c r="D8" s="69">
        <v>0</v>
      </c>
      <c r="E8" s="68">
        <v>42432</v>
      </c>
      <c r="F8" s="68">
        <f t="shared" si="3"/>
        <v>42432</v>
      </c>
      <c r="G8" s="69">
        <v>0</v>
      </c>
      <c r="H8" s="68">
        <v>42432</v>
      </c>
      <c r="I8" s="68">
        <f t="shared" ref="I8" si="8">J8+K8</f>
        <v>42431.62</v>
      </c>
      <c r="J8" s="69">
        <v>0</v>
      </c>
      <c r="K8" s="69">
        <v>42431.62</v>
      </c>
      <c r="L8" s="68">
        <f t="shared" si="6"/>
        <v>99.9991044494721</v>
      </c>
      <c r="M8" s="68">
        <v>0</v>
      </c>
      <c r="N8" s="68">
        <f t="shared" si="7"/>
        <v>99.9991044494721</v>
      </c>
      <c r="O8" s="68">
        <f t="shared" si="1"/>
        <v>99.9991044494721</v>
      </c>
      <c r="P8" s="68">
        <v>0</v>
      </c>
      <c r="Q8" s="68">
        <f t="shared" si="2"/>
        <v>99.9991044494721</v>
      </c>
      <c r="R8" s="67" t="s">
        <v>109</v>
      </c>
    </row>
    <row r="9" spans="1:18" ht="108.75" customHeight="1" x14ac:dyDescent="0.2">
      <c r="A9" s="66" t="s">
        <v>110</v>
      </c>
      <c r="B9" s="67" t="s">
        <v>111</v>
      </c>
      <c r="C9" s="68">
        <f>D9+E9</f>
        <v>480000</v>
      </c>
      <c r="D9" s="69">
        <v>0</v>
      </c>
      <c r="E9" s="68">
        <v>480000</v>
      </c>
      <c r="F9" s="68">
        <f t="shared" si="3"/>
        <v>480000</v>
      </c>
      <c r="G9" s="69">
        <v>0</v>
      </c>
      <c r="H9" s="68">
        <v>480000</v>
      </c>
      <c r="I9" s="68">
        <f t="shared" si="5"/>
        <v>0</v>
      </c>
      <c r="J9" s="69">
        <v>0</v>
      </c>
      <c r="K9" s="69">
        <v>0</v>
      </c>
      <c r="L9" s="68">
        <v>0</v>
      </c>
      <c r="M9" s="68">
        <v>0</v>
      </c>
      <c r="N9" s="68">
        <v>0</v>
      </c>
      <c r="O9" s="68">
        <f t="shared" si="1"/>
        <v>0</v>
      </c>
      <c r="P9" s="68">
        <v>0</v>
      </c>
      <c r="Q9" s="68">
        <f t="shared" si="2"/>
        <v>0</v>
      </c>
      <c r="R9" s="67" t="s">
        <v>112</v>
      </c>
    </row>
    <row r="10" spans="1:18" ht="120.75" customHeight="1" x14ac:dyDescent="0.2">
      <c r="A10" s="66" t="s">
        <v>113</v>
      </c>
      <c r="B10" s="67" t="s">
        <v>114</v>
      </c>
      <c r="C10" s="68">
        <f>D10+E10</f>
        <v>535000</v>
      </c>
      <c r="D10" s="70">
        <v>0</v>
      </c>
      <c r="E10" s="69">
        <v>535000</v>
      </c>
      <c r="F10" s="68">
        <f t="shared" si="3"/>
        <v>535000</v>
      </c>
      <c r="G10" s="69">
        <v>0</v>
      </c>
      <c r="H10" s="69">
        <v>535000</v>
      </c>
      <c r="I10" s="68">
        <f t="shared" si="5"/>
        <v>0</v>
      </c>
      <c r="J10" s="69">
        <v>0</v>
      </c>
      <c r="K10" s="69">
        <v>0</v>
      </c>
      <c r="L10" s="68">
        <v>0</v>
      </c>
      <c r="M10" s="68">
        <v>0</v>
      </c>
      <c r="N10" s="68">
        <v>0</v>
      </c>
      <c r="O10" s="68">
        <f t="shared" si="1"/>
        <v>0</v>
      </c>
      <c r="P10" s="68">
        <v>0</v>
      </c>
      <c r="Q10" s="68">
        <f t="shared" si="2"/>
        <v>0</v>
      </c>
      <c r="R10" s="67" t="s">
        <v>115</v>
      </c>
    </row>
    <row r="11" spans="1:18" ht="94.5" customHeight="1" x14ac:dyDescent="0.2">
      <c r="A11" s="66" t="s">
        <v>116</v>
      </c>
      <c r="B11" s="67" t="s">
        <v>117</v>
      </c>
      <c r="C11" s="68">
        <f t="shared" si="4"/>
        <v>30637814</v>
      </c>
      <c r="D11" s="70">
        <v>0</v>
      </c>
      <c r="E11" s="69">
        <v>30637814</v>
      </c>
      <c r="F11" s="68">
        <f t="shared" si="3"/>
        <v>30637814</v>
      </c>
      <c r="G11" s="69">
        <v>0</v>
      </c>
      <c r="H11" s="69">
        <v>30637814</v>
      </c>
      <c r="I11" s="68">
        <f t="shared" si="5"/>
        <v>22603731.52</v>
      </c>
      <c r="J11" s="69">
        <v>0</v>
      </c>
      <c r="K11" s="69">
        <v>22603731.52</v>
      </c>
      <c r="L11" s="68">
        <f t="shared" ref="L11" si="9">I11/F11*100</f>
        <v>73.77723332350017</v>
      </c>
      <c r="M11" s="68">
        <v>0</v>
      </c>
      <c r="N11" s="68">
        <f t="shared" ref="N11" si="10">K11/H11*100</f>
        <v>73.77723332350017</v>
      </c>
      <c r="O11" s="68">
        <f t="shared" si="1"/>
        <v>73.77723332350017</v>
      </c>
      <c r="P11" s="68">
        <v>0</v>
      </c>
      <c r="Q11" s="68">
        <f t="shared" si="2"/>
        <v>73.77723332350017</v>
      </c>
      <c r="R11" s="71" t="s">
        <v>118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96" t="s">
        <v>45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1:14" ht="32.25" customHeight="1" x14ac:dyDescent="0.25">
      <c r="A2" s="98" t="s">
        <v>0</v>
      </c>
      <c r="B2" s="5" t="s">
        <v>1</v>
      </c>
      <c r="C2" s="99" t="s">
        <v>17</v>
      </c>
      <c r="D2" s="100" t="s">
        <v>42</v>
      </c>
      <c r="E2" s="100"/>
      <c r="F2" s="100"/>
      <c r="G2" s="101" t="s">
        <v>50</v>
      </c>
      <c r="H2" s="101"/>
      <c r="I2" s="101"/>
      <c r="J2" s="102" t="s">
        <v>48</v>
      </c>
      <c r="K2" s="103"/>
      <c r="L2" s="104"/>
      <c r="M2" s="105" t="s">
        <v>43</v>
      </c>
      <c r="N2" s="105" t="s">
        <v>44</v>
      </c>
    </row>
    <row r="3" spans="1:14" ht="25.5" x14ac:dyDescent="0.25">
      <c r="A3" s="98"/>
      <c r="B3" s="6" t="s">
        <v>2</v>
      </c>
      <c r="C3" s="99"/>
      <c r="D3" s="7" t="s">
        <v>24</v>
      </c>
      <c r="E3" s="7" t="s">
        <v>25</v>
      </c>
      <c r="F3" s="7" t="s">
        <v>26</v>
      </c>
      <c r="G3" s="7" t="s">
        <v>24</v>
      </c>
      <c r="H3" s="7" t="s">
        <v>25</v>
      </c>
      <c r="I3" s="7" t="s">
        <v>26</v>
      </c>
      <c r="J3" s="7" t="s">
        <v>24</v>
      </c>
      <c r="K3" s="7" t="s">
        <v>25</v>
      </c>
      <c r="L3" s="7" t="s">
        <v>26</v>
      </c>
      <c r="M3" s="106"/>
      <c r="N3" s="106"/>
    </row>
    <row r="4" spans="1:14" x14ac:dyDescent="0.25">
      <c r="A4" s="8" t="s">
        <v>3</v>
      </c>
      <c r="B4" s="9">
        <v>2</v>
      </c>
      <c r="C4" s="10">
        <v>3</v>
      </c>
      <c r="D4" s="10">
        <v>4</v>
      </c>
      <c r="E4" s="9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  <c r="K4" s="10">
        <v>11</v>
      </c>
      <c r="L4" s="10">
        <v>12</v>
      </c>
      <c r="M4" s="10">
        <v>13</v>
      </c>
      <c r="N4" s="10">
        <v>14</v>
      </c>
    </row>
    <row r="5" spans="1:14" ht="70.5" customHeight="1" x14ac:dyDescent="0.25">
      <c r="A5" s="11">
        <v>1</v>
      </c>
      <c r="B5" s="95" t="s">
        <v>46</v>
      </c>
      <c r="C5" s="95"/>
      <c r="D5" s="12">
        <f>SUM(D6:D7)</f>
        <v>9048313</v>
      </c>
      <c r="E5" s="12">
        <f>SUM(E6:E7)</f>
        <v>0</v>
      </c>
      <c r="F5" s="12">
        <f t="shared" ref="F5" si="0">SUM(F6:F7)</f>
        <v>9048313</v>
      </c>
      <c r="G5" s="12">
        <f>SUM(G6:G7)</f>
        <v>3127240</v>
      </c>
      <c r="H5" s="12">
        <f>SUM(H6:H7)</f>
        <v>0</v>
      </c>
      <c r="I5" s="12">
        <f>SUM(I6:I7)</f>
        <v>3127240</v>
      </c>
      <c r="J5" s="12">
        <f>G5/D5*100</f>
        <v>34.561580705707243</v>
      </c>
      <c r="K5" s="12">
        <v>0</v>
      </c>
      <c r="L5" s="12">
        <f>I5/F5*100</f>
        <v>34.561580705707243</v>
      </c>
      <c r="M5" s="16">
        <f>SUM(M6:M7)</f>
        <v>9048313</v>
      </c>
      <c r="N5" s="12">
        <f>M5/D5*100</f>
        <v>100</v>
      </c>
    </row>
    <row r="6" spans="1:14" ht="58.5" customHeight="1" x14ac:dyDescent="0.25">
      <c r="A6" s="13" t="s">
        <v>4</v>
      </c>
      <c r="B6" s="14" t="s">
        <v>20</v>
      </c>
      <c r="C6" s="14" t="s">
        <v>49</v>
      </c>
      <c r="D6" s="14">
        <f t="shared" ref="D6:D7" si="1">E6+F6</f>
        <v>24540</v>
      </c>
      <c r="E6" s="14">
        <v>0</v>
      </c>
      <c r="F6" s="14">
        <v>24540</v>
      </c>
      <c r="G6" s="14">
        <f>H6+I6</f>
        <v>0</v>
      </c>
      <c r="H6" s="14">
        <v>0</v>
      </c>
      <c r="I6" s="14">
        <v>0</v>
      </c>
      <c r="J6" s="15">
        <f>G6/D6*100</f>
        <v>0</v>
      </c>
      <c r="K6" s="15">
        <v>0</v>
      </c>
      <c r="L6" s="15">
        <f>I6/F6*100</f>
        <v>0</v>
      </c>
      <c r="M6" s="17">
        <f>F6</f>
        <v>24540</v>
      </c>
      <c r="N6" s="15">
        <f>M6/D6*100</f>
        <v>100</v>
      </c>
    </row>
    <row r="7" spans="1:14" ht="34.5" customHeight="1" x14ac:dyDescent="0.25">
      <c r="A7" s="13" t="s">
        <v>5</v>
      </c>
      <c r="B7" s="14" t="s">
        <v>47</v>
      </c>
      <c r="C7" s="14" t="s">
        <v>49</v>
      </c>
      <c r="D7" s="14">
        <f t="shared" si="1"/>
        <v>9023773</v>
      </c>
      <c r="E7" s="14">
        <v>0</v>
      </c>
      <c r="F7" s="14">
        <v>9023773</v>
      </c>
      <c r="G7" s="14">
        <f t="shared" ref="G7" si="2">H7+I7</f>
        <v>3127240</v>
      </c>
      <c r="H7" s="14">
        <v>0</v>
      </c>
      <c r="I7" s="14">
        <v>3127240</v>
      </c>
      <c r="J7" s="15">
        <f>G7/D7*100</f>
        <v>34.655570347348053</v>
      </c>
      <c r="K7" s="15">
        <v>0</v>
      </c>
      <c r="L7" s="15">
        <f>I7/F7*100</f>
        <v>34.655570347348053</v>
      </c>
      <c r="M7" s="17">
        <f>F7</f>
        <v>9023773</v>
      </c>
      <c r="N7" s="15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14" t="s">
        <v>0</v>
      </c>
      <c r="B1" s="35" t="s">
        <v>1</v>
      </c>
      <c r="C1" s="115" t="s">
        <v>17</v>
      </c>
      <c r="D1" s="116" t="s">
        <v>71</v>
      </c>
      <c r="E1" s="116"/>
      <c r="F1" s="116"/>
      <c r="G1" s="116"/>
      <c r="H1" s="116" t="s">
        <v>72</v>
      </c>
      <c r="I1" s="116"/>
      <c r="J1" s="116"/>
      <c r="K1" s="116"/>
      <c r="L1" s="117" t="s">
        <v>82</v>
      </c>
      <c r="M1" s="118"/>
      <c r="N1" s="118"/>
      <c r="O1" s="119"/>
      <c r="P1" s="111" t="s">
        <v>73</v>
      </c>
      <c r="Q1" s="111"/>
      <c r="R1" s="111"/>
      <c r="S1" s="111"/>
      <c r="T1" s="111" t="s">
        <v>74</v>
      </c>
      <c r="U1" s="112"/>
      <c r="V1" s="112"/>
      <c r="W1" s="112"/>
    </row>
    <row r="2" spans="1:23" ht="22.5" x14ac:dyDescent="0.25">
      <c r="A2" s="114"/>
      <c r="B2" s="35" t="s">
        <v>2</v>
      </c>
      <c r="C2" s="115"/>
      <c r="D2" s="36" t="s">
        <v>24</v>
      </c>
      <c r="E2" s="36" t="s">
        <v>25</v>
      </c>
      <c r="F2" s="36" t="s">
        <v>51</v>
      </c>
      <c r="G2" s="36" t="s">
        <v>26</v>
      </c>
      <c r="H2" s="36" t="s">
        <v>24</v>
      </c>
      <c r="I2" s="36" t="s">
        <v>25</v>
      </c>
      <c r="J2" s="36" t="s">
        <v>51</v>
      </c>
      <c r="K2" s="36" t="s">
        <v>26</v>
      </c>
      <c r="L2" s="36" t="s">
        <v>24</v>
      </c>
      <c r="M2" s="36" t="s">
        <v>25</v>
      </c>
      <c r="N2" s="36" t="s">
        <v>51</v>
      </c>
      <c r="O2" s="36" t="s">
        <v>26</v>
      </c>
      <c r="P2" s="36" t="s">
        <v>24</v>
      </c>
      <c r="Q2" s="36" t="s">
        <v>25</v>
      </c>
      <c r="R2" s="36" t="s">
        <v>51</v>
      </c>
      <c r="S2" s="36" t="s">
        <v>26</v>
      </c>
      <c r="T2" s="36" t="s">
        <v>24</v>
      </c>
      <c r="U2" s="37" t="s">
        <v>25</v>
      </c>
      <c r="V2" s="36" t="s">
        <v>51</v>
      </c>
      <c r="W2" s="36" t="s">
        <v>26</v>
      </c>
    </row>
    <row r="3" spans="1:23" x14ac:dyDescent="0.25">
      <c r="A3" s="33" t="s">
        <v>3</v>
      </c>
      <c r="B3" s="33" t="s">
        <v>13</v>
      </c>
      <c r="C3" s="33" t="s">
        <v>28</v>
      </c>
      <c r="D3" s="33" t="s">
        <v>30</v>
      </c>
      <c r="E3" s="33" t="s">
        <v>15</v>
      </c>
      <c r="F3" s="33" t="s">
        <v>31</v>
      </c>
      <c r="G3" s="33" t="s">
        <v>31</v>
      </c>
      <c r="H3" s="33" t="s">
        <v>41</v>
      </c>
      <c r="I3" s="33" t="s">
        <v>34</v>
      </c>
      <c r="J3" s="33" t="s">
        <v>35</v>
      </c>
      <c r="K3" s="33" t="s">
        <v>36</v>
      </c>
      <c r="L3" s="33" t="s">
        <v>37</v>
      </c>
      <c r="M3" s="33" t="s">
        <v>38</v>
      </c>
      <c r="N3" s="33" t="s">
        <v>39</v>
      </c>
      <c r="O3" s="33" t="s">
        <v>40</v>
      </c>
      <c r="P3" s="33" t="s">
        <v>16</v>
      </c>
      <c r="Q3" s="33" t="s">
        <v>34</v>
      </c>
      <c r="R3" s="33" t="s">
        <v>70</v>
      </c>
      <c r="S3" s="33" t="s">
        <v>35</v>
      </c>
      <c r="T3" s="33" t="s">
        <v>36</v>
      </c>
      <c r="U3" s="33" t="s">
        <v>75</v>
      </c>
      <c r="V3" s="33" t="s">
        <v>62</v>
      </c>
      <c r="W3" s="33" t="s">
        <v>69</v>
      </c>
    </row>
    <row r="4" spans="1:23" x14ac:dyDescent="0.25">
      <c r="A4" s="113" t="s">
        <v>27</v>
      </c>
      <c r="B4" s="113"/>
      <c r="C4" s="113"/>
      <c r="D4" s="38">
        <f>D5+D7+D10+D12+D14</f>
        <v>184652.19499999998</v>
      </c>
      <c r="E4" s="38">
        <f t="shared" ref="E4:S4" si="0">E5+E7+E10+E12+E14</f>
        <v>157039.4</v>
      </c>
      <c r="F4" s="38">
        <f t="shared" si="0"/>
        <v>0</v>
      </c>
      <c r="G4" s="38">
        <f t="shared" si="0"/>
        <v>27612.795000000002</v>
      </c>
      <c r="H4" s="38">
        <f t="shared" si="0"/>
        <v>165482.53099999999</v>
      </c>
      <c r="I4" s="38">
        <f t="shared" si="0"/>
        <v>28216.291000000005</v>
      </c>
      <c r="J4" s="38">
        <f t="shared" si="0"/>
        <v>0</v>
      </c>
      <c r="K4" s="38">
        <f t="shared" si="0"/>
        <v>19077.455999999998</v>
      </c>
      <c r="L4" s="38">
        <f t="shared" si="0"/>
        <v>7375.1418100000001</v>
      </c>
      <c r="M4" s="38">
        <f t="shared" si="0"/>
        <v>0</v>
      </c>
      <c r="N4" s="38">
        <f t="shared" si="0"/>
        <v>0</v>
      </c>
      <c r="O4" s="38">
        <f t="shared" si="0"/>
        <v>7375.1418100000001</v>
      </c>
      <c r="P4" s="38">
        <f t="shared" si="0"/>
        <v>82223.705759999983</v>
      </c>
      <c r="Q4" s="38">
        <f t="shared" si="0"/>
        <v>66038.538280000008</v>
      </c>
      <c r="R4" s="38">
        <f t="shared" si="0"/>
        <v>0</v>
      </c>
      <c r="S4" s="38">
        <f t="shared" si="0"/>
        <v>16185.16748</v>
      </c>
      <c r="T4" s="38">
        <f>P4/D4*100</f>
        <v>44.528962008818787</v>
      </c>
      <c r="U4" s="38">
        <f t="shared" ref="U4:W16" si="1">Q4/E4*100</f>
        <v>42.052210005896619</v>
      </c>
      <c r="V4" s="38"/>
      <c r="W4" s="38">
        <f t="shared" si="1"/>
        <v>58.614738131362657</v>
      </c>
    </row>
    <row r="5" spans="1:23" s="48" customFormat="1" ht="34.5" customHeight="1" x14ac:dyDescent="0.25">
      <c r="A5" s="39">
        <v>1</v>
      </c>
      <c r="B5" s="95" t="s">
        <v>8</v>
      </c>
      <c r="C5" s="95"/>
      <c r="D5" s="38">
        <f>D6</f>
        <v>26153.7</v>
      </c>
      <c r="E5" s="38">
        <f t="shared" ref="E5:S5" si="2">E6</f>
        <v>24846</v>
      </c>
      <c r="F5" s="38">
        <f t="shared" si="2"/>
        <v>0</v>
      </c>
      <c r="G5" s="38">
        <f t="shared" si="2"/>
        <v>1307.7</v>
      </c>
      <c r="H5" s="38">
        <f t="shared" si="2"/>
        <v>0</v>
      </c>
      <c r="I5" s="38">
        <f t="shared" si="2"/>
        <v>0</v>
      </c>
      <c r="J5" s="38">
        <f t="shared" si="2"/>
        <v>0</v>
      </c>
      <c r="K5" s="38">
        <f t="shared" si="2"/>
        <v>0</v>
      </c>
      <c r="L5" s="38">
        <f t="shared" si="2"/>
        <v>0</v>
      </c>
      <c r="M5" s="38">
        <f t="shared" si="2"/>
        <v>0</v>
      </c>
      <c r="N5" s="38">
        <f t="shared" si="2"/>
        <v>0</v>
      </c>
      <c r="O5" s="38">
        <f t="shared" si="2"/>
        <v>0</v>
      </c>
      <c r="P5" s="38">
        <f t="shared" si="2"/>
        <v>0</v>
      </c>
      <c r="Q5" s="38">
        <f t="shared" si="2"/>
        <v>0</v>
      </c>
      <c r="R5" s="38">
        <f t="shared" si="2"/>
        <v>0</v>
      </c>
      <c r="S5" s="38">
        <f t="shared" si="2"/>
        <v>0</v>
      </c>
      <c r="T5" s="38">
        <f t="shared" ref="T5:U18" si="3">P5/D5*100</f>
        <v>0</v>
      </c>
      <c r="U5" s="38">
        <f t="shared" si="1"/>
        <v>0</v>
      </c>
      <c r="V5" s="38"/>
      <c r="W5" s="38">
        <f t="shared" si="1"/>
        <v>0</v>
      </c>
    </row>
    <row r="6" spans="1:23" s="48" customFormat="1" x14ac:dyDescent="0.25">
      <c r="A6" s="40" t="s">
        <v>5</v>
      </c>
      <c r="B6" s="41" t="s">
        <v>60</v>
      </c>
      <c r="C6" s="5" t="s">
        <v>67</v>
      </c>
      <c r="D6" s="42">
        <f t="shared" ref="D6" si="4">E6+G6</f>
        <v>26153.7</v>
      </c>
      <c r="E6" s="42">
        <v>24846</v>
      </c>
      <c r="F6" s="42">
        <v>0</v>
      </c>
      <c r="G6" s="42">
        <v>1307.7</v>
      </c>
      <c r="H6" s="42">
        <f>I6+J6+K6</f>
        <v>0</v>
      </c>
      <c r="I6" s="42">
        <v>0</v>
      </c>
      <c r="J6" s="42">
        <v>0</v>
      </c>
      <c r="K6" s="42">
        <v>0</v>
      </c>
      <c r="L6" s="42">
        <f t="shared" ref="L6" si="5">M6+O6</f>
        <v>0</v>
      </c>
      <c r="M6" s="42">
        <v>0</v>
      </c>
      <c r="N6" s="42">
        <v>0</v>
      </c>
      <c r="O6" s="42">
        <f>S6</f>
        <v>0</v>
      </c>
      <c r="P6" s="42">
        <f>Q6+R6+S6</f>
        <v>0</v>
      </c>
      <c r="Q6" s="42">
        <v>0</v>
      </c>
      <c r="R6" s="42">
        <v>0</v>
      </c>
      <c r="S6" s="42">
        <v>0</v>
      </c>
      <c r="T6" s="42">
        <f t="shared" si="3"/>
        <v>0</v>
      </c>
      <c r="U6" s="42">
        <f t="shared" si="1"/>
        <v>0</v>
      </c>
      <c r="V6" s="42"/>
      <c r="W6" s="42">
        <f t="shared" si="1"/>
        <v>0</v>
      </c>
    </row>
    <row r="7" spans="1:23" ht="37.5" customHeight="1" x14ac:dyDescent="0.25">
      <c r="A7" s="39" t="s">
        <v>13</v>
      </c>
      <c r="B7" s="95" t="s">
        <v>76</v>
      </c>
      <c r="C7" s="95"/>
      <c r="D7" s="38">
        <f>E7+F7+G7</f>
        <v>94522.269</v>
      </c>
      <c r="E7" s="38">
        <f>E8+E9</f>
        <v>89702.2</v>
      </c>
      <c r="F7" s="38">
        <f t="shared" ref="F7:G7" si="6">F8+F9</f>
        <v>0</v>
      </c>
      <c r="G7" s="38">
        <f t="shared" si="6"/>
        <v>4820.0689999999995</v>
      </c>
      <c r="H7" s="45">
        <f t="shared" ref="H7:H12" si="7">H8+H9+H10+H11</f>
        <v>80586.006999999998</v>
      </c>
      <c r="I7" s="44">
        <v>0</v>
      </c>
      <c r="J7" s="44">
        <v>0</v>
      </c>
      <c r="K7" s="44">
        <v>0</v>
      </c>
      <c r="L7" s="38">
        <f>M7+N7+O7</f>
        <v>1960.5039999999999</v>
      </c>
      <c r="M7" s="38">
        <f>M8+M9</f>
        <v>0</v>
      </c>
      <c r="N7" s="38">
        <f t="shared" ref="N7" si="8">N8+N9</f>
        <v>0</v>
      </c>
      <c r="O7" s="38">
        <f t="shared" ref="O7:O12" si="9">S7</f>
        <v>1960.5039999999999</v>
      </c>
      <c r="P7" s="38">
        <f t="shared" ref="P7:P18" si="10">Q7+S7</f>
        <v>39209.203999999998</v>
      </c>
      <c r="Q7" s="38">
        <f>Q8+Q9</f>
        <v>37248.699999999997</v>
      </c>
      <c r="R7" s="38">
        <f t="shared" ref="R7:S7" si="11">R8+R9</f>
        <v>0</v>
      </c>
      <c r="S7" s="38">
        <f t="shared" si="11"/>
        <v>1960.5039999999999</v>
      </c>
      <c r="T7" s="38">
        <f t="shared" si="3"/>
        <v>41.481446028342802</v>
      </c>
      <c r="U7" s="38">
        <f t="shared" si="1"/>
        <v>41.524845544479398</v>
      </c>
      <c r="V7" s="38">
        <v>0</v>
      </c>
      <c r="W7" s="38">
        <f t="shared" si="1"/>
        <v>40.673774587044299</v>
      </c>
    </row>
    <row r="8" spans="1:23" ht="25.5" x14ac:dyDescent="0.25">
      <c r="A8" s="40" t="s">
        <v>6</v>
      </c>
      <c r="B8" s="43" t="s">
        <v>77</v>
      </c>
      <c r="C8" s="5" t="s">
        <v>67</v>
      </c>
      <c r="D8" s="46">
        <f>SUM(E8:G8)</f>
        <v>55313.065000000002</v>
      </c>
      <c r="E8" s="46">
        <v>52453.5</v>
      </c>
      <c r="F8" s="46">
        <v>0</v>
      </c>
      <c r="G8" s="46">
        <f>2760.7+98.865</f>
        <v>2859.5649999999996</v>
      </c>
      <c r="H8" s="46">
        <v>11086.165000000001</v>
      </c>
      <c r="I8" s="46">
        <v>10437.94</v>
      </c>
      <c r="J8" s="46">
        <v>0</v>
      </c>
      <c r="K8" s="46">
        <f>549.36+98.865</f>
        <v>648.22500000000002</v>
      </c>
      <c r="L8" s="46">
        <f t="shared" ref="L8:L9" si="12">M8+O8</f>
        <v>0</v>
      </c>
      <c r="M8" s="46">
        <v>0</v>
      </c>
      <c r="N8" s="46">
        <v>0</v>
      </c>
      <c r="O8" s="42">
        <v>0</v>
      </c>
      <c r="P8" s="42">
        <f t="shared" si="10"/>
        <v>0</v>
      </c>
      <c r="Q8" s="46">
        <v>0</v>
      </c>
      <c r="R8" s="46">
        <v>0</v>
      </c>
      <c r="S8" s="46">
        <v>0</v>
      </c>
      <c r="T8" s="42">
        <f t="shared" si="3"/>
        <v>0</v>
      </c>
      <c r="U8" s="42">
        <f t="shared" si="1"/>
        <v>0</v>
      </c>
      <c r="V8" s="42">
        <v>0</v>
      </c>
      <c r="W8" s="42">
        <f t="shared" si="1"/>
        <v>0</v>
      </c>
    </row>
    <row r="9" spans="1:23" s="51" customFormat="1" ht="38.25" x14ac:dyDescent="0.25">
      <c r="A9" s="40" t="s">
        <v>7</v>
      </c>
      <c r="B9" s="43" t="s">
        <v>78</v>
      </c>
      <c r="C9" s="5" t="s">
        <v>67</v>
      </c>
      <c r="D9" s="46">
        <f>SUM(E9:G9)</f>
        <v>39209.203999999998</v>
      </c>
      <c r="E9" s="46">
        <v>37248.699999999997</v>
      </c>
      <c r="F9" s="46">
        <v>0</v>
      </c>
      <c r="G9" s="46">
        <v>1960.5039999999999</v>
      </c>
      <c r="H9" s="46">
        <v>48966.2</v>
      </c>
      <c r="I9" s="46">
        <v>37248.699999999997</v>
      </c>
      <c r="J9" s="46">
        <v>0</v>
      </c>
      <c r="K9" s="46">
        <v>1960.5039999999999</v>
      </c>
      <c r="L9" s="49">
        <f t="shared" si="12"/>
        <v>0</v>
      </c>
      <c r="M9" s="49">
        <v>0</v>
      </c>
      <c r="N9" s="49">
        <v>0</v>
      </c>
      <c r="O9" s="50">
        <v>0</v>
      </c>
      <c r="P9" s="46">
        <f t="shared" si="10"/>
        <v>39209.203999999998</v>
      </c>
      <c r="Q9" s="46">
        <v>37248.699999999997</v>
      </c>
      <c r="R9" s="46">
        <v>0</v>
      </c>
      <c r="S9" s="46">
        <v>1960.5039999999999</v>
      </c>
      <c r="T9" s="46">
        <f t="shared" si="3"/>
        <v>100</v>
      </c>
      <c r="U9" s="46">
        <f t="shared" si="1"/>
        <v>100</v>
      </c>
      <c r="V9" s="46">
        <v>0</v>
      </c>
      <c r="W9" s="46">
        <f t="shared" si="1"/>
        <v>100</v>
      </c>
    </row>
    <row r="10" spans="1:23" s="51" customFormat="1" ht="33" customHeight="1" x14ac:dyDescent="0.25">
      <c r="A10" s="53" t="s">
        <v>28</v>
      </c>
      <c r="B10" s="32" t="s">
        <v>9</v>
      </c>
      <c r="C10" s="32"/>
      <c r="D10" s="45">
        <f>D11</f>
        <v>10266.821</v>
      </c>
      <c r="E10" s="45">
        <f t="shared" ref="E10:W10" si="13">E11</f>
        <v>0</v>
      </c>
      <c r="F10" s="45">
        <f t="shared" si="13"/>
        <v>0</v>
      </c>
      <c r="G10" s="45">
        <f t="shared" si="13"/>
        <v>10266.821</v>
      </c>
      <c r="H10" s="45">
        <f t="shared" si="13"/>
        <v>10266.821</v>
      </c>
      <c r="I10" s="45">
        <f t="shared" si="13"/>
        <v>0</v>
      </c>
      <c r="J10" s="45">
        <f t="shared" si="13"/>
        <v>0</v>
      </c>
      <c r="K10" s="45">
        <f t="shared" si="13"/>
        <v>10266.821</v>
      </c>
      <c r="L10" s="45">
        <f t="shared" si="13"/>
        <v>4923.6239999999998</v>
      </c>
      <c r="M10" s="45">
        <f t="shared" si="13"/>
        <v>0</v>
      </c>
      <c r="N10" s="45">
        <f t="shared" si="13"/>
        <v>0</v>
      </c>
      <c r="O10" s="45">
        <f t="shared" si="13"/>
        <v>4923.6239999999998</v>
      </c>
      <c r="P10" s="45">
        <f t="shared" si="13"/>
        <v>4923.6239999999998</v>
      </c>
      <c r="Q10" s="45">
        <f t="shared" si="13"/>
        <v>0</v>
      </c>
      <c r="R10" s="45">
        <f t="shared" si="13"/>
        <v>0</v>
      </c>
      <c r="S10" s="45">
        <f t="shared" si="13"/>
        <v>4923.6239999999998</v>
      </c>
      <c r="T10" s="45">
        <f t="shared" si="13"/>
        <v>47.956655716506596</v>
      </c>
      <c r="U10" s="45"/>
      <c r="V10" s="45"/>
      <c r="W10" s="45">
        <f t="shared" si="13"/>
        <v>47.956655716506596</v>
      </c>
    </row>
    <row r="11" spans="1:23" s="51" customFormat="1" ht="25.5" x14ac:dyDescent="0.25">
      <c r="A11" s="34" t="s">
        <v>79</v>
      </c>
      <c r="B11" s="43" t="s">
        <v>80</v>
      </c>
      <c r="C11" s="43"/>
      <c r="D11" s="46">
        <f t="shared" ref="D11" si="14">E11+G11</f>
        <v>10266.821</v>
      </c>
      <c r="E11" s="46">
        <v>0</v>
      </c>
      <c r="F11" s="46">
        <v>0</v>
      </c>
      <c r="G11" s="46">
        <v>10266.821</v>
      </c>
      <c r="H11" s="46">
        <f>J11+K11</f>
        <v>10266.821</v>
      </c>
      <c r="I11" s="46">
        <v>0</v>
      </c>
      <c r="J11" s="46">
        <v>0</v>
      </c>
      <c r="K11" s="46">
        <v>10266.821</v>
      </c>
      <c r="L11" s="46">
        <f t="shared" ref="L11" si="15">M11+O11</f>
        <v>4923.6239999999998</v>
      </c>
      <c r="M11" s="46">
        <v>0</v>
      </c>
      <c r="N11" s="46">
        <v>0</v>
      </c>
      <c r="O11" s="46">
        <f t="shared" si="9"/>
        <v>4923.6239999999998</v>
      </c>
      <c r="P11" s="46">
        <f t="shared" si="10"/>
        <v>4923.6239999999998</v>
      </c>
      <c r="Q11" s="46">
        <v>0</v>
      </c>
      <c r="R11" s="46">
        <v>0</v>
      </c>
      <c r="S11" s="46">
        <v>4923.6239999999998</v>
      </c>
      <c r="T11" s="46">
        <f t="shared" si="3"/>
        <v>47.956655716506596</v>
      </c>
      <c r="U11" s="46"/>
      <c r="V11" s="46"/>
      <c r="W11" s="46">
        <f t="shared" si="1"/>
        <v>47.956655716506596</v>
      </c>
    </row>
    <row r="12" spans="1:23" s="52" customFormat="1" ht="27.75" customHeight="1" x14ac:dyDescent="0.25">
      <c r="A12" s="39" t="s">
        <v>28</v>
      </c>
      <c r="B12" s="95" t="s">
        <v>10</v>
      </c>
      <c r="C12" s="95"/>
      <c r="D12" s="38">
        <f>E12+F12+G12</f>
        <v>3100.0950000000003</v>
      </c>
      <c r="E12" s="38">
        <f>E13</f>
        <v>2574</v>
      </c>
      <c r="F12" s="38">
        <f>F13</f>
        <v>0</v>
      </c>
      <c r="G12" s="38">
        <f>G13</f>
        <v>526.09500000000003</v>
      </c>
      <c r="H12" s="45">
        <f t="shared" si="7"/>
        <v>48093.157000000007</v>
      </c>
      <c r="I12" s="38"/>
      <c r="J12" s="38"/>
      <c r="K12" s="38"/>
      <c r="L12" s="38">
        <f>M12+N12+O12</f>
        <v>491.01380999999998</v>
      </c>
      <c r="M12" s="38">
        <f>M13</f>
        <v>0</v>
      </c>
      <c r="N12" s="38">
        <f t="shared" ref="N12" si="16">N13</f>
        <v>0</v>
      </c>
      <c r="O12" s="42">
        <f t="shared" si="9"/>
        <v>491.01380999999998</v>
      </c>
      <c r="P12" s="38">
        <f t="shared" si="10"/>
        <v>2807.3417100000001</v>
      </c>
      <c r="Q12" s="38">
        <f>Q13</f>
        <v>2316.3279000000002</v>
      </c>
      <c r="R12" s="38">
        <f t="shared" ref="R12:S12" si="17">R13</f>
        <v>0</v>
      </c>
      <c r="S12" s="38">
        <f t="shared" si="17"/>
        <v>491.01380999999998</v>
      </c>
      <c r="T12" s="38">
        <f t="shared" si="3"/>
        <v>90.556634877318274</v>
      </c>
      <c r="U12" s="38">
        <f t="shared" si="1"/>
        <v>89.98942890442892</v>
      </c>
      <c r="V12" s="38"/>
      <c r="W12" s="38">
        <f t="shared" si="1"/>
        <v>93.331776580275417</v>
      </c>
    </row>
    <row r="13" spans="1:23" s="52" customFormat="1" x14ac:dyDescent="0.25">
      <c r="A13" s="40" t="s">
        <v>29</v>
      </c>
      <c r="B13" s="47" t="s">
        <v>14</v>
      </c>
      <c r="C13" s="5" t="s">
        <v>67</v>
      </c>
      <c r="D13" s="42">
        <f>SUM(E13:G13)</f>
        <v>3100.0950000000003</v>
      </c>
      <c r="E13" s="44">
        <v>2574</v>
      </c>
      <c r="F13" s="44">
        <v>0</v>
      </c>
      <c r="G13" s="42">
        <v>526.09500000000003</v>
      </c>
      <c r="H13" s="42">
        <f>I13+J13+K13</f>
        <v>3100.0950000000003</v>
      </c>
      <c r="I13" s="42">
        <v>2574</v>
      </c>
      <c r="J13" s="42">
        <v>0</v>
      </c>
      <c r="K13" s="42">
        <v>526.09500000000003</v>
      </c>
      <c r="L13" s="42">
        <f t="shared" ref="L13" si="18">M13+N13+O13</f>
        <v>491.01380999999998</v>
      </c>
      <c r="M13" s="44">
        <v>0</v>
      </c>
      <c r="N13" s="44">
        <v>0</v>
      </c>
      <c r="O13" s="44">
        <f>S13</f>
        <v>491.01380999999998</v>
      </c>
      <c r="P13" s="42">
        <f t="shared" ref="P13" si="19">Q13+S13</f>
        <v>2807.3417100000001</v>
      </c>
      <c r="Q13" s="42">
        <v>2316.3279000000002</v>
      </c>
      <c r="R13" s="42">
        <v>0</v>
      </c>
      <c r="S13" s="42">
        <v>491.01380999999998</v>
      </c>
      <c r="T13" s="38">
        <f t="shared" si="3"/>
        <v>90.556634877318274</v>
      </c>
      <c r="U13" s="38">
        <f t="shared" si="1"/>
        <v>89.98942890442892</v>
      </c>
      <c r="V13" s="38"/>
      <c r="W13" s="38">
        <f t="shared" si="1"/>
        <v>93.331776580275417</v>
      </c>
    </row>
    <row r="14" spans="1:23" s="51" customFormat="1" ht="28.5" customHeight="1" x14ac:dyDescent="0.25">
      <c r="A14" s="53" t="s">
        <v>16</v>
      </c>
      <c r="B14" s="107" t="s">
        <v>11</v>
      </c>
      <c r="C14" s="108"/>
      <c r="D14" s="45">
        <f>D15+D16+D17+D18</f>
        <v>50609.31</v>
      </c>
      <c r="E14" s="45">
        <f t="shared" ref="E14:S14" si="20">E15+E16+E17+E18</f>
        <v>39917.199999999997</v>
      </c>
      <c r="F14" s="45">
        <f t="shared" si="20"/>
        <v>0</v>
      </c>
      <c r="G14" s="45">
        <f t="shared" si="20"/>
        <v>10692.11</v>
      </c>
      <c r="H14" s="45">
        <f t="shared" si="20"/>
        <v>26536.546000000002</v>
      </c>
      <c r="I14" s="45">
        <f t="shared" si="20"/>
        <v>28216.291000000005</v>
      </c>
      <c r="J14" s="45">
        <f t="shared" si="20"/>
        <v>0</v>
      </c>
      <c r="K14" s="45">
        <f t="shared" si="20"/>
        <v>8810.6349999999984</v>
      </c>
      <c r="L14" s="45">
        <f t="shared" si="20"/>
        <v>0</v>
      </c>
      <c r="M14" s="45">
        <f t="shared" si="20"/>
        <v>0</v>
      </c>
      <c r="N14" s="45">
        <f t="shared" si="20"/>
        <v>0</v>
      </c>
      <c r="O14" s="45">
        <f t="shared" si="20"/>
        <v>0</v>
      </c>
      <c r="P14" s="38">
        <f t="shared" si="10"/>
        <v>35283.536049999995</v>
      </c>
      <c r="Q14" s="45">
        <f t="shared" si="20"/>
        <v>26473.51038</v>
      </c>
      <c r="R14" s="45">
        <f t="shared" si="20"/>
        <v>0</v>
      </c>
      <c r="S14" s="45">
        <f t="shared" si="20"/>
        <v>8810.0256699999991</v>
      </c>
      <c r="T14" s="38">
        <f>P14/D14*100</f>
        <v>69.717480933843987</v>
      </c>
      <c r="U14" s="38">
        <f t="shared" si="1"/>
        <v>66.321060545328834</v>
      </c>
      <c r="V14" s="38">
        <v>0</v>
      </c>
      <c r="W14" s="38">
        <f t="shared" si="1"/>
        <v>82.397446995962426</v>
      </c>
    </row>
    <row r="15" spans="1:23" s="51" customFormat="1" ht="38.25" x14ac:dyDescent="0.25">
      <c r="A15" s="105" t="s">
        <v>19</v>
      </c>
      <c r="B15" s="43" t="s">
        <v>81</v>
      </c>
      <c r="C15" s="5" t="s">
        <v>67</v>
      </c>
      <c r="D15" s="46">
        <f t="shared" ref="D15" si="21">SUM(E15:G15)</f>
        <v>9863.4000000000015</v>
      </c>
      <c r="E15" s="46">
        <v>7382.6</v>
      </c>
      <c r="F15" s="46">
        <v>0</v>
      </c>
      <c r="G15" s="46">
        <v>2480.8000000000002</v>
      </c>
      <c r="H15" s="46">
        <v>9228.2579999999998</v>
      </c>
      <c r="I15" s="46">
        <v>1115.94</v>
      </c>
      <c r="J15" s="46">
        <v>0</v>
      </c>
      <c r="K15" s="46">
        <v>905.38199999999995</v>
      </c>
      <c r="L15" s="46">
        <f t="shared" ref="L15" si="22">M15+O15</f>
        <v>0</v>
      </c>
      <c r="M15" s="46">
        <v>0</v>
      </c>
      <c r="N15" s="46">
        <v>0</v>
      </c>
      <c r="O15" s="46">
        <v>0</v>
      </c>
      <c r="P15" s="46">
        <f t="shared" ref="P15" si="23">Q15+S15</f>
        <v>905.38153999999997</v>
      </c>
      <c r="Q15" s="46">
        <v>0</v>
      </c>
      <c r="R15" s="46">
        <v>0</v>
      </c>
      <c r="S15" s="46">
        <v>905.38153999999997</v>
      </c>
      <c r="T15" s="46">
        <f t="shared" si="3"/>
        <v>9.1792033173145153</v>
      </c>
      <c r="U15" s="46">
        <f t="shared" si="1"/>
        <v>0</v>
      </c>
      <c r="V15" s="46">
        <v>0</v>
      </c>
      <c r="W15" s="46">
        <f t="shared" si="1"/>
        <v>36.495547404063203</v>
      </c>
    </row>
    <row r="16" spans="1:23" s="51" customFormat="1" ht="38.25" x14ac:dyDescent="0.25">
      <c r="A16" s="109"/>
      <c r="B16" s="43" t="s">
        <v>63</v>
      </c>
      <c r="C16" s="5" t="s">
        <v>67</v>
      </c>
      <c r="D16" s="46">
        <f t="shared" ref="D16:D18" si="24">SUM(E16:G16)</f>
        <v>9228.2890000000007</v>
      </c>
      <c r="E16" s="46">
        <v>7382.6</v>
      </c>
      <c r="F16" s="46">
        <v>0</v>
      </c>
      <c r="G16" s="46">
        <v>1845.6890000000001</v>
      </c>
      <c r="H16" s="46">
        <v>9228.2579999999998</v>
      </c>
      <c r="I16" s="46">
        <v>7382.6</v>
      </c>
      <c r="J16" s="46">
        <v>0</v>
      </c>
      <c r="K16" s="46">
        <v>1845.6890000000001</v>
      </c>
      <c r="L16" s="46">
        <f t="shared" ref="L16:L18" si="25">M16+O16</f>
        <v>0</v>
      </c>
      <c r="M16" s="46">
        <v>0</v>
      </c>
      <c r="N16" s="46">
        <v>0</v>
      </c>
      <c r="O16" s="46">
        <v>0</v>
      </c>
      <c r="P16" s="46">
        <f t="shared" si="10"/>
        <v>9228.2885400000014</v>
      </c>
      <c r="Q16" s="46">
        <v>7382.6</v>
      </c>
      <c r="R16" s="46">
        <v>0</v>
      </c>
      <c r="S16" s="46">
        <v>1845.6885400000001</v>
      </c>
      <c r="T16" s="46">
        <f t="shared" si="3"/>
        <v>99.999995015327343</v>
      </c>
      <c r="U16" s="46">
        <f t="shared" si="1"/>
        <v>100</v>
      </c>
      <c r="V16" s="46">
        <v>0</v>
      </c>
      <c r="W16" s="46">
        <f t="shared" si="1"/>
        <v>99.99997507705794</v>
      </c>
    </row>
    <row r="17" spans="1:23" s="51" customFormat="1" ht="38.25" x14ac:dyDescent="0.25">
      <c r="A17" s="109"/>
      <c r="B17" s="43" t="s">
        <v>64</v>
      </c>
      <c r="C17" s="5" t="s">
        <v>67</v>
      </c>
      <c r="D17" s="46">
        <f t="shared" si="24"/>
        <v>3540.8130000000001</v>
      </c>
      <c r="E17" s="46">
        <v>2832.6</v>
      </c>
      <c r="F17" s="46">
        <v>0</v>
      </c>
      <c r="G17" s="46">
        <v>708.21299999999997</v>
      </c>
      <c r="H17" s="46">
        <v>3642.13</v>
      </c>
      <c r="I17" s="46">
        <v>2832.6</v>
      </c>
      <c r="J17" s="46">
        <v>0</v>
      </c>
      <c r="K17" s="46">
        <v>708.21299999999997</v>
      </c>
      <c r="L17" s="46">
        <f t="shared" si="25"/>
        <v>0</v>
      </c>
      <c r="M17" s="46">
        <v>0</v>
      </c>
      <c r="N17" s="46">
        <v>0</v>
      </c>
      <c r="O17" s="46">
        <v>0</v>
      </c>
      <c r="P17" s="46">
        <f t="shared" si="10"/>
        <v>2913.3654099999999</v>
      </c>
      <c r="Q17" s="46">
        <v>2205.75992</v>
      </c>
      <c r="R17" s="46">
        <v>0</v>
      </c>
      <c r="S17" s="46">
        <v>707.60549000000003</v>
      </c>
      <c r="T17" s="46">
        <f t="shared" si="3"/>
        <v>82.279561501835872</v>
      </c>
      <c r="U17" s="46">
        <f t="shared" si="3"/>
        <v>77.870504836545933</v>
      </c>
      <c r="V17" s="46">
        <v>0</v>
      </c>
      <c r="W17" s="46">
        <f t="shared" ref="W17:W18" si="26">S17/G17*100</f>
        <v>99.914219309727443</v>
      </c>
    </row>
    <row r="18" spans="1:23" s="51" customFormat="1" ht="25.5" x14ac:dyDescent="0.25">
      <c r="A18" s="110"/>
      <c r="B18" s="43" t="s">
        <v>65</v>
      </c>
      <c r="C18" s="5" t="s">
        <v>67</v>
      </c>
      <c r="D18" s="46">
        <f t="shared" si="24"/>
        <v>27976.808000000001</v>
      </c>
      <c r="E18" s="46">
        <v>22319.4</v>
      </c>
      <c r="F18" s="46">
        <v>0</v>
      </c>
      <c r="G18" s="46">
        <f>5579.9+77.508</f>
        <v>5657.4079999999994</v>
      </c>
      <c r="H18" s="46">
        <v>4437.8999999999996</v>
      </c>
      <c r="I18" s="46">
        <v>16885.151000000002</v>
      </c>
      <c r="J18" s="46">
        <v>0</v>
      </c>
      <c r="K18" s="46">
        <v>5351.3509999999997</v>
      </c>
      <c r="L18" s="46">
        <f t="shared" si="25"/>
        <v>0</v>
      </c>
      <c r="M18" s="46">
        <v>0</v>
      </c>
      <c r="N18" s="46">
        <v>0</v>
      </c>
      <c r="O18" s="46">
        <v>0</v>
      </c>
      <c r="P18" s="46">
        <f t="shared" si="10"/>
        <v>22236.50056</v>
      </c>
      <c r="Q18" s="46">
        <v>16885.150460000001</v>
      </c>
      <c r="R18" s="46">
        <v>0</v>
      </c>
      <c r="S18" s="46">
        <v>5351.3500999999997</v>
      </c>
      <c r="T18" s="46">
        <f t="shared" si="3"/>
        <v>79.481907156813605</v>
      </c>
      <c r="U18" s="46">
        <f t="shared" si="3"/>
        <v>75.652349346308583</v>
      </c>
      <c r="V18" s="46">
        <v>0</v>
      </c>
      <c r="W18" s="46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муниципальные</vt:lpstr>
      <vt:lpstr>Лист1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Отдел соц экон прогнозов</cp:lastModifiedBy>
  <cp:lastPrinted>2019-12-04T10:09:58Z</cp:lastPrinted>
  <dcterms:created xsi:type="dcterms:W3CDTF">2012-05-22T08:33:39Z</dcterms:created>
  <dcterms:modified xsi:type="dcterms:W3CDTF">2020-02-04T05:07:46Z</dcterms:modified>
</cp:coreProperties>
</file>